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tabRatio="905" activeTab="1"/>
  </bookViews>
  <sheets>
    <sheet name="封面" sheetId="1" r:id="rId1"/>
    <sheet name="目录" sheetId="2" r:id="rId2"/>
    <sheet name="01-1" sheetId="3" r:id="rId3"/>
    <sheet name="01-2" sheetId="4" r:id="rId4"/>
    <sheet name="02" sheetId="5" r:id="rId5"/>
    <sheet name="03-1" sheetId="6" r:id="rId6"/>
    <sheet name="03-2" sheetId="7" r:id="rId7"/>
    <sheet name="04" sheetId="8" r:id="rId8"/>
    <sheet name="05" sheetId="9" r:id="rId9"/>
    <sheet name="06" sheetId="10" r:id="rId10"/>
    <sheet name="07" sheetId="11" r:id="rId11"/>
    <sheet name="08" sheetId="12" r:id="rId12"/>
    <sheet name="09" sheetId="13" r:id="rId13"/>
    <sheet name="10" sheetId="14" r:id="rId14"/>
    <sheet name="11" sheetId="15" r:id="rId15"/>
    <sheet name="12" sheetId="16" r:id="rId16"/>
    <sheet name="13" sheetId="17" r:id="rId17"/>
    <sheet name="14" sheetId="18" r:id="rId18"/>
    <sheet name="15" sheetId="19" r:id="rId19"/>
    <sheet name="16" sheetId="20" r:id="rId20"/>
    <sheet name="17" sheetId="21" r:id="rId21"/>
    <sheet name="18" sheetId="22" r:id="rId22"/>
    <sheet name="19" sheetId="23" r:id="rId23"/>
    <sheet name="20-1" sheetId="24" r:id="rId24"/>
    <sheet name="20-2" sheetId="25" r:id="rId25"/>
    <sheet name="21" sheetId="26" r:id="rId26"/>
    <sheet name="22-1" sheetId="27" r:id="rId27"/>
    <sheet name="22-2" sheetId="28" r:id="rId28"/>
    <sheet name="23" sheetId="29" r:id="rId29"/>
    <sheet name="24" sheetId="30" r:id="rId30"/>
    <sheet name="25" sheetId="31" r:id="rId31"/>
    <sheet name="26" sheetId="32" r:id="rId32"/>
    <sheet name="27" sheetId="33" r:id="rId33"/>
    <sheet name="28" sheetId="34" r:id="rId34"/>
    <sheet name="29" sheetId="35" r:id="rId35"/>
    <sheet name="30" sheetId="36" r:id="rId36"/>
    <sheet name="31" sheetId="37" r:id="rId37"/>
    <sheet name="32" sheetId="38" r:id="rId38"/>
    <sheet name="33" sheetId="39" r:id="rId39"/>
    <sheet name="34" sheetId="40" r:id="rId40"/>
    <sheet name="35" sheetId="41" r:id="rId41"/>
    <sheet name="36" sheetId="42" r:id="rId42"/>
    <sheet name="37" sheetId="43" r:id="rId43"/>
    <sheet name="38" sheetId="44" r:id="rId44"/>
    <sheet name="39" sheetId="45" r:id="rId45"/>
    <sheet name="40" sheetId="46" r:id="rId46"/>
    <sheet name="41" sheetId="47" r:id="rId47"/>
    <sheet name="42" sheetId="48" r:id="rId48"/>
    <sheet name="43" sheetId="49" r:id="rId49"/>
    <sheet name="44" sheetId="50" r:id="rId50"/>
    <sheet name="45" sheetId="51" r:id="rId51"/>
    <sheet name="46" sheetId="52" r:id="rId52"/>
    <sheet name="47" sheetId="53"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s>
  <definedNames>
    <definedName name="_xlnm._FilterDatabase" localSheetId="5" hidden="1">'03-1'!$A$4:$I$124</definedName>
    <definedName name="_xlnm._FilterDatabase" localSheetId="6" hidden="1">'03-2'!$A$4:$I$125</definedName>
    <definedName name="_xlnm._FilterDatabase" localSheetId="7" hidden="1">'04'!$A$4:$M$1300</definedName>
    <definedName name="_xlnm._FilterDatabase" localSheetId="9" hidden="1">'06'!$A$4:$I$41</definedName>
    <definedName name="_xlnm._FilterDatabase" localSheetId="10" hidden="1">'07'!$A$4:$O$277</definedName>
    <definedName name="_xlnm._FilterDatabase" localSheetId="11" hidden="1">'08'!$A$4:$I$53</definedName>
    <definedName name="_xlnm._FilterDatabase" localSheetId="12" hidden="1">'09'!$A$4:$H$293</definedName>
    <definedName name="_xlnm._FilterDatabase" localSheetId="13" hidden="1">'10'!$A$4:$F$45</definedName>
    <definedName name="_xlnm._FilterDatabase" localSheetId="14" hidden="1">'11'!$A$4:$F$29</definedName>
    <definedName name="_xlnm._FilterDatabase" localSheetId="15" hidden="1">'12'!$A$4:$F$37</definedName>
    <definedName name="_xlnm._FilterDatabase" localSheetId="16" hidden="1">'13'!$A$4:$F$20</definedName>
    <definedName name="_xlnm._FilterDatabase" localSheetId="17" hidden="1">'14'!$A$4:$F$38</definedName>
    <definedName name="_xlnm._FilterDatabase" localSheetId="18" hidden="1">'15'!$A$4:$F$22</definedName>
    <definedName name="_xlnm._FilterDatabase" localSheetId="19" hidden="1">'16'!$A$4:$F$20</definedName>
    <definedName name="_xlnm._FilterDatabase" localSheetId="20" hidden="1">'17'!$A$4:$F$38</definedName>
    <definedName name="_xlnm._FilterDatabase" localSheetId="21" hidden="1">'18'!$A$4:$F$22</definedName>
    <definedName name="_xlnm._FilterDatabase" localSheetId="22" hidden="1">'19'!$A$4:$F$20</definedName>
    <definedName name="_xlnm._FilterDatabase" localSheetId="23" hidden="1">'20-1'!$A$3:$G$54</definedName>
    <definedName name="_xlnm._FilterDatabase" localSheetId="24" hidden="1">'20-2'!$A$3:$F$51</definedName>
    <definedName name="_xlnm._FilterDatabase" localSheetId="25" hidden="1">'21'!$A$3:$M$1297</definedName>
    <definedName name="_xlnm._FilterDatabase" localSheetId="26" hidden="1">'22-1'!$A$3:$E$124</definedName>
    <definedName name="_xlnm._FilterDatabase" localSheetId="27" hidden="1">'22-2'!$A$3:$E$133</definedName>
    <definedName name="_xlnm._FilterDatabase" localSheetId="28" hidden="1">'23'!$A$3:$E$1300</definedName>
    <definedName name="_xlnm._FilterDatabase" localSheetId="32" hidden="1">'27'!$A$3:$F$51</definedName>
    <definedName name="_xlnm._FilterDatabase" localSheetId="33" hidden="1">'28'!$A$3:$F$288</definedName>
    <definedName name="_xlnm._FilterDatabase" localSheetId="34" hidden="1">'29'!$A$3:$F$52</definedName>
    <definedName name="_xlnm._FilterDatabase" localSheetId="35" hidden="1">'30'!$A$3:$E$291</definedName>
    <definedName name="_xlnm._FilterDatabase" localSheetId="37" hidden="1">'32'!$A$3:$D$42</definedName>
    <definedName name="_xlnm._FilterDatabase" localSheetId="38" hidden="1">'33'!$A$3:$D$28</definedName>
    <definedName name="_xlnm._FilterDatabase" localSheetId="39" hidden="1">'34'!$A$3:$D$35</definedName>
    <definedName name="_xlnm._FilterDatabase" localSheetId="40" hidden="1">'35'!$A$3:$D$21</definedName>
    <definedName name="_xlnm._FilterDatabase" localSheetId="42" hidden="1">'37'!$A$3:$D$37</definedName>
    <definedName name="_xlnm._FilterDatabase" localSheetId="43" hidden="1">'38'!$A$3:$D$21</definedName>
    <definedName name="_xlnm._FilterDatabase" localSheetId="44" hidden="1">'39'!$A$3:$D$19</definedName>
    <definedName name="_xlnm._FilterDatabase" localSheetId="45" hidden="1">'40'!$A$3:$D$37</definedName>
    <definedName name="_xlnm._FilterDatabase" localSheetId="46" hidden="1">'41'!$A$3:$E$21</definedName>
    <definedName name="_xlnm._FilterDatabase" localSheetId="47" hidden="1">'42'!$A$3:$D$19</definedName>
    <definedName name="_xlnm._FilterDatabase" localSheetId="2" hidden="1">'01-1'!$A$4:$H$52</definedName>
    <definedName name="_xlnm._FilterDatabase" localSheetId="3" hidden="1">'01-2'!$A$4:$I$51</definedName>
    <definedName name="_xlnm._FilterDatabase" localSheetId="4" hidden="1">'02'!$A$4:$L$1294</definedName>
    <definedName name="_lst_r_地方财政预算表2015年全省汇总_10_科目编码名称">[2]_ESList!$A$1:$A$27</definedName>
    <definedName name="_xlnm.Print_Area" localSheetId="28">'23'!$B$1:$E$1300</definedName>
    <definedName name="_xlnm.Print_Area" localSheetId="0">封面!$A$1:$C$7</definedName>
    <definedName name="_xlnm.Print_Area" localSheetId="1">目录!$A$1:$A$49</definedName>
    <definedName name="_xlnm.Print_Titles" localSheetId="2">'01-1'!$1:$4</definedName>
    <definedName name="_xlnm.Print_Titles" localSheetId="3">'01-2'!$1:$4</definedName>
    <definedName name="_xlnm.Print_Titles" localSheetId="4">'02'!$1:$4</definedName>
    <definedName name="_xlnm.Print_Titles" localSheetId="5">'03-1'!$1:$4</definedName>
    <definedName name="_xlnm.Print_Titles" localSheetId="6">'03-2'!$1:$4</definedName>
    <definedName name="_xlnm.Print_Titles" localSheetId="7">'04'!$1:$4</definedName>
    <definedName name="_xlnm.Print_Titles" localSheetId="9">'06'!$1:$4</definedName>
    <definedName name="_xlnm.Print_Titles" localSheetId="10">'07'!$1:$4</definedName>
    <definedName name="_xlnm.Print_Titles" localSheetId="11">'08'!$1:$4</definedName>
    <definedName name="_xlnm.Print_Titles" localSheetId="12">'09'!$1:$4</definedName>
    <definedName name="_xlnm.Print_Titles" localSheetId="23">'20-1'!$1:$3</definedName>
    <definedName name="_xlnm.Print_Titles" localSheetId="24">'20-2'!$1:$3</definedName>
    <definedName name="_xlnm.Print_Titles" localSheetId="26">'22-1'!$1:$3</definedName>
    <definedName name="_xlnm.Print_Titles" localSheetId="27">'22-2'!$1:$3</definedName>
    <definedName name="_xlnm.Print_Titles" localSheetId="28">'23'!$1:$3</definedName>
    <definedName name="_xlnm.Print_Titles" localSheetId="1">目录!$1:$2</definedName>
    <definedName name="专项收入年初预算数" localSheetId="3">#REF!</definedName>
    <definedName name="专项收入年初预算数" localSheetId="4">#REF!</definedName>
    <definedName name="专项收入年初预算数" localSheetId="6">#REF!</definedName>
    <definedName name="专项收入年初预算数" localSheetId="7">#REF!</definedName>
    <definedName name="专项收入年初预算数" localSheetId="24">#REF!</definedName>
    <definedName name="专项收入年初预算数" localSheetId="27">#REF!</definedName>
    <definedName name="专项收入年初预算数">#REF!</definedName>
    <definedName name="专项收入全年预计数" localSheetId="3">#REF!</definedName>
    <definedName name="专项收入全年预计数" localSheetId="4">#REF!</definedName>
    <definedName name="专项收入全年预计数" localSheetId="6">#REF!</definedName>
    <definedName name="专项收入全年预计数" localSheetId="7">#REF!</definedName>
    <definedName name="专项收入全年预计数" localSheetId="24">#REF!</definedName>
    <definedName name="专项收入全年预计数" localSheetId="27">#REF!</definedName>
    <definedName name="专项收入全年预计数">#REF!</definedName>
    <definedName name="_lst_r_地方财政预算表2015年全省汇总_10_科目编码名称" localSheetId="34">[3]_ESList!$A$1:$A$27</definedName>
    <definedName name="_xlnm.Print_Titles" localSheetId="34">'29'!$1:$3</definedName>
    <definedName name="专项收入年初预算数" localSheetId="34">#REF!</definedName>
    <definedName name="专项收入全年预计数" localSheetId="34">#REF!</definedName>
    <definedName name="_lst_r_地方财政预算表2015年全省汇总_10_科目编码名称" localSheetId="35">[3]_ESList!$A$1:$A$27</definedName>
    <definedName name="_xlnm.Print_Titles" localSheetId="35">'30'!$1:$3</definedName>
    <definedName name="专项收入年初预算数" localSheetId="35">#REF!</definedName>
    <definedName name="专项收入全年预计数" localSheetId="35">#REF!</definedName>
    <definedName name="_xlnm._FilterDatabase" localSheetId="36" hidden="1">'31'!$A$3:$D$18</definedName>
    <definedName name="_lst_r_地方财政预算表2015年全省汇总_10_科目编码名称" localSheetId="36">[3]_ESList!$A$1:$A$27</definedName>
    <definedName name="_xlnm.Print_Area" localSheetId="36">'31'!$A$1:$D$15</definedName>
    <definedName name="_xlnm.Print_Titles" localSheetId="36">'31'!$1:$3</definedName>
    <definedName name="专项收入年初预算数" localSheetId="36">#REF!</definedName>
    <definedName name="专项收入全年预计数" localSheetId="36">#REF!</definedName>
    <definedName name="_xlnm._FilterDatabase" localSheetId="8" hidden="1">'05'!$A$3:$D$13</definedName>
    <definedName name="_xlnm.Print_Titles" localSheetId="8">'05'!$1:$3</definedName>
    <definedName name="专项收入年初预算数" localSheetId="8">#REF!</definedName>
    <definedName name="专项收入全年预计数" localSheetId="8">#REF!</definedName>
    <definedName name="_xlnm.Print_Titles" localSheetId="32">'27'!$1:$3</definedName>
    <definedName name="_lst_r_地方财政预算表2015年全省汇总_10_科目编码名称" localSheetId="13">[4]_ESList!$A$1:$A$27</definedName>
    <definedName name="_xlnm.Print_Titles" localSheetId="13">'10'!$1:$4</definedName>
    <definedName name="专项收入年初预算数" localSheetId="13">#REF!</definedName>
    <definedName name="专项收入全年预计数" localSheetId="13">#REF!</definedName>
    <definedName name="_lst_r_地方财政预算表2015年全省汇总_10_科目编码名称" localSheetId="14">[4]_ESList!$A$1:$A$27</definedName>
    <definedName name="_xlnm.Print_Area" localSheetId="14">'11'!$A$1:$F$29</definedName>
    <definedName name="_xlnm.Print_Titles" localSheetId="14">'11'!$1:$4</definedName>
    <definedName name="专项收入年初预算数" localSheetId="14">#REF!</definedName>
    <definedName name="专项收入全年预计数" localSheetId="14">#REF!</definedName>
    <definedName name="_lst_r_地方财政预算表2015年全省汇总_10_科目编码名称" localSheetId="15">[4]_ESList!$A$1:$A$27</definedName>
    <definedName name="_xlnm.Print_Area" localSheetId="15">'12'!$A$1:$F$38</definedName>
    <definedName name="_xlnm.Print_Titles" localSheetId="15">'12'!$1:$4</definedName>
    <definedName name="专项收入年初预算数" localSheetId="15">#REF!</definedName>
    <definedName name="专项收入全年预计数" localSheetId="15">#REF!</definedName>
    <definedName name="_lst_r_地方财政预算表2015年全省汇总_10_科目编码名称" localSheetId="16">[4]_ESList!$A$1:$A$27</definedName>
    <definedName name="_xlnm.Print_Area" localSheetId="16">'13'!$A$1:$F$20</definedName>
    <definedName name="_xlnm.Print_Titles" localSheetId="16">'13'!$1:$4</definedName>
    <definedName name="专项收入年初预算数" localSheetId="16">#REF!</definedName>
    <definedName name="专项收入全年预计数" localSheetId="16">#REF!</definedName>
    <definedName name="_lst_r_地方财政预算表2015年全省汇总_10_科目编码名称" localSheetId="37">[4]_ESList!$A$1:$A$27</definedName>
    <definedName name="_xlnm.Print_Titles" localSheetId="37">'32'!$1:$3</definedName>
    <definedName name="专项收入年初预算数" localSheetId="37">#REF!</definedName>
    <definedName name="专项收入全年预计数" localSheetId="37">#REF!</definedName>
    <definedName name="_lst_r_地方财政预算表2015年全省汇总_10_科目编码名称" localSheetId="38">[4]_ESList!$A$1:$A$27</definedName>
    <definedName name="_xlnm.Print_Area" localSheetId="38">'33'!$A$1:$D$28</definedName>
    <definedName name="_xlnm.Print_Titles" localSheetId="38">'33'!$1:$3</definedName>
    <definedName name="专项收入年初预算数" localSheetId="38">#REF!</definedName>
    <definedName name="专项收入全年预计数" localSheetId="38">#REF!</definedName>
    <definedName name="_lst_r_地方财政预算表2015年全省汇总_10_科目编码名称" localSheetId="39">[4]_ESList!$A$1:$A$27</definedName>
    <definedName name="_xlnm.Print_Titles" localSheetId="39">'34'!$1:$3</definedName>
    <definedName name="专项收入年初预算数" localSheetId="39">#REF!</definedName>
    <definedName name="专项收入全年预计数" localSheetId="39">#REF!</definedName>
    <definedName name="_lst_r_地方财政预算表2015年全省汇总_10_科目编码名称" localSheetId="40">[4]_ESList!$A$1:$A$27</definedName>
    <definedName name="专项收入年初预算数" localSheetId="40">#REF!</definedName>
    <definedName name="专项收入全年预计数" localSheetId="40">#REF!</definedName>
    <definedName name="_lst_r_地方财政预算表2015年全省汇总_10_科目编码名称" localSheetId="41">[4]_ESList!$A$1:$A$27</definedName>
    <definedName name="专项收入年初预算数" localSheetId="41">#REF!</definedName>
    <definedName name="专项收入全年预计数" localSheetId="41">#REF!</definedName>
    <definedName name="s">#REF!</definedName>
    <definedName name="A">#REF!</definedName>
    <definedName name="——">#REF!</definedName>
    <definedName name="\d">[5]地方!$Q$4:$Q$5</definedName>
    <definedName name="\q">[6]国家!#REF!</definedName>
    <definedName name="\z">[7]中央!#REF!</definedName>
    <definedName name="_________t4">#REF!</definedName>
    <definedName name="_________t7">#REF!</definedName>
    <definedName name="______t4">#REF!</definedName>
    <definedName name="______t7">#REF!</definedName>
    <definedName name="_____t4">#REF!</definedName>
    <definedName name="_____t7">#REF!</definedName>
    <definedName name="____t4">#REF!</definedName>
    <definedName name="____t7">#REF!</definedName>
    <definedName name="___PA7">'[8]SW-TEO'!#REF!</definedName>
    <definedName name="___PA8">'[8]SW-TEO'!#REF!</definedName>
    <definedName name="___PD1">'[8]SW-TEO'!#REF!</definedName>
    <definedName name="___PE12">'[8]SW-TEO'!#REF!</definedName>
    <definedName name="___PE13">'[8]SW-TEO'!#REF!</definedName>
    <definedName name="___PE6">'[8]SW-TEO'!#REF!</definedName>
    <definedName name="___PE7">'[8]SW-TEO'!#REF!</definedName>
    <definedName name="___PE8">'[8]SW-TEO'!#REF!</definedName>
    <definedName name="___PE9">'[8]SW-TEO'!#REF!</definedName>
    <definedName name="___PH1">'[8]SW-TEO'!#REF!</definedName>
    <definedName name="___PI1">'[8]SW-TEO'!#REF!</definedName>
    <definedName name="___PK1">'[8]SW-TEO'!#REF!</definedName>
    <definedName name="___PK3">'[8]SW-TEO'!#REF!</definedName>
    <definedName name="___t4">#REF!</definedName>
    <definedName name="___t7">#REF!</definedName>
    <definedName name="__PA7">'[8]SW-TEO'!#REF!</definedName>
    <definedName name="__PA8">'[8]SW-TEO'!#REF!</definedName>
    <definedName name="__PD1">'[8]SW-TEO'!#REF!</definedName>
    <definedName name="__PE12">'[8]SW-TEO'!#REF!</definedName>
    <definedName name="__PE13">'[8]SW-TEO'!#REF!</definedName>
    <definedName name="__PE6">'[8]SW-TEO'!#REF!</definedName>
    <definedName name="__PE7">'[8]SW-TEO'!#REF!</definedName>
    <definedName name="__PE8">'[8]SW-TEO'!#REF!</definedName>
    <definedName name="__PE9">'[8]SW-TEO'!#REF!</definedName>
    <definedName name="__PH1">'[8]SW-TEO'!#REF!</definedName>
    <definedName name="__PI1">'[8]SW-TEO'!#REF!</definedName>
    <definedName name="__PK1">'[8]SW-TEO'!#REF!</definedName>
    <definedName name="__PK3">'[8]SW-TEO'!#REF!</definedName>
    <definedName name="__t4">#REF!</definedName>
    <definedName name="__t7">#REF!</definedName>
    <definedName name="_1t4_">#REF!</definedName>
    <definedName name="_2t7_">#REF!</definedName>
    <definedName name="_Fill" hidden="1">[9]eqpmad2!#REF!</definedName>
    <definedName name="_lst_r_财政收支分月完成数_支出分析_资金性质及预算科目代码名称">[10]_ESList!$A$1:$A$2458</definedName>
    <definedName name="_lst_r_财政收支分月完成数_支出县分析_县市区代码名称">[10]_ESList!$B$1:$B$153</definedName>
    <definedName name="_lst_r_财政预算编制质量评估分析表_基金收入_科目编码名称">[11]_ESList!$C$1:$C$77</definedName>
    <definedName name="_lst_r_财政预算编制质量评估分析表_基金支出_科目编码名称">[11]_ESList!$D$1:$D$320</definedName>
    <definedName name="_lst_r_财政预算编制质量评估分析表_一般收入_科目编码名称">[12]_ESList!$A$1:$A$113</definedName>
    <definedName name="_lst_r_财政预算编制质量评估分析表_一般支出_科目编码名称">[11]_ESList!$B$1:$B$1612</definedName>
    <definedName name="_lst_r_地方财政总收入查看表_科目_科目编码名称">[13]_ESList!$A$1:$A$38</definedName>
    <definedName name="_lst_r_税收收入分行业分税种表查看_分县_税种编码名称">[14]_ESList!$A$1:$A$21</definedName>
    <definedName name="_Order1" hidden="1">255</definedName>
    <definedName name="_Order2" hidden="1">255</definedName>
    <definedName name="_PA7">'[8]SW-TEO'!#REF!</definedName>
    <definedName name="_PA8">'[8]SW-TEO'!#REF!</definedName>
    <definedName name="_PD1">'[8]SW-TEO'!#REF!</definedName>
    <definedName name="_PE12">'[8]SW-TEO'!#REF!</definedName>
    <definedName name="_PE13">'[8]SW-TEO'!#REF!</definedName>
    <definedName name="_PE6">'[8]SW-TEO'!#REF!</definedName>
    <definedName name="_PE7">'[8]SW-TEO'!#REF!</definedName>
    <definedName name="_PE8">'[8]SW-TEO'!#REF!</definedName>
    <definedName name="_PE9">'[8]SW-TEO'!#REF!</definedName>
    <definedName name="_PH1">'[8]SW-TEO'!#REF!</definedName>
    <definedName name="_PI1">'[8]SW-TEO'!#REF!</definedName>
    <definedName name="_PK1">'[8]SW-TEO'!#REF!</definedName>
    <definedName name="_PK3">'[8]SW-TEO'!#REF!</definedName>
    <definedName name="_t4">#REF!</definedName>
    <definedName name="_t7">#REF!</definedName>
    <definedName name="aa">#REF!</definedName>
    <definedName name="aaa">[7]中央!#REF!</definedName>
    <definedName name="aaaagfdsafsd">#N/A</definedName>
    <definedName name="aas">#N/A</definedName>
    <definedName name="ABC">#REF!</definedName>
    <definedName name="ABD">#REF!</definedName>
    <definedName name="AccessDatabase" hidden="1">"D:\文_件\省长专项\2000省长专项审批.mdb"</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'[15]Financ. Overview'!#REF!</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L10_一般公共预算收入">'[16]C01县级测算'!$AC$9:$AC$2853</definedName>
    <definedName name="CL110_上级补助收入">'[16]C01县级测算'!$AE$9:$AE$2853</definedName>
    <definedName name="CL11002_一般性转移支付收入">'[16]C01县级测算'!$AF$9:$AF$2853</definedName>
    <definedName name="CL11003_专项转移支付收入">'[16]C01县级测算'!$AG$9:$AG$2853</definedName>
    <definedName name="CL2_一般公共预算支出">'[16]C01县级测算'!$AH$9:$AH$2853</definedName>
    <definedName name="CL23006_上解上级支出">'[16]C01县级测算'!$AI$9:$AI$2853</definedName>
    <definedName name="CL省份">'[16]C01县级测算'!$A$9:$A$2853</definedName>
    <definedName name="CL县级财力">'[16]C01县级测算'!$E$9:$E$2853</definedName>
    <definedName name="CL县级依赖度">'[16]C01县级测算'!$F$9:$F$2853</definedName>
    <definedName name="CL政策性减税">'[16]C01县级测算'!$G$9:$G$2853</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#REF!</definedName>
    <definedName name="Database">#REF!</definedName>
    <definedName name="database10">#REF!</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#REF!</definedName>
    <definedName name="e">#N/A</definedName>
    <definedName name="E206.">#REF!</definedName>
    <definedName name="ee">#REF!</definedName>
    <definedName name="eee">#REF!</definedName>
    <definedName name="ef" hidden="1">#REF!</definedName>
    <definedName name="f">#N/A</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ff">#REF!</definedName>
    <definedName name="fg">#N/A</definedName>
    <definedName name="fgdh">#N/A</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hidden="1">#REF!</definedName>
    <definedName name="FRC">[17]Main!$C$9</definedName>
    <definedName name="fsa">#N/A</definedName>
    <definedName name="fsafffdsfdsa">#N/A</definedName>
    <definedName name="fsafsdfdsa">#N/A</definedName>
    <definedName name="fw_0">#REF!</definedName>
    <definedName name="g">#N/A</definedName>
    <definedName name="gadsfawe">#N/A</definedName>
    <definedName name="gafsafas">#N/A</definedName>
    <definedName name="gagssd">#N/A</definedName>
    <definedName name="gasdgfasgas">#N/A</definedName>
    <definedName name="GB16_59岁人数占比">[16]J03标准!$A$65</definedName>
    <definedName name="GB60岁及以上人数占比">[16]J03标准!$A$66</definedName>
    <definedName name="GB差额人员职业年金">[16]J03标准!$B$27</definedName>
    <definedName name="GB城市低保标准">[16]J03标准!$B$62</definedName>
    <definedName name="GB城乡医疗补助标准">[16]J03标准!$B$69</definedName>
    <definedName name="GB初中教育经费标准">[16]J03标准!$B$42:$B$45</definedName>
    <definedName name="GB村级补助标准">[16]J03标准!$B$75</definedName>
    <definedName name="GB扶贫标准">[16]J03标准!$B$32</definedName>
    <definedName name="GB公检法在职国标工资">[16]J03标准!$B$7</definedName>
    <definedName name="GB孤儿救助标准">[16]J03标准!$B$67</definedName>
    <definedName name="GB行政、公检法在职年终奖">[16]J03标准!$B$10</definedName>
    <definedName name="GB行政在职国标工资">[16]J03标准!$B$6</definedName>
    <definedName name="GB基础养老金">[16]J03标准!$B$66</definedName>
    <definedName name="GB基卫补助标准">[16]J03标准!$B$70</definedName>
    <definedName name="GB计生补助标准">[16]J03标准!$B$71</definedName>
    <definedName name="GB艰苦边远地区津贴标准">[16]J03标准!$B$17:$B$23</definedName>
    <definedName name="GB离休人员经费">[16]J03标准!$B$12</definedName>
    <definedName name="GB农村低保标准">[16]J03标准!$B$63</definedName>
    <definedName name="GB农村文化补助">[16]J03标准!$B$60</definedName>
    <definedName name="GB贫困初中生补助">[16]J03标准!$B$49</definedName>
    <definedName name="GB贫困小学生补助">[16]J03标准!$B$48</definedName>
    <definedName name="GB普高免学费标准">[16]J03标准!$B$55:$B$58</definedName>
    <definedName name="GB普高助学金标准">[16]J03标准!$B$50</definedName>
    <definedName name="GB其他基本民生标准">[16]J03标准!$B$77</definedName>
    <definedName name="GB其他在职国标工资">[16]J03标准!$B$8</definedName>
    <definedName name="GB深度贫困县补助">[16]J03标准!$B$81:$B$87</definedName>
    <definedName name="GB事业单位绩效工资">[16]J03标准!$B$16</definedName>
    <definedName name="GB特殊教育标准">[16]J03标准!$B$46</definedName>
    <definedName name="GB退休人员经费">[16]J03标准!$B$13</definedName>
    <definedName name="GB完善人民警察工资待遇标准">[16]J03标准!$B$28</definedName>
    <definedName name="GB乡镇岗位补贴">[16]J03标准!$B$26</definedName>
    <definedName name="GB小学教育经费标准">[16]J03标准!$B$37:$B$40</definedName>
    <definedName name="GB学前教育资助标准">[16]J03标准!$B$34</definedName>
    <definedName name="GB学生营养改善标准">[16]J03标准!$B$51</definedName>
    <definedName name="GB养老保险缴费比例">0.28</definedName>
    <definedName name="GB养老保险缴费补助">[16]J03标准!$B$65</definedName>
    <definedName name="GB在职附加支出">[16]J03标准!$B$24</definedName>
    <definedName name="GB在职职级并行">[16]J03标准!$B$25</definedName>
    <definedName name="GB中职免学费标准">[16]J03标准!$B$53</definedName>
    <definedName name="GB中职助学金标准">[16]J03标准!$B$52</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'[18]P1012001'!$A$6:$E$117</definedName>
    <definedName name="gxxe20032">'[18]P1012001'!$A$6:$E$117</definedName>
    <definedName name="gxxx2004">'[19]P1012001'!$A$6:$E$117</definedName>
    <definedName name="h">#N/A</definedName>
    <definedName name="hdfgh">#N/A</definedName>
    <definedName name="hg">#N/A</definedName>
    <definedName name="hgfh">#N/A</definedName>
    <definedName name="hgj">#N/A</definedName>
    <definedName name="hhfk">#N/A</definedName>
    <definedName name="hhhh">#REF!</definedName>
    <definedName name="hj">#N/A</definedName>
    <definedName name="hjhgj">#N/A</definedName>
    <definedName name="hjk">#N/A</definedName>
    <definedName name="hjkjhl">#N/A</definedName>
    <definedName name="hjkl">#N/A</definedName>
    <definedName name="hkjfgkjhkhj">#N/A</definedName>
    <definedName name="hostfee">'[15]Financ. Overview'!$H$12</definedName>
    <definedName name="hraiu_bottom">'[15]Financ. Overview'!#REF!</definedName>
    <definedName name="hvac">'[15]Financ. Overview'!#REF!</definedName>
    <definedName name="HWSheet">1</definedName>
    <definedName name="i">#N/A</definedName>
    <definedName name="j">#N/A</definedName>
    <definedName name="JB艰边津贴标准">'[16]J04-2分县基础数据'!$J$9:$J$2853</definedName>
    <definedName name="JB离休人员津补贴标准">'[16]J04-2分县基础数据'!$L$9:$L$2853</definedName>
    <definedName name="JB退休人员津补贴标准">'[16]J04-2分县基础数据'!$M$9:$M$2853</definedName>
    <definedName name="JB在职人员津补贴标准">'[16]J04-2分县基础数据'!$K$9:$K$2853</definedName>
    <definedName name="JC成本差异系数">'[16]J04-2分县基础数据'!$I$9:$I$2853</definedName>
    <definedName name="JC户籍人口">'[16]J04-2分县基础数据'!$N$9:$N$2853</definedName>
    <definedName name="JC艰边类型">'[16]J04-2分县基础数据'!$G$9:$G$2853</definedName>
    <definedName name="JC津补贴标准全国平均数">'[16]J04-2分县基础数据'!$K$5</definedName>
    <definedName name="JC其他深度贫困地区标识">'[16]J04-2分县基础数据'!$H$9:$H$2853</definedName>
    <definedName name="JC区划名称">'[16]J04-2分县基础数据'!$B$9:$B$2853</definedName>
    <definedName name="JC区域代码">'[16]J04-2分县基础数据'!$F$9:$F$2853</definedName>
    <definedName name="JC省份">'[16]J04-2分县基础数据'!$A$9:$A$2853</definedName>
    <definedName name="JC县区类别">'[16]J04-2分县基础数据'!$D$9:$D$2853</definedName>
    <definedName name="jdfajsfdj">#N/A</definedName>
    <definedName name="jdjfadsjf">#N/A</definedName>
    <definedName name="jgh">#N/A</definedName>
    <definedName name="jhgj">#N/A</definedName>
    <definedName name="jhkf">#N/A</definedName>
    <definedName name="jhkljl">#N/A</definedName>
    <definedName name="JH均衡度奖励">[16]F05改善均衡度奖励!$B$13:$B$53</definedName>
    <definedName name="jjgajsdfjasd">#N/A</definedName>
    <definedName name="jjjjj">#N/A</definedName>
    <definedName name="jk">#N/A</definedName>
    <definedName name="JK中央承担支出责任">'[16]J04-2分县基础数据'!$BU$9:$BU$2853</definedName>
    <definedName name="jl">#N/A</definedName>
    <definedName name="jmjkhjkl">#N/A</definedName>
    <definedName name="JM城镇低保人数">'[16]J04-2分县基础数据'!$R$9:$R$2853</definedName>
    <definedName name="JM村委会">'[16]J04-2分县基础数据'!$P$9:$P$2853</definedName>
    <definedName name="JM孤儿人数">'[16]J04-2分县基础数据'!$T$9:$T$2853</definedName>
    <definedName name="JM农村低保人数">'[16]J04-2分县基础数据'!$S$9:$S$2853</definedName>
    <definedName name="JP建档立卡贫困人口">'[16]J04-2分县基础数据'!$V$9:$V$2853</definedName>
    <definedName name="JR公检法在职人数">'[16]J04-2分县基础数据'!$BL$9:$BL$2853</definedName>
    <definedName name="JR行政在职人数">'[16]J04-2分县基础数据'!$BK$9:$BK$2853</definedName>
    <definedName name="JR教育在职人数">'[16]J04-2分县基础数据'!$BM$9:$BM$2853</definedName>
    <definedName name="JR离休人数">'[16]J04-2分县基础数据'!$BR$9:$BR$2853</definedName>
    <definedName name="JR其他在职人数">'[16]J04-2分县基础数据'!$BQ$9:$BQ$2853</definedName>
    <definedName name="JR其他在职人数60﹪">'[16]J04-2分县基础数据'!$BP$9:$BP$2853</definedName>
    <definedName name="JR退休人数">'[16]J04-2分县基础数据'!$BS$9:$BS$2853</definedName>
    <definedName name="JR卫生在职人数60﹪">'[16]J04-2分县基础数据'!$BO$9:$BO$2853</definedName>
    <definedName name="JR在职人数小计">'[16]J04-2分县基础数据'!$BJ$9:$BJ$2853</definedName>
    <definedName name="JS11002一般性转移支付收入">'[16]J04-1分省基础数据'!$Q$13:$Q$53</definedName>
    <definedName name="JS11003专项转移支付收入">'[16]J04-1分省基础数据'!$R$13:$R$53</definedName>
    <definedName name="JS2一般公共预算支出">'[16]J04-1分省基础数据'!$S$13:$S$53</definedName>
    <definedName name="JS补助范围标识">'[16]J04-1分省基础数据'!$J$13:$J$53</definedName>
    <definedName name="JS公用经费标准">'[16]J04-1分省基础数据'!$I$13:$I$53</definedName>
    <definedName name="JS减税规模">'[16]J04-1分省基础数据'!$M$13:$M$53</definedName>
    <definedName name="JS困难系数">'[16]J04-1分省基础数据'!$F$13:$F$53</definedName>
    <definedName name="JS区域">'[16]J04-1分省基础数据'!$C$13:$C$53</definedName>
    <definedName name="JS省份">'[16]J04-1分省基础数据'!$D$13:$D$53</definedName>
    <definedName name="JS省份编码">'[16]J04-1分省基础数据'!$B$13:$B$53</definedName>
    <definedName name="JS省行">INDEX(JS省份,ROW()-12,0)</definedName>
    <definedName name="JS省级努力系数">'[16]C02省级努力程度系数'!$E$13:$E$53</definedName>
    <definedName name="JS增值税">'[16]J04-1分省基础数据'!$N$13:$N$53</definedName>
    <definedName name="JX城镇初中生">'[16]J04-2分县基础数据'!$AK$9:$AK$2853</definedName>
    <definedName name="JX城镇小学生">'[16]J04-2分县基础数据'!$AS$9:$AS$2853</definedName>
    <definedName name="JX农村初中生">'[16]J04-2分县基础数据'!$AN$9:$AN$2853</definedName>
    <definedName name="JX农村小学生">'[16]J04-2分县基础数据'!$AW$9:$AW$2853</definedName>
    <definedName name="JX农村学生营养改善试点">'[16]J04-2分县基础数据'!$X$9:$X$2853</definedName>
    <definedName name="JX普高学生">'[16]J04-2分县基础数据'!$AA$9:$AA$2853</definedName>
    <definedName name="JX特校学生">'[16]J04-2分县基础数据'!$AX$9:$AX$2853</definedName>
    <definedName name="JX幼儿园学生">'[16]J04-2分县基础数据'!$BB$9:$BB$2853</definedName>
    <definedName name="JX中职学生">'[16]J04-2分县基础数据'!$AE$9:$AE$2853</definedName>
    <definedName name="JZ应付利息">'[16]J04-2分县基础数据'!$BG$9:$BG$2853</definedName>
    <definedName name="J分配资金_付息">[16]J02分配因素!$G$5</definedName>
    <definedName name="J分配资金_工资">[16]J02分配因素!$D$5</definedName>
    <definedName name="J分配资金_绩效">[16]J02分配因素!$L$5</definedName>
    <definedName name="J分配资金_减税">[16]J02分配因素!$H$5</definedName>
    <definedName name="J分配资金_均衡">[16]J02分配因素!$I$5</definedName>
    <definedName name="J分配资金_均衡横向">[16]J02分配因素!$J$5</definedName>
    <definedName name="J分配资金_均衡纵向">[16]J02分配因素!$K$5</definedName>
    <definedName name="J分配资金_民生">[16]J02分配因素!$F$5</definedName>
    <definedName name="J分配资金_深度贫困">[16]J02分配因素!$M$5</definedName>
    <definedName name="J分配资金_特殊">[16]J02分配因素!$N$5</definedName>
    <definedName name="J分配资金_运转">[16]J02分配因素!$E$5</definedName>
    <definedName name="J分配资金_总额">[16]J02分配因素!$B$5</definedName>
    <definedName name="J基础编码">'[16]J04-2分县基础数据'!$C$9:$C$2853</definedName>
    <definedName name="J基础数据">'[16]J04-2分县基础数据'!$B$9:$BE$2853</definedName>
    <definedName name="J区划编码_2019">[16]J01编码表!$A$4:$A$3246</definedName>
    <definedName name="k">#N/A</definedName>
    <definedName name="kdfkasj">#N/A</definedName>
    <definedName name="kg">#N/A</definedName>
    <definedName name="kgak">#N/A</definedName>
    <definedName name="kjhljk">#N/A</definedName>
    <definedName name="kjhluyi">#N/A</definedName>
    <definedName name="kjlhj">#N/A</definedName>
    <definedName name="kkkk">#REF!</definedName>
    <definedName name="l">#N/A</definedName>
    <definedName name="lkghjk">#N/A</definedName>
    <definedName name="lkjhh">#N/A</definedName>
    <definedName name="luil">#N/A</definedName>
    <definedName name="mj">#REF!</definedName>
    <definedName name="Module.Prix_SMC">#N/A</definedName>
    <definedName name="MS城市低保人数">[20]财政部保基本民生!#REF!</definedName>
    <definedName name="MS城乡居民基本医疗保险">[20]财政部保基本民生!#REF!</definedName>
    <definedName name="MS城乡居民社会养老保险">[20]财政部保基本民生!#REF!</definedName>
    <definedName name="MS城镇初中生">[20]财政部保基本民生!#REF!</definedName>
    <definedName name="MS城镇小学生">[20]财政部保基本民生!#REF!</definedName>
    <definedName name="MS初中公用经费补助">[20]财政部保基本民生!#REF!</definedName>
    <definedName name="MS村委会">[20]财政部保基本民生!#REF!</definedName>
    <definedName name="MS孤儿人口数">[20]财政部保基本民生!#REF!</definedName>
    <definedName name="MS基本公共卫生服务">[20]财政部保基本民生!#REF!</definedName>
    <definedName name="MS计划生育">[20]财政部保基本民生!#REF!</definedName>
    <definedName name="MS老龄人口">[20]财政部保基本民生!#REF!</definedName>
    <definedName name="MS免除普通高中建档立卡等家庭经济困难学生学杂费">[20]财政部保基本民生!#REF!</definedName>
    <definedName name="MS农村初中学生">[20]财政部保基本民生!#REF!</definedName>
    <definedName name="MS农村低保人数">[20]财政部保基本民生!#REF!</definedName>
    <definedName name="MS农村小学生">[20]财政部保基本民生!#REF!</definedName>
    <definedName name="MS农村学生营养改善试点县">[20]财政部保基本民生!#REF!</definedName>
    <definedName name="MS农村义务教育学生营养改善计划">[20]财政部保基本民生!#REF!</definedName>
    <definedName name="MS贫困寄宿生生活补助">[20]财政部保基本民生!#REF!</definedName>
    <definedName name="MS贫困人数">[20]财政部保基本民生!#REF!</definedName>
    <definedName name="MS普高学生">[20]财政部保基本民生!#REF!</definedName>
    <definedName name="MS普通高中学生助学金">[20]财政部保基本民生!#REF!</definedName>
    <definedName name="MS特校生">[20]财政部保基本民生!#REF!</definedName>
    <definedName name="MS小学公用经费补助">[20]财政部保基本民生!#REF!</definedName>
    <definedName name="MS养老缴费人数">[20]财政部保基本民生!#REF!</definedName>
    <definedName name="MS幼儿学生">[20]财政部保基本民生!#REF!</definedName>
    <definedName name="MS中职困难学生补助">[20]财政部保基本民生!#REF!</definedName>
    <definedName name="MS中职学生">[20]财政部保基本民生!#REF!</definedName>
    <definedName name="MS总人口">[20]财政部保基本民生!#REF!</definedName>
    <definedName name="OS">[21]Open!#REF!</definedName>
    <definedName name="pr_toolbox">[15]Toolbox!$A$3:$I$80</definedName>
    <definedName name="_xlnm.Print_Area" localSheetId="30">'25'!$A$1:$E$54</definedName>
    <definedName name="Print_Area_1">#N/A</definedName>
    <definedName name="Print_Area_MI">#REF!</definedName>
    <definedName name="_xlnm.Print_Titles" localSheetId="30">'25'!$1:$3</definedName>
    <definedName name="Print_Titles_1">#N/A</definedName>
    <definedName name="Prix_SMC">#N/A</definedName>
    <definedName name="q">#REF!</definedName>
    <definedName name="rf">#REF!</definedName>
    <definedName name="rrrr">#REF!</definedName>
    <definedName name="rt">#REF!</definedName>
    <definedName name="rwerwe">#REF!</definedName>
    <definedName name="s_c_list">[22]Toolbox!$A$7:$H$969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'[23]G.1R-Shou COP Gf'!#REF!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'[15]Financ.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'[24]POWER ASSUMPTIONS'!$H$7</definedName>
    <definedName name="ss">#REF!</definedName>
    <definedName name="ss7fee">'[15]Financ. Overview'!$H$18</definedName>
    <definedName name="ssfafag">#N/A</definedName>
    <definedName name="subsfee">'[15]Financ. Overview'!$H$14</definedName>
    <definedName name="TableName">"Dummy"</definedName>
    <definedName name="toolbox">[25]Toolbox!$C$5:$T$1578</definedName>
    <definedName name="tr">#REF!</definedName>
    <definedName name="try">#N/A</definedName>
    <definedName name="tt">#REF!</definedName>
    <definedName name="ttt">#REF!</definedName>
    <definedName name="tttt">#REF!</definedName>
    <definedName name="uu">#REF!</definedName>
    <definedName name="uyi">#N/A</definedName>
    <definedName name="V5.1Fee">'[15]Financ. Overview'!$H$15</definedName>
    <definedName name="w">#REF!</definedName>
    <definedName name="we">#REF!</definedName>
    <definedName name="ws">#REF!</definedName>
    <definedName name="ww" hidden="1">#REF!</definedName>
    <definedName name="www">#REF!</definedName>
    <definedName name="XC标准偏差倍数">'[16]C01县级测算'!$C$3</definedName>
    <definedName name="XC系数上限">'[16]C01县级测算'!$B$3</definedName>
    <definedName name="XC系数下限">'[16]C01县级测算'!$A$3</definedName>
    <definedName name="XQJ保工资需求基数">[16]G01三保和付息需求基数!$F$9:$F$2853</definedName>
    <definedName name="XQJ保民生需求基数">[16]G01三保和付息需求基数!$L$9:$L$2853</definedName>
    <definedName name="XQJ保运转需求基数">[16]G01三保和付息需求基数!$I$9:$I$2853</definedName>
    <definedName name="XQJ付息需求基数">[16]G01三保和付息需求基数!$O$9:$O$2853</definedName>
    <definedName name="XQ保工资需求">[26]保工资运转!#REF!</definedName>
    <definedName name="XQ保民生需求">[20]财政部保基本民生!#REF!</definedName>
    <definedName name="XQ保运转需求">[26]保工资运转!#REF!</definedName>
    <definedName name="XQ津补贴需求">[26]保工资运转!#REF!</definedName>
    <definedName name="XQ调整后的保工资需求">'[16]C01县级测算'!$I$9:$I$2853</definedName>
    <definedName name="XS补助对象系数">'[16]C01县级测算'!$D$9:$D$2853</definedName>
    <definedName name="XS付息分档系数">'[16]C01县级测算'!$AB$9:$AB$2853</definedName>
    <definedName name="XS工资分档系数">'[16]C01县级测算'!$L$9:$L$2853</definedName>
    <definedName name="XS津补贴分档系数">'[16]C01县级测算'!$P$9:$P$2853</definedName>
    <definedName name="XS民生分档系数">'[16]C01县级测算'!$X$9:$X$2853</definedName>
    <definedName name="XS运转分档系数">'[16]C01县级测算'!$T$9:$T$2853</definedName>
    <definedName name="y">#REF!</definedName>
    <definedName name="yyyy">#REF!</definedName>
    <definedName name="YZ公用经费标准_公检法">[26]保工资运转!#REF!</definedName>
    <definedName name="YZ公用经费标准_行政">[26]保工资运转!#REF!</definedName>
    <definedName name="YZ公用经费标准_其他">[26]保工资运转!#REF!</definedName>
    <definedName name="YZ津补贴标准_离休">[26]保工资运转!#REF!</definedName>
    <definedName name="YZ津补贴标准_退休">[26]保工资运转!#REF!</definedName>
    <definedName name="YZ津补贴标准_在职">[26]保工资运转!#REF!</definedName>
    <definedName name="Z32_Cost_red">'[15]Financ. Overview'!#REF!</definedName>
    <definedName name="保险">'[8]SW-TEO'!#REF!</definedName>
    <definedName name="本级标准收入2004年">[27]本年收入合计!$E$4:$E$184</definedName>
    <definedName name="拨款汇总_合计">SUM([28]汇总!XFB1:XFD1)</definedName>
    <definedName name="部">#REF!</definedName>
    <definedName name="财政供养">#REF!</definedName>
    <definedName name="财政供养人员增幅2004年">[29]财政供养人员增幅!$E$6</definedName>
    <definedName name="财政供养人员增幅2004年分县">[29]财政供养人员增幅!$E$4:$E$184</definedName>
    <definedName name="赤字县图">#REF!</definedName>
    <definedName name="处室">#REF!</definedName>
    <definedName name="村级标准支出">[30]村级支出!$E$4:$E$184</definedName>
    <definedName name="大多数">[31]XL4Poppy!$A$15</definedName>
    <definedName name="大幅度">#REF!</definedName>
    <definedName name="地区名称">[32]封面!#REF!</definedName>
    <definedName name="地税" hidden="1">#REF!</definedName>
    <definedName name="第二产业分县2003年">[33]GDP!$G$4:$G$184</definedName>
    <definedName name="第二产业合计2003年">[33]GDP!$G$4</definedName>
    <definedName name="第三产业分县2003年">[33]GDP!$H$4:$H$184</definedName>
    <definedName name="第三产业合计2003年">[33]GDP!$H$4</definedName>
    <definedName name="饿">#REF!</definedName>
    <definedName name="凤飞飞" hidden="1">#REF!</definedName>
    <definedName name="耕地占用税分县2003年">[34]一般预算收入!$U$4:$U$184</definedName>
    <definedName name="耕地占用税合计2003年">[34]一般预算收入!$U$4</definedName>
    <definedName name="工商税收2004年">[35]工商税收!$S$4:$S$184</definedName>
    <definedName name="工商税收合计2004年">[35]工商税收!$S$4</definedName>
    <definedName name="公检法司部门编制数">[36]公检法司编制!$E$4:$E$184</definedName>
    <definedName name="公用标准支出">[37]合计!$E$4:$E$184</definedName>
    <definedName name="还有">#REF!</definedName>
    <definedName name="行政管理部门编制数">[36]行政编制!$E$4:$E$184</definedName>
    <definedName name="汇率">#REF!</definedName>
    <definedName name="机场">'[8]SW-TEO'!#REF!</definedName>
    <definedName name="基金处室">#REF!</definedName>
    <definedName name="基金金额">#REF!</definedName>
    <definedName name="基金科目">#REF!</definedName>
    <definedName name="基金类型">#REF!</definedName>
    <definedName name="交集补助比例">1/2</definedName>
    <definedName name="金额">#REF!</definedName>
    <definedName name="科目">#REF!</definedName>
    <definedName name="可比增幅上限">[16]J02分配因素!$B$10</definedName>
    <definedName name="可比增幅下限">[16]J02分配因素!$B$11</definedName>
    <definedName name="昆明">'[8]SW-TEO'!#REF!</definedName>
    <definedName name="类型">#REF!</definedName>
    <definedName name="农林水气">[38]D011H403!$A$5:$C$60</definedName>
    <definedName name="农业人口2003年">[39]农业人口!$E$4:$E$184</definedName>
    <definedName name="农业税分县2003年">[34]一般预算收入!$S$4:$S$184</definedName>
    <definedName name="农业税合计2003年">[34]一般预算收入!$S$4</definedName>
    <definedName name="农业特产税分县2003年">[34]一般预算收入!$T$4:$T$184</definedName>
    <definedName name="农业特产税合计2003年">[34]一般预算收入!$T$4</definedName>
    <definedName name="农业用地面积">[40]农业用地!$E$4:$E$184</definedName>
    <definedName name="平台">'[8]SW-TEO'!#REF!</definedName>
    <definedName name="其他补助比例">40%</definedName>
    <definedName name="其他限制开发区资金规模">10</definedName>
    <definedName name="契税分县2003年">[34]一般预算收入!$V$4:$V$184</definedName>
    <definedName name="契税合计2003年">[34]一般预算收入!$V$4</definedName>
    <definedName name="全额差额比例">'[41]C01-1'!#REF!</definedName>
    <definedName name="人员标准支出">[42]人员支出!$E$4:$E$184</definedName>
    <definedName name="日">#REF!</definedName>
    <definedName name="山东各县">#REF!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生态区层次明细" hidden="1">#REF!</definedName>
    <definedName name="省区">[43]均衡!$B$4:$B$44</definedName>
    <definedName name="是">#REF!</definedName>
    <definedName name="所得税">'[8]SW-TEO'!#REF!</definedName>
    <definedName name="新表">#REF!</definedName>
    <definedName name="新分享">'[8]SW-TEO'!#REF!</definedName>
    <definedName name="新昆明">'[8]SW-TEO'!#REF!</definedName>
    <definedName name="一般预算收入2003年">[34]一般预算收入!$AD$4:$AD$184</definedName>
    <definedName name="一般预算收入合计2003年">[34]一般预算收入!$AC$4</definedName>
    <definedName name="增支比例">0.8</definedName>
    <definedName name="支出">'[19]P1012001'!$A$6:$E$117</definedName>
    <definedName name="专项收入年初预算数" localSheetId="30">#REF!</definedName>
    <definedName name="专项收入全年预计数" localSheetId="30">#REF!</definedName>
    <definedName name="最终下达表">#REF!</definedName>
    <definedName name="전">#REF!</definedName>
    <definedName name="주택사업본부">#REF!</definedName>
    <definedName name="철구사업본부">#REF!</definedName>
    <definedName name="专项收入年初预算数" localSheetId="17">#REF!</definedName>
    <definedName name="专项收入全年预计数" localSheetId="17">#REF!</definedName>
    <definedName name="_xlnm.Print_Area" localSheetId="17">'14'!$A$1:$F$38</definedName>
    <definedName name="_xlnm.Print_Titles" localSheetId="17">'14'!$1:$4</definedName>
    <definedName name="专项收入年初预算数" localSheetId="18">#REF!</definedName>
    <definedName name="专项收入全年预计数" localSheetId="18">#REF!</definedName>
    <definedName name="_xlnm.Print_Area" localSheetId="18">'15'!$A$1:$F$22</definedName>
    <definedName name="_xlnm.Print_Titles" localSheetId="18">'15'!$1:$4</definedName>
    <definedName name="专项收入年初预算数" localSheetId="19">#REF!</definedName>
    <definedName name="专项收入全年预计数" localSheetId="19">#REF!</definedName>
    <definedName name="_xlnm.Print_Area" localSheetId="19">'16'!$A$1:$F$20</definedName>
    <definedName name="_xlnm.Print_Titles" localSheetId="19">'16'!$1:$4</definedName>
    <definedName name="专项收入年初预算数" localSheetId="20">#REF!</definedName>
    <definedName name="专项收入全年预计数" localSheetId="20">#REF!</definedName>
    <definedName name="_xlnm.Print_Area" localSheetId="20">'17'!$A$1:$F$38</definedName>
    <definedName name="_xlnm.Print_Titles" localSheetId="20">'17'!$1:$4</definedName>
    <definedName name="专项收入年初预算数" localSheetId="21">#REF!</definedName>
    <definedName name="专项收入全年预计数" localSheetId="21">#REF!</definedName>
    <definedName name="_xlnm.Print_Area" localSheetId="21">'18'!$A$1:$F$22</definedName>
    <definedName name="_xlnm.Print_Titles" localSheetId="21">'18'!$1:$4</definedName>
    <definedName name="专项收入年初预算数" localSheetId="22">#REF!</definedName>
    <definedName name="专项收入全年预计数" localSheetId="22">#REF!</definedName>
    <definedName name="_xlnm.Print_Area" localSheetId="22">'19'!$A$1:$F$20</definedName>
    <definedName name="_xlnm.Print_Titles" localSheetId="22">'19'!$1:$4</definedName>
    <definedName name="_lst_r_地方财政预算表2015年全省汇总_10_科目编码名称" localSheetId="42">[1]_ESList!$A$1:$A$27</definedName>
    <definedName name="专项收入年初预算数" localSheetId="42">#REF!</definedName>
    <definedName name="专项收入全年预计数" localSheetId="42">#REF!</definedName>
    <definedName name="_xlnm.Print_Area" localSheetId="42">'37'!$A$1:$D$37</definedName>
    <definedName name="_xlnm.Print_Titles" localSheetId="42">'37'!$1:$3</definedName>
    <definedName name="_lst_r_地方财政预算表2015年全省汇总_10_科目编码名称" localSheetId="43">[1]_ESList!$A$1:$A$27</definedName>
    <definedName name="专项收入年初预算数" localSheetId="43">#REF!</definedName>
    <definedName name="专项收入全年预计数" localSheetId="43">#REF!</definedName>
    <definedName name="_xlnm.Print_Area" localSheetId="43">'38'!$A$1:$D$21</definedName>
    <definedName name="_lst_r_地方财政预算表2015年全省汇总_10_科目编码名称" localSheetId="44">[1]_ESList!$A$1:$A$27</definedName>
    <definedName name="专项收入年初预算数" localSheetId="44">#REF!</definedName>
    <definedName name="专项收入全年预计数" localSheetId="44">#REF!</definedName>
    <definedName name="_xlnm.Print_Area" localSheetId="44">'39'!$A$1:$D$19</definedName>
    <definedName name="_lst_r_地方财政预算表2015年全省汇总_10_科目编码名称" localSheetId="45">[1]_ESList!$A$1:$A$27</definedName>
    <definedName name="专项收入年初预算数" localSheetId="45">#REF!</definedName>
    <definedName name="专项收入全年预计数" localSheetId="45">#REF!</definedName>
    <definedName name="_xlnm.Print_Area" localSheetId="45">'40'!$A$1:$D$37</definedName>
    <definedName name="_xlnm.Print_Titles" localSheetId="45">'40'!$1:$3</definedName>
    <definedName name="_lst_r_地方财政预算表2015年全省汇总_10_科目编码名称" localSheetId="46">[1]_ESList!$A$1:$A$27</definedName>
    <definedName name="专项收入年初预算数" localSheetId="46">#REF!</definedName>
    <definedName name="专项收入全年预计数" localSheetId="46">#REF!</definedName>
    <definedName name="_xlnm.Print_Area" localSheetId="46">'41'!$A$1:$D$21</definedName>
    <definedName name="_lst_r_地方财政预算表2015年全省汇总_10_科目编码名称" localSheetId="47">[1]_ESList!$A$1:$A$27</definedName>
    <definedName name="专项收入年初预算数" localSheetId="47">#REF!</definedName>
    <definedName name="专项收入全年预计数" localSheetId="47">#REF!</definedName>
    <definedName name="_xlnm.Print_Area" localSheetId="47">'42'!$A$1:$D$19</definedName>
    <definedName name="_xlnm.Print_Titles" localSheetId="47">'42'!$1:$3</definedName>
    <definedName name="_xlnm._FilterDatabase" hidden="1">#REF!</definedName>
    <definedName name="_xlnm.Print_Area">#N/A</definedName>
    <definedName name="_xlnm.Print_Titles">#N/A</definedName>
    <definedName name="事业发展支出">[45]事业发展!$E$4:$E$184</definedName>
    <definedName name="四季度">'[44]C01-1'!#REF!</definedName>
    <definedName name="位次d">[46]四月份月报!#REF!</definedName>
    <definedName name="乡镇个数">[47]行政区划!$D$6:$D$184</definedName>
    <definedName name="性别">[48]基础编码!$H$2:$H$3</definedName>
    <definedName name="学历">[48]基础编码!$S$2:$S$9</definedName>
    <definedName name="一般预算收入2002年">'[49]2002年一般预算收入'!$AC$4:$AC$184</definedName>
    <definedName name="中小学生人数2003年">[50]中小学生!$E$4:$E$184</definedName>
    <definedName name="总人口2003年">[51]总人口!$E$4:$E$184</definedName>
    <definedName name="建设情况">[52]指标项!$D$2:$D$3</definedName>
    <definedName name="连通方式">[52]指标项!$F$2:$F$6</definedName>
    <definedName name="连通性质">[52]指标项!$E$2:$E$5</definedName>
    <definedName name="设计阶段">[52]指标项!$G$2:$G$5</definedName>
    <definedName name="是否">[52]指标项!$A$2:$A$3</definedName>
    <definedName name="_xlnm._FilterDatabase" localSheetId="29" hidden="1">'24'!$A$3:$B$16</definedName>
    <definedName name="_xlnm.Print_Area" localSheetId="29">'24'!$A$1:$B$16</definedName>
    <definedName name="_xlnm.Print_Titles" localSheetId="29">'24'!$1:$3</definedName>
    <definedName name="专项收入年初预算数" localSheetId="29">#REF!</definedName>
    <definedName name="专项收入全年预计数" localSheetId="29">#REF!</definedName>
    <definedName name="_xlnm.Print_Area" localSheetId="31">'26'!$A$1:$B$49</definedName>
    <definedName name="_xlnm.Print_Titles" localSheetId="31">'26'!$1:$3</definedName>
    <definedName name="_xlnm.Print_Titles" localSheetId="25">'21'!$1:$3</definedName>
    <definedName name="专项收入年初预算数" localSheetId="25">#REF!</definedName>
    <definedName name="专项收入全年预计数" localSheetId="25">#REF!</definedName>
    <definedName name="s" localSheetId="25">#REF!</definedName>
    <definedName name="A" localSheetId="25">#REF!</definedName>
    <definedName name="——" localSheetId="25">#REF!</definedName>
    <definedName name="_________t4" localSheetId="25">#REF!</definedName>
    <definedName name="_________t7" localSheetId="25">#REF!</definedName>
    <definedName name="______t4" localSheetId="25">#REF!</definedName>
    <definedName name="______t7" localSheetId="25">#REF!</definedName>
    <definedName name="_____t4" localSheetId="25">#REF!</definedName>
    <definedName name="_____t7" localSheetId="25">#REF!</definedName>
    <definedName name="____t4" localSheetId="25">#REF!</definedName>
    <definedName name="____t7" localSheetId="25">#REF!</definedName>
    <definedName name="___t4" localSheetId="25">#REF!</definedName>
    <definedName name="___t7" localSheetId="25">#REF!</definedName>
    <definedName name="__t4" localSheetId="25">#REF!</definedName>
    <definedName name="__t7" localSheetId="25">#REF!</definedName>
    <definedName name="_1t4_" localSheetId="25">#REF!</definedName>
    <definedName name="_2t7_" localSheetId="25">#REF!</definedName>
    <definedName name="_t4" localSheetId="25">#REF!</definedName>
    <definedName name="_t7" localSheetId="25">#REF!</definedName>
    <definedName name="aa" localSheetId="25">#REF!</definedName>
    <definedName name="ABC" localSheetId="25">#REF!</definedName>
    <definedName name="ABD" localSheetId="25">#REF!</definedName>
    <definedName name="ad" localSheetId="25">#REF!</definedName>
    <definedName name="county" localSheetId="25">#REF!</definedName>
    <definedName name="data" localSheetId="25">#REF!</definedName>
    <definedName name="Database" localSheetId="25">#REF!</definedName>
    <definedName name="database10" localSheetId="25">#REF!</definedName>
    <definedName name="database2" localSheetId="25">#REF!</definedName>
    <definedName name="database3" localSheetId="25">#REF!</definedName>
    <definedName name="df" localSheetId="25">#REF!</definedName>
    <definedName name="dsaa" localSheetId="25">#REF!</definedName>
    <definedName name="dw" localSheetId="25">#REF!</definedName>
    <definedName name="E206." localSheetId="25">#REF!</definedName>
    <definedName name="ee" localSheetId="25">#REF!</definedName>
    <definedName name="eee" localSheetId="25">#REF!</definedName>
    <definedName name="ef" localSheetId="25" hidden="1">#REF!</definedName>
    <definedName name="fd" localSheetId="25">#REF!</definedName>
    <definedName name="ff" localSheetId="25">#REF!</definedName>
    <definedName name="fff" localSheetId="25">#REF!</definedName>
    <definedName name="fgh" localSheetId="25">#REF!</definedName>
    <definedName name="fliter1" localSheetId="25" hidden="1">#REF!</definedName>
    <definedName name="fw_0" localSheetId="25">#REF!</definedName>
    <definedName name="gf" localSheetId="25">#REF!</definedName>
    <definedName name="hhhh" localSheetId="25">#REF!</definedName>
    <definedName name="kkkk" localSheetId="25">#REF!</definedName>
    <definedName name="mj" localSheetId="25">#REF!</definedName>
    <definedName name="Print_Area_MI" localSheetId="25">#REF!</definedName>
    <definedName name="q" localSheetId="25">#REF!</definedName>
    <definedName name="rf" localSheetId="25">#REF!</definedName>
    <definedName name="rrrr" localSheetId="25">#REF!</definedName>
    <definedName name="rt" localSheetId="25">#REF!</definedName>
    <definedName name="rwerwe" localSheetId="25">#REF!</definedName>
    <definedName name="sd" localSheetId="25" hidden="1">#REF!</definedName>
    <definedName name="ss" localSheetId="25">#REF!</definedName>
    <definedName name="tr" localSheetId="25">#REF!</definedName>
    <definedName name="tt" localSheetId="25">#REF!</definedName>
    <definedName name="ttt" localSheetId="25">#REF!</definedName>
    <definedName name="tttt" localSheetId="25">#REF!</definedName>
    <definedName name="uu" localSheetId="25">#REF!</definedName>
    <definedName name="w" localSheetId="25">#REF!</definedName>
    <definedName name="we" localSheetId="25">#REF!</definedName>
    <definedName name="ws" localSheetId="25">#REF!</definedName>
    <definedName name="ww" localSheetId="25" hidden="1">#REF!</definedName>
    <definedName name="www" localSheetId="25">#REF!</definedName>
    <definedName name="y" localSheetId="25">#REF!</definedName>
    <definedName name="yyyy" localSheetId="25">#REF!</definedName>
    <definedName name="部" localSheetId="25">#REF!</definedName>
    <definedName name="财政供养" localSheetId="25">#REF!</definedName>
    <definedName name="赤字县图" localSheetId="25">#REF!</definedName>
    <definedName name="处室" localSheetId="25">#REF!</definedName>
    <definedName name="大幅度" localSheetId="25">#REF!</definedName>
    <definedName name="地税" localSheetId="25" hidden="1">#REF!</definedName>
    <definedName name="饿" localSheetId="25">#REF!</definedName>
    <definedName name="凤飞飞" localSheetId="25" hidden="1">#REF!</definedName>
    <definedName name="还有" localSheetId="25">#REF!</definedName>
    <definedName name="汇率" localSheetId="25">#REF!</definedName>
    <definedName name="基金处室" localSheetId="25">#REF!</definedName>
    <definedName name="基金金额" localSheetId="25">#REF!</definedName>
    <definedName name="基金科目" localSheetId="25">#REF!</definedName>
    <definedName name="基金类型" localSheetId="25">#REF!</definedName>
    <definedName name="金额" localSheetId="25">#REF!</definedName>
    <definedName name="科目" localSheetId="25">#REF!</definedName>
    <definedName name="类型" localSheetId="25">#REF!</definedName>
    <definedName name="日" localSheetId="25">#REF!</definedName>
    <definedName name="山东各县" localSheetId="25">#REF!</definedName>
    <definedName name="生产列1" localSheetId="25">#REF!</definedName>
    <definedName name="生产列11" localSheetId="25">#REF!</definedName>
    <definedName name="生产列15" localSheetId="25">#REF!</definedName>
    <definedName name="生产列16" localSheetId="25">#REF!</definedName>
    <definedName name="生产列17" localSheetId="25">#REF!</definedName>
    <definedName name="生产列19" localSheetId="25">#REF!</definedName>
    <definedName name="生产列2" localSheetId="25">#REF!</definedName>
    <definedName name="生产列20" localSheetId="25">#REF!</definedName>
    <definedName name="生产列3" localSheetId="25">#REF!</definedName>
    <definedName name="生产列4" localSheetId="25">#REF!</definedName>
    <definedName name="生产列5" localSheetId="25">#REF!</definedName>
    <definedName name="生产列6" localSheetId="25">#REF!</definedName>
    <definedName name="生产列7" localSheetId="25">#REF!</definedName>
    <definedName name="生产列8" localSheetId="25">#REF!</definedName>
    <definedName name="生产列9" localSheetId="25">#REF!</definedName>
    <definedName name="生产期" localSheetId="25">#REF!</definedName>
    <definedName name="生产期1" localSheetId="25">#REF!</definedName>
    <definedName name="生产期11" localSheetId="25">#REF!</definedName>
    <definedName name="生产期123" localSheetId="25">#REF!</definedName>
    <definedName name="生产期15" localSheetId="25">#REF!</definedName>
    <definedName name="生产期16" localSheetId="25">#REF!</definedName>
    <definedName name="生产期17" localSheetId="25">#REF!</definedName>
    <definedName name="生产期19" localSheetId="25">#REF!</definedName>
    <definedName name="生产期2" localSheetId="25">#REF!</definedName>
    <definedName name="生产期20" localSheetId="25">#REF!</definedName>
    <definedName name="生产期3" localSheetId="25">#REF!</definedName>
    <definedName name="生产期4" localSheetId="25">#REF!</definedName>
    <definedName name="生产期5" localSheetId="25">#REF!</definedName>
    <definedName name="生产期6" localSheetId="25">#REF!</definedName>
    <definedName name="生产期7" localSheetId="25">#REF!</definedName>
    <definedName name="生产期8" localSheetId="25">#REF!</definedName>
    <definedName name="生产期9" localSheetId="25">#REF!</definedName>
    <definedName name="生态区层次明细" localSheetId="25" hidden="1">#REF!</definedName>
    <definedName name="是" localSheetId="25">#REF!</definedName>
    <definedName name="新表" localSheetId="25">#REF!</definedName>
    <definedName name="最终下达表" localSheetId="25">#REF!</definedName>
    <definedName name="전" localSheetId="25">#REF!</definedName>
    <definedName name="주택사업본부" localSheetId="25">#REF!</definedName>
    <definedName name="철구사업본부" localSheetId="25">#REF!</definedName>
    <definedName name="_xlnm.Print_Titles" localSheetId="33">'28'!$1:$3</definedName>
    <definedName name="专项收入年初预算数" localSheetId="33">#REF!</definedName>
    <definedName name="专项收入全年预计数" localSheetId="33">#REF!</definedName>
    <definedName name="s" localSheetId="33">#REF!</definedName>
    <definedName name="A" localSheetId="33">#REF!</definedName>
    <definedName name="——" localSheetId="33">#REF!</definedName>
    <definedName name="\d" localSheetId="33">[53]地方!$Q$4:$Q$5</definedName>
    <definedName name="_________t4" localSheetId="33">#REF!</definedName>
    <definedName name="_________t7" localSheetId="33">#REF!</definedName>
    <definedName name="______t4" localSheetId="33">#REF!</definedName>
    <definedName name="______t7" localSheetId="33">#REF!</definedName>
    <definedName name="_____t4" localSheetId="33">#REF!</definedName>
    <definedName name="_____t7" localSheetId="33">#REF!</definedName>
    <definedName name="____t4" localSheetId="33">#REF!</definedName>
    <definedName name="____t7" localSheetId="33">#REF!</definedName>
    <definedName name="___PA7" localSheetId="33">'[54]SW-TEO'!#REF!</definedName>
    <definedName name="___PA8" localSheetId="33">'[54]SW-TEO'!#REF!</definedName>
    <definedName name="___PD1" localSheetId="33">'[54]SW-TEO'!#REF!</definedName>
    <definedName name="___PE12" localSheetId="33">'[54]SW-TEO'!#REF!</definedName>
    <definedName name="___PE13" localSheetId="33">'[54]SW-TEO'!#REF!</definedName>
    <definedName name="___PE6" localSheetId="33">'[54]SW-TEO'!#REF!</definedName>
    <definedName name="___PE7" localSheetId="33">'[54]SW-TEO'!#REF!</definedName>
    <definedName name="___PE8" localSheetId="33">'[54]SW-TEO'!#REF!</definedName>
    <definedName name="___PE9" localSheetId="33">'[54]SW-TEO'!#REF!</definedName>
    <definedName name="___PH1" localSheetId="33">'[54]SW-TEO'!#REF!</definedName>
    <definedName name="___PI1" localSheetId="33">'[54]SW-TEO'!#REF!</definedName>
    <definedName name="___PK1" localSheetId="33">'[54]SW-TEO'!#REF!</definedName>
    <definedName name="___PK3" localSheetId="33">'[54]SW-TEO'!#REF!</definedName>
    <definedName name="___t4" localSheetId="33">#REF!</definedName>
    <definedName name="___t7" localSheetId="33">#REF!</definedName>
    <definedName name="__PA7" localSheetId="33">'[54]SW-TEO'!#REF!</definedName>
    <definedName name="__PA8" localSheetId="33">'[54]SW-TEO'!#REF!</definedName>
    <definedName name="__PD1" localSheetId="33">'[54]SW-TEO'!#REF!</definedName>
    <definedName name="__PE12" localSheetId="33">'[54]SW-TEO'!#REF!</definedName>
    <definedName name="__PE13" localSheetId="33">'[54]SW-TEO'!#REF!</definedName>
    <definedName name="__PE6" localSheetId="33">'[54]SW-TEO'!#REF!</definedName>
    <definedName name="__PE7" localSheetId="33">'[54]SW-TEO'!#REF!</definedName>
    <definedName name="__PE8" localSheetId="33">'[54]SW-TEO'!#REF!</definedName>
    <definedName name="__PE9" localSheetId="33">'[54]SW-TEO'!#REF!</definedName>
    <definedName name="__PH1" localSheetId="33">'[54]SW-TEO'!#REF!</definedName>
    <definedName name="__PI1" localSheetId="33">'[54]SW-TEO'!#REF!</definedName>
    <definedName name="__PK1" localSheetId="33">'[54]SW-TEO'!#REF!</definedName>
    <definedName name="__PK3" localSheetId="33">'[54]SW-TEO'!#REF!</definedName>
    <definedName name="__t4" localSheetId="33">#REF!</definedName>
    <definedName name="__t7" localSheetId="33">#REF!</definedName>
    <definedName name="_1t4_" localSheetId="33">#REF!</definedName>
    <definedName name="_2t7_" localSheetId="33">#REF!</definedName>
    <definedName name="_Fill" localSheetId="33" hidden="1">[55]eqpmad2!#REF!</definedName>
    <definedName name="_lst_r_财政收支分月完成数_支出分析_资金性质及预算科目代码名称" localSheetId="33">[56]_ESList!$A$1:$A$2458</definedName>
    <definedName name="_lst_r_财政收支分月完成数_支出县分析_县市区代码名称" localSheetId="33">[56]_ESList!$B$1:$B$153</definedName>
    <definedName name="_lst_r_财政预算编制质量评估分析表_一般收入_科目编码名称" localSheetId="33">[57]_ESList!$A$1:$A$113</definedName>
    <definedName name="_lst_r_地方财政总收入查看表_科目_科目编码名称" localSheetId="33">[58]_ESList!$A$1:$A$38</definedName>
    <definedName name="_lst_r_税收收入分行业分税种表查看_分县_税种编码名称" localSheetId="33">[59]_ESList!$A$1:$A$21</definedName>
    <definedName name="_PA7" localSheetId="33">'[54]SW-TEO'!#REF!</definedName>
    <definedName name="_PA8" localSheetId="33">'[54]SW-TEO'!#REF!</definedName>
    <definedName name="_PD1" localSheetId="33">'[54]SW-TEO'!#REF!</definedName>
    <definedName name="_PE12" localSheetId="33">'[54]SW-TEO'!#REF!</definedName>
    <definedName name="_PE13" localSheetId="33">'[54]SW-TEO'!#REF!</definedName>
    <definedName name="_PE6" localSheetId="33">'[54]SW-TEO'!#REF!</definedName>
    <definedName name="_PE7" localSheetId="33">'[54]SW-TEO'!#REF!</definedName>
    <definedName name="_PE8" localSheetId="33">'[54]SW-TEO'!#REF!</definedName>
    <definedName name="_PE9" localSheetId="33">'[54]SW-TEO'!#REF!</definedName>
    <definedName name="_PH1" localSheetId="33">'[54]SW-TEO'!#REF!</definedName>
    <definedName name="_PI1" localSheetId="33">'[54]SW-TEO'!#REF!</definedName>
    <definedName name="_PK1" localSheetId="33">'[54]SW-TEO'!#REF!</definedName>
    <definedName name="_PK3" localSheetId="33">'[54]SW-TEO'!#REF!</definedName>
    <definedName name="_t4" localSheetId="33">#REF!</definedName>
    <definedName name="_t7" localSheetId="33">#REF!</definedName>
    <definedName name="aa" localSheetId="33">#REF!</definedName>
    <definedName name="ABC" localSheetId="33">#REF!</definedName>
    <definedName name="ABD" localSheetId="33">#REF!</definedName>
    <definedName name="ad" localSheetId="33">#REF!</definedName>
    <definedName name="CL10_一般公共预算收入" localSheetId="33">'[60]C01县级测算'!$AC$9:$AC$2853</definedName>
    <definedName name="CL110_上级补助收入" localSheetId="33">'[60]C01县级测算'!$AE$9:$AE$2853</definedName>
    <definedName name="CL11002_一般性转移支付收入" localSheetId="33">'[60]C01县级测算'!$AF$9:$AF$2853</definedName>
    <definedName name="CL11003_专项转移支付收入" localSheetId="33">'[60]C01县级测算'!$AG$9:$AG$2853</definedName>
    <definedName name="CL2_一般公共预算支出" localSheetId="33">'[60]C01县级测算'!$AH$9:$AH$2853</definedName>
    <definedName name="CL23006_上解上级支出" localSheetId="33">'[60]C01县级测算'!$AI$9:$AI$2853</definedName>
    <definedName name="CL省份" localSheetId="33">'[60]C01县级测算'!$A$9:$A$2853</definedName>
    <definedName name="CL县级财力" localSheetId="33">'[60]C01县级测算'!$E$9:$E$2853</definedName>
    <definedName name="CL县级依赖度" localSheetId="33">'[60]C01县级测算'!$F$9:$F$2853</definedName>
    <definedName name="CL政策性减税" localSheetId="33">'[60]C01县级测算'!$G$9:$G$2853</definedName>
    <definedName name="county" localSheetId="33">#REF!</definedName>
    <definedName name="data" localSheetId="33">#REF!</definedName>
    <definedName name="Database" localSheetId="33">#REF!</definedName>
    <definedName name="database10" localSheetId="33">#REF!</definedName>
    <definedName name="database2" localSheetId="33">#REF!</definedName>
    <definedName name="database3" localSheetId="33">#REF!</definedName>
    <definedName name="df" localSheetId="33">#REF!</definedName>
    <definedName name="dsaa" localSheetId="33">#REF!</definedName>
    <definedName name="dw" localSheetId="33">#REF!</definedName>
    <definedName name="E206." localSheetId="33">#REF!</definedName>
    <definedName name="ee" localSheetId="33">#REF!</definedName>
    <definedName name="eee" localSheetId="33">#REF!</definedName>
    <definedName name="ef" localSheetId="33" hidden="1">#REF!</definedName>
    <definedName name="fd" localSheetId="33">#REF!</definedName>
    <definedName name="ff" localSheetId="33">#REF!</definedName>
    <definedName name="fff" localSheetId="33">#REF!</definedName>
    <definedName name="fgh" localSheetId="33">#REF!</definedName>
    <definedName name="fliter1" localSheetId="33" hidden="1">#REF!</definedName>
    <definedName name="FRC" localSheetId="33">[61]Main!$C$9</definedName>
    <definedName name="fw_0" localSheetId="33">#REF!</definedName>
    <definedName name="GB16_59岁人数占比" localSheetId="33">[60]J03标准!$A$65</definedName>
    <definedName name="GB60岁及以上人数占比" localSheetId="33">[60]J03标准!$A$66</definedName>
    <definedName name="GB差额人员职业年金" localSheetId="33">[60]J03标准!$B$27</definedName>
    <definedName name="GB城市低保标准" localSheetId="33">[60]J03标准!$B$62</definedName>
    <definedName name="GB城乡医疗补助标准" localSheetId="33">[60]J03标准!$B$69</definedName>
    <definedName name="GB初中教育经费标准" localSheetId="33">[60]J03标准!$B$42:$B$45</definedName>
    <definedName name="GB村级补助标准" localSheetId="33">[60]J03标准!$B$75</definedName>
    <definedName name="GB扶贫标准" localSheetId="33">[60]J03标准!$B$32</definedName>
    <definedName name="GB公检法在职国标工资" localSheetId="33">[60]J03标准!$B$7</definedName>
    <definedName name="GB孤儿救助标准" localSheetId="33">[60]J03标准!$B$67</definedName>
    <definedName name="GB行政、公检法在职年终奖" localSheetId="33">[60]J03标准!$B$10</definedName>
    <definedName name="GB行政在职国标工资" localSheetId="33">[60]J03标准!$B$6</definedName>
    <definedName name="GB基础养老金" localSheetId="33">[60]J03标准!$B$66</definedName>
    <definedName name="GB基卫补助标准" localSheetId="33">[60]J03标准!$B$70</definedName>
    <definedName name="GB计生补助标准" localSheetId="33">[60]J03标准!$B$71</definedName>
    <definedName name="GB艰苦边远地区津贴标准" localSheetId="33">[60]J03标准!$B$17:$B$23</definedName>
    <definedName name="GB离休人员经费" localSheetId="33">[60]J03标准!$B$12</definedName>
    <definedName name="GB农村低保标准" localSheetId="33">[60]J03标准!$B$63</definedName>
    <definedName name="GB农村文化补助" localSheetId="33">[60]J03标准!$B$60</definedName>
    <definedName name="GB贫困初中生补助" localSheetId="33">[60]J03标准!$B$49</definedName>
    <definedName name="GB贫困小学生补助" localSheetId="33">[60]J03标准!$B$48</definedName>
    <definedName name="GB普高免学费标准" localSheetId="33">[60]J03标准!$B$55:$B$58</definedName>
    <definedName name="GB普高助学金标准" localSheetId="33">[60]J03标准!$B$50</definedName>
    <definedName name="GB其他基本民生标准" localSheetId="33">[60]J03标准!$B$77</definedName>
    <definedName name="GB其他在职国标工资" localSheetId="33">[60]J03标准!$B$8</definedName>
    <definedName name="GB深度贫困县补助" localSheetId="33">[60]J03标准!$B$81:$B$87</definedName>
    <definedName name="GB事业单位绩效工资" localSheetId="33">[60]J03标准!$B$16</definedName>
    <definedName name="GB特殊教育标准" localSheetId="33">[60]J03标准!$B$46</definedName>
    <definedName name="GB退休人员经费" localSheetId="33">[60]J03标准!$B$13</definedName>
    <definedName name="GB完善人民警察工资待遇标准" localSheetId="33">[60]J03标准!$B$28</definedName>
    <definedName name="GB乡镇岗位补贴" localSheetId="33">[60]J03标准!$B$26</definedName>
    <definedName name="GB小学教育经费标准" localSheetId="33">[60]J03标准!$B$37:$B$40</definedName>
    <definedName name="GB学前教育资助标准" localSheetId="33">[60]J03标准!$B$34</definedName>
    <definedName name="GB学生营养改善标准" localSheetId="33">[60]J03标准!$B$51</definedName>
    <definedName name="GB养老保险缴费补助" localSheetId="33">[60]J03标准!$B$65</definedName>
    <definedName name="GB在职附加支出" localSheetId="33">[60]J03标准!$B$24</definedName>
    <definedName name="GB在职职级并行" localSheetId="33">[60]J03标准!$B$25</definedName>
    <definedName name="GB中职免学费标准" localSheetId="33">[60]J03标准!$B$53</definedName>
    <definedName name="GB中职助学金标准" localSheetId="33">[60]J03标准!$B$52</definedName>
    <definedName name="gf" localSheetId="33">#REF!</definedName>
    <definedName name="gxxx2004" localSheetId="33">'[62]P1012001'!$A$6:$E$117</definedName>
    <definedName name="hhhh" localSheetId="33">#REF!</definedName>
    <definedName name="JB艰边津贴标准" localSheetId="33">'[60]J04-2分县基础数据'!$J$9:$J$2853</definedName>
    <definedName name="JB离休人员津补贴标准" localSheetId="33">'[60]J04-2分县基础数据'!$L$9:$L$2853</definedName>
    <definedName name="JB退休人员津补贴标准" localSheetId="33">'[60]J04-2分县基础数据'!$M$9:$M$2853</definedName>
    <definedName name="JB在职人员津补贴标准" localSheetId="33">'[60]J04-2分县基础数据'!$K$9:$K$2853</definedName>
    <definedName name="JC成本差异系数" localSheetId="33">'[60]J04-2分县基础数据'!$I$9:$I$2853</definedName>
    <definedName name="JC户籍人口" localSheetId="33">'[60]J04-2分县基础数据'!$N$9:$N$2853</definedName>
    <definedName name="JC艰边类型" localSheetId="33">'[60]J04-2分县基础数据'!$G$9:$G$2853</definedName>
    <definedName name="JC津补贴标准全国平均数" localSheetId="33">'[60]J04-2分县基础数据'!$K$5</definedName>
    <definedName name="JC其他深度贫困地区标识" localSheetId="33">'[60]J04-2分县基础数据'!$H$9:$H$2853</definedName>
    <definedName name="JC区划名称" localSheetId="33">'[60]J04-2分县基础数据'!$B$9:$B$2853</definedName>
    <definedName name="JC区域代码" localSheetId="33">'[60]J04-2分县基础数据'!$F$9:$F$2853</definedName>
    <definedName name="JC省份" localSheetId="33">'[60]J04-2分县基础数据'!$A$9:$A$2853</definedName>
    <definedName name="JC县区类别" localSheetId="33">'[60]J04-2分县基础数据'!$D$9:$D$2853</definedName>
    <definedName name="JH均衡度奖励" localSheetId="33">[60]F05改善均衡度奖励!$B$13:$B$53</definedName>
    <definedName name="JK中央承担支出责任" localSheetId="33">'[60]J04-2分县基础数据'!$BU$9:$BU$2853</definedName>
    <definedName name="JM城镇低保人数" localSheetId="33">'[60]J04-2分县基础数据'!$R$9:$R$2853</definedName>
    <definedName name="JM村委会" localSheetId="33">'[60]J04-2分县基础数据'!$P$9:$P$2853</definedName>
    <definedName name="JM孤儿人数" localSheetId="33">'[60]J04-2分县基础数据'!$T$9:$T$2853</definedName>
    <definedName name="JM农村低保人数" localSheetId="33">'[60]J04-2分县基础数据'!$S$9:$S$2853</definedName>
    <definedName name="JP建档立卡贫困人口" localSheetId="33">'[60]J04-2分县基础数据'!$V$9:$V$2853</definedName>
    <definedName name="JR公检法在职人数" localSheetId="33">'[60]J04-2分县基础数据'!$BL$9:$BL$2853</definedName>
    <definedName name="JR行政在职人数" localSheetId="33">'[60]J04-2分县基础数据'!$BK$9:$BK$2853</definedName>
    <definedName name="JR教育在职人数" localSheetId="33">'[60]J04-2分县基础数据'!$BM$9:$BM$2853</definedName>
    <definedName name="JR离休人数" localSheetId="33">'[60]J04-2分县基础数据'!$BR$9:$BR$2853</definedName>
    <definedName name="JR其他在职人数" localSheetId="33">'[60]J04-2分县基础数据'!$BQ$9:$BQ$2853</definedName>
    <definedName name="JR其他在职人数60﹪" localSheetId="33">'[60]J04-2分县基础数据'!$BP$9:$BP$2853</definedName>
    <definedName name="JR退休人数" localSheetId="33">'[60]J04-2分县基础数据'!$BS$9:$BS$2853</definedName>
    <definedName name="JR卫生在职人数60﹪" localSheetId="33">'[60]J04-2分县基础数据'!$BO$9:$BO$2853</definedName>
    <definedName name="JR在职人数小计" localSheetId="33">'[60]J04-2分县基础数据'!$BJ$9:$BJ$2853</definedName>
    <definedName name="JS11002一般性转移支付收入" localSheetId="33">'[60]J04-1分省基础数据'!$Q$13:$Q$53</definedName>
    <definedName name="JS11003专项转移支付收入" localSheetId="33">'[60]J04-1分省基础数据'!$R$13:$R$53</definedName>
    <definedName name="JS2一般公共预算支出" localSheetId="33">'[60]J04-1分省基础数据'!$S$13:$S$53</definedName>
    <definedName name="JS补助范围标识" localSheetId="33">'[60]J04-1分省基础数据'!$J$13:$J$53</definedName>
    <definedName name="JS公用经费标准" localSheetId="33">'[60]J04-1分省基础数据'!$I$13:$I$53</definedName>
    <definedName name="JS减税规模" localSheetId="33">'[60]J04-1分省基础数据'!$M$13:$M$53</definedName>
    <definedName name="JS困难系数" localSheetId="33">'[60]J04-1分省基础数据'!$F$13:$F$53</definedName>
    <definedName name="JS区域" localSheetId="33">'[60]J04-1分省基础数据'!$C$13:$C$53</definedName>
    <definedName name="JS省份" localSheetId="33">'[60]J04-1分省基础数据'!$D$13:$D$53</definedName>
    <definedName name="JS省份编码" localSheetId="33">'[60]J04-1分省基础数据'!$B$13:$B$53</definedName>
    <definedName name="JS省行" localSheetId="33">INDEX('28'!JS省份,ROW()-12,0)</definedName>
    <definedName name="JS省级努力系数" localSheetId="33">'[60]C02省级努力程度系数'!$E$13:$E$53</definedName>
    <definedName name="JS增值税" localSheetId="33">'[60]J04-1分省基础数据'!$N$13:$N$53</definedName>
    <definedName name="JX城镇初中生" localSheetId="33">'[60]J04-2分县基础数据'!$AK$9:$AK$2853</definedName>
    <definedName name="JX城镇小学生" localSheetId="33">'[60]J04-2分县基础数据'!$AS$9:$AS$2853</definedName>
    <definedName name="JX农村初中生" localSheetId="33">'[60]J04-2分县基础数据'!$AN$9:$AN$2853</definedName>
    <definedName name="JX农村小学生" localSheetId="33">'[60]J04-2分县基础数据'!$AW$9:$AW$2853</definedName>
    <definedName name="JX农村学生营养改善试点" localSheetId="33">'[60]J04-2分县基础数据'!$X$9:$X$2853</definedName>
    <definedName name="JX普高学生" localSheetId="33">'[60]J04-2分县基础数据'!$AA$9:$AA$2853</definedName>
    <definedName name="JX特校学生" localSheetId="33">'[60]J04-2分县基础数据'!$AX$9:$AX$2853</definedName>
    <definedName name="JX幼儿园学生" localSheetId="33">'[60]J04-2分县基础数据'!$BB$9:$BB$2853</definedName>
    <definedName name="JX中职学生" localSheetId="33">'[60]J04-2分县基础数据'!$AE$9:$AE$2853</definedName>
    <definedName name="JZ应付利息" localSheetId="33">'[60]J04-2分县基础数据'!$BG$9:$BG$2853</definedName>
    <definedName name="J分配资金_付息" localSheetId="33">[60]J02分配因素!$G$5</definedName>
    <definedName name="J分配资金_工资" localSheetId="33">[60]J02分配因素!$D$5</definedName>
    <definedName name="J分配资金_绩效" localSheetId="33">[60]J02分配因素!$L$5</definedName>
    <definedName name="J分配资金_减税" localSheetId="33">[60]J02分配因素!$H$5</definedName>
    <definedName name="J分配资金_均衡" localSheetId="33">[60]J02分配因素!$I$5</definedName>
    <definedName name="J分配资金_均衡横向" localSheetId="33">[60]J02分配因素!$J$5</definedName>
    <definedName name="J分配资金_均衡纵向" localSheetId="33">[60]J02分配因素!$K$5</definedName>
    <definedName name="J分配资金_民生" localSheetId="33">[60]J02分配因素!$F$5</definedName>
    <definedName name="J分配资金_深度贫困" localSheetId="33">[60]J02分配因素!$M$5</definedName>
    <definedName name="J分配资金_特殊" localSheetId="33">[60]J02分配因素!$N$5</definedName>
    <definedName name="J分配资金_运转" localSheetId="33">[60]J02分配因素!$E$5</definedName>
    <definedName name="J分配资金_总额" localSheetId="33">[60]J02分配因素!$B$5</definedName>
    <definedName name="J基础编码" localSheetId="33">'[60]J04-2分县基础数据'!$C$9:$C$2853</definedName>
    <definedName name="J基础数据" localSheetId="33">'[60]J04-2分县基础数据'!$B$9:$BE$2853</definedName>
    <definedName name="J区划编码_2019" localSheetId="33">[60]J01编码表!$A$4:$A$3246</definedName>
    <definedName name="kkkk" localSheetId="33">#REF!</definedName>
    <definedName name="mj" localSheetId="33">#REF!</definedName>
    <definedName name="MS城市低保人数" localSheetId="33">[63]财政部保基本民生!#REF!</definedName>
    <definedName name="MS城乡居民基本医疗保险" localSheetId="33">[63]财政部保基本民生!#REF!</definedName>
    <definedName name="MS城乡居民社会养老保险" localSheetId="33">[63]财政部保基本民生!#REF!</definedName>
    <definedName name="MS城镇初中生" localSheetId="33">[63]财政部保基本民生!#REF!</definedName>
    <definedName name="MS城镇小学生" localSheetId="33">[63]财政部保基本民生!#REF!</definedName>
    <definedName name="MS初中公用经费补助" localSheetId="33">[63]财政部保基本民生!#REF!</definedName>
    <definedName name="MS村委会" localSheetId="33">[63]财政部保基本民生!#REF!</definedName>
    <definedName name="MS孤儿人口数" localSheetId="33">[63]财政部保基本民生!#REF!</definedName>
    <definedName name="MS基本公共卫生服务" localSheetId="33">[63]财政部保基本民生!#REF!</definedName>
    <definedName name="MS计划生育" localSheetId="33">[63]财政部保基本民生!#REF!</definedName>
    <definedName name="MS老龄人口" localSheetId="33">[63]财政部保基本民生!#REF!</definedName>
    <definedName name="MS免除普通高中建档立卡等家庭经济困难学生学杂费" localSheetId="33">[63]财政部保基本民生!#REF!</definedName>
    <definedName name="MS农村初中学生" localSheetId="33">[63]财政部保基本民生!#REF!</definedName>
    <definedName name="MS农村低保人数" localSheetId="33">[63]财政部保基本民生!#REF!</definedName>
    <definedName name="MS农村小学生" localSheetId="33">[63]财政部保基本民生!#REF!</definedName>
    <definedName name="MS农村学生营养改善试点县" localSheetId="33">[63]财政部保基本民生!#REF!</definedName>
    <definedName name="MS农村义务教育学生营养改善计划" localSheetId="33">[63]财政部保基本民生!#REF!</definedName>
    <definedName name="MS贫困寄宿生生活补助" localSheetId="33">[63]财政部保基本民生!#REF!</definedName>
    <definedName name="MS贫困人数" localSheetId="33">[63]财政部保基本民生!#REF!</definedName>
    <definedName name="MS普高学生" localSheetId="33">[63]财政部保基本民生!#REF!</definedName>
    <definedName name="MS普通高中学生助学金" localSheetId="33">[63]财政部保基本民生!#REF!</definedName>
    <definedName name="MS特校生" localSheetId="33">[63]财政部保基本民生!#REF!</definedName>
    <definedName name="MS小学公用经费补助" localSheetId="33">[63]财政部保基本民生!#REF!</definedName>
    <definedName name="MS养老缴费人数" localSheetId="33">[63]财政部保基本民生!#REF!</definedName>
    <definedName name="MS幼儿学生" localSheetId="33">[63]财政部保基本民生!#REF!</definedName>
    <definedName name="MS中职困难学生补助" localSheetId="33">[63]财政部保基本民生!#REF!</definedName>
    <definedName name="MS中职学生" localSheetId="33">[63]财政部保基本民生!#REF!</definedName>
    <definedName name="MS总人口" localSheetId="33">[63]财政部保基本民生!#REF!</definedName>
    <definedName name="OS" localSheetId="33">[64]Open!#REF!</definedName>
    <definedName name="Print_Area_MI" localSheetId="33">#REF!</definedName>
    <definedName name="q" localSheetId="33">#REF!</definedName>
    <definedName name="rf" localSheetId="33">#REF!</definedName>
    <definedName name="rrrr" localSheetId="33">#REF!</definedName>
    <definedName name="rt" localSheetId="33">#REF!</definedName>
    <definedName name="rwerwe" localSheetId="33">#REF!</definedName>
    <definedName name="s_c_list" localSheetId="33">[65]Toolbox!$A$7:$H$969</definedName>
    <definedName name="SCG" localSheetId="33">'[66]G.1R-Shou COP Gf'!#REF!</definedName>
    <definedName name="sd" localSheetId="33" hidden="1">#REF!</definedName>
    <definedName name="solar_ratio" localSheetId="33">'[67]POWER ASSUMPTIONS'!$H$7</definedName>
    <definedName name="ss" localSheetId="33">#REF!</definedName>
    <definedName name="toolbox" localSheetId="33">[68]Toolbox!$C$5:$T$1578</definedName>
    <definedName name="tr" localSheetId="33">#REF!</definedName>
    <definedName name="tt" localSheetId="33">#REF!</definedName>
    <definedName name="ttt" localSheetId="33">#REF!</definedName>
    <definedName name="tttt" localSheetId="33">#REF!</definedName>
    <definedName name="uu" localSheetId="33">#REF!</definedName>
    <definedName name="w" localSheetId="33">#REF!</definedName>
    <definedName name="we" localSheetId="33">#REF!</definedName>
    <definedName name="ws" localSheetId="33">#REF!</definedName>
    <definedName name="ww" localSheetId="33" hidden="1">#REF!</definedName>
    <definedName name="www" localSheetId="33">#REF!</definedName>
    <definedName name="XC标准偏差倍数" localSheetId="33">'[60]C01县级测算'!$C$3</definedName>
    <definedName name="XC系数上限" localSheetId="33">'[60]C01县级测算'!$B$3</definedName>
    <definedName name="XC系数下限" localSheetId="33">'[60]C01县级测算'!$A$3</definedName>
    <definedName name="XQJ保工资需求基数" localSheetId="33">[60]G01三保和付息需求基数!$F$9:$F$2853</definedName>
    <definedName name="XQJ保民生需求基数" localSheetId="33">[60]G01三保和付息需求基数!$L$9:$L$2853</definedName>
    <definedName name="XQJ保运转需求基数" localSheetId="33">[60]G01三保和付息需求基数!$I$9:$I$2853</definedName>
    <definedName name="XQJ付息需求基数" localSheetId="33">[60]G01三保和付息需求基数!$O$9:$O$2853</definedName>
    <definedName name="XQ保民生需求" localSheetId="33">[63]财政部保基本民生!#REF!</definedName>
    <definedName name="XQ调整后的保工资需求" localSheetId="33">'[60]C01县级测算'!$I$9:$I$2853</definedName>
    <definedName name="XS补助对象系数" localSheetId="33">'[60]C01县级测算'!$D$9:$D$2853</definedName>
    <definedName name="XS付息分档系数" localSheetId="33">'[60]C01县级测算'!$AB$9:$AB$2853</definedName>
    <definedName name="XS工资分档系数" localSheetId="33">'[60]C01县级测算'!$L$9:$L$2853</definedName>
    <definedName name="XS津补贴分档系数" localSheetId="33">'[60]C01县级测算'!$P$9:$P$2853</definedName>
    <definedName name="XS民生分档系数" localSheetId="33">'[60]C01县级测算'!$X$9:$X$2853</definedName>
    <definedName name="XS运转分档系数" localSheetId="33">'[60]C01县级测算'!$T$9:$T$2853</definedName>
    <definedName name="y" localSheetId="33">#REF!</definedName>
    <definedName name="yyyy" localSheetId="33">#REF!</definedName>
    <definedName name="保险" localSheetId="33">'[54]SW-TEO'!#REF!</definedName>
    <definedName name="本级标准收入2004年" localSheetId="33">[69]本年收入合计!$E$4:$E$184</definedName>
    <definedName name="拨款汇总_合计" localSheetId="33">SUM([70]汇总!XFB1:XFD1)</definedName>
    <definedName name="部" localSheetId="33">#REF!</definedName>
    <definedName name="财政供养" localSheetId="33">#REF!</definedName>
    <definedName name="赤字县图" localSheetId="33">#REF!</definedName>
    <definedName name="处室" localSheetId="33">#REF!</definedName>
    <definedName name="村级标准支出" localSheetId="33">[71]村级支出!$E$4:$E$184</definedName>
    <definedName name="大幅度" localSheetId="33">#REF!</definedName>
    <definedName name="地区名称" localSheetId="33">[72]封面!#REF!</definedName>
    <definedName name="地税" localSheetId="33" hidden="1">#REF!</definedName>
    <definedName name="饿" localSheetId="33">#REF!</definedName>
    <definedName name="凤飞飞" localSheetId="33" hidden="1">#REF!</definedName>
    <definedName name="耕地占用税分县2003年" localSheetId="33">[73]一般预算收入!$U$4:$U$184</definedName>
    <definedName name="耕地占用税合计2003年" localSheetId="33">[73]一般预算收入!$U$4</definedName>
    <definedName name="工商税收2004年" localSheetId="33">[74]工商税收!$S$4:$S$184</definedName>
    <definedName name="工商税收合计2004年" localSheetId="33">[74]工商税收!$S$4</definedName>
    <definedName name="公检法司部门编制数" localSheetId="33">[75]公检法司编制!$E$4:$E$184</definedName>
    <definedName name="还有" localSheetId="33">#REF!</definedName>
    <definedName name="行政管理部门编制数" localSheetId="33">[75]行政编制!$E$4:$E$184</definedName>
    <definedName name="汇率" localSheetId="33">#REF!</definedName>
    <definedName name="机场" localSheetId="33">'[54]SW-TEO'!#REF!</definedName>
    <definedName name="基金处室" localSheetId="33">#REF!</definedName>
    <definedName name="基金金额" localSheetId="33">#REF!</definedName>
    <definedName name="基金科目" localSheetId="33">#REF!</definedName>
    <definedName name="基金类型" localSheetId="33">#REF!</definedName>
    <definedName name="金额" localSheetId="33">#REF!</definedName>
    <definedName name="科目" localSheetId="33">#REF!</definedName>
    <definedName name="可比增幅上限" localSheetId="33">[60]J02分配因素!$B$10</definedName>
    <definedName name="可比增幅下限" localSheetId="33">[60]J02分配因素!$B$11</definedName>
    <definedName name="昆明" localSheetId="33">'[54]SW-TEO'!#REF!</definedName>
    <definedName name="类型" localSheetId="33">#REF!</definedName>
    <definedName name="农林水气" localSheetId="33">[76]D011H403!$A$5:$C$60</definedName>
    <definedName name="农业人口2003年" localSheetId="33">[77]农业人口!$E$4:$E$184</definedName>
    <definedName name="农业税分县2003年" localSheetId="33">[73]一般预算收入!$S$4:$S$184</definedName>
    <definedName name="农业税合计2003年" localSheetId="33">[73]一般预算收入!$S$4</definedName>
    <definedName name="农业特产税分县2003年" localSheetId="33">[73]一般预算收入!$T$4:$T$184</definedName>
    <definedName name="农业特产税合计2003年" localSheetId="33">[73]一般预算收入!$T$4</definedName>
    <definedName name="农业用地面积" localSheetId="33">[78]农业用地!$E$4:$E$184</definedName>
    <definedName name="平台" localSheetId="33">'[54]SW-TEO'!#REF!</definedName>
    <definedName name="契税分县2003年" localSheetId="33">[73]一般预算收入!$V$4:$V$184</definedName>
    <definedName name="契税合计2003年" localSheetId="33">[73]一般预算收入!$V$4</definedName>
    <definedName name="人员标准支出" localSheetId="33">[79]人员支出!$E$4:$E$184</definedName>
    <definedName name="日" localSheetId="33">#REF!</definedName>
    <definedName name="山东各县" localSheetId="33">#REF!</definedName>
    <definedName name="生产列1" localSheetId="33">#REF!</definedName>
    <definedName name="生产列11" localSheetId="33">#REF!</definedName>
    <definedName name="生产列15" localSheetId="33">#REF!</definedName>
    <definedName name="生产列16" localSheetId="33">#REF!</definedName>
    <definedName name="生产列17" localSheetId="33">#REF!</definedName>
    <definedName name="生产列19" localSheetId="33">#REF!</definedName>
    <definedName name="生产列2" localSheetId="33">#REF!</definedName>
    <definedName name="生产列20" localSheetId="33">#REF!</definedName>
    <definedName name="生产列3" localSheetId="33">#REF!</definedName>
    <definedName name="生产列4" localSheetId="33">#REF!</definedName>
    <definedName name="生产列5" localSheetId="33">#REF!</definedName>
    <definedName name="生产列6" localSheetId="33">#REF!</definedName>
    <definedName name="生产列7" localSheetId="33">#REF!</definedName>
    <definedName name="生产列8" localSheetId="33">#REF!</definedName>
    <definedName name="生产列9" localSheetId="33">#REF!</definedName>
    <definedName name="生产期" localSheetId="33">#REF!</definedName>
    <definedName name="生产期1" localSheetId="33">#REF!</definedName>
    <definedName name="生产期11" localSheetId="33">#REF!</definedName>
    <definedName name="生产期123" localSheetId="33">#REF!</definedName>
    <definedName name="生产期15" localSheetId="33">#REF!</definedName>
    <definedName name="生产期16" localSheetId="33">#REF!</definedName>
    <definedName name="生产期17" localSheetId="33">#REF!</definedName>
    <definedName name="生产期19" localSheetId="33">#REF!</definedName>
    <definedName name="生产期2" localSheetId="33">#REF!</definedName>
    <definedName name="生产期20" localSheetId="33">#REF!</definedName>
    <definedName name="生产期3" localSheetId="33">#REF!</definedName>
    <definedName name="生产期4" localSheetId="33">#REF!</definedName>
    <definedName name="生产期5" localSheetId="33">#REF!</definedName>
    <definedName name="生产期6" localSheetId="33">#REF!</definedName>
    <definedName name="生产期7" localSheetId="33">#REF!</definedName>
    <definedName name="生产期8" localSheetId="33">#REF!</definedName>
    <definedName name="生产期9" localSheetId="33">#REF!</definedName>
    <definedName name="生态区层次明细" localSheetId="33" hidden="1">#REF!</definedName>
    <definedName name="是" localSheetId="33">#REF!</definedName>
    <definedName name="所得税" localSheetId="33">'[54]SW-TEO'!#REF!</definedName>
    <definedName name="新表" localSheetId="33">#REF!</definedName>
    <definedName name="新分享" localSheetId="33">'[54]SW-TEO'!#REF!</definedName>
    <definedName name="新昆明" localSheetId="33">'[54]SW-TEO'!#REF!</definedName>
    <definedName name="一般预算收入2003年" localSheetId="33">[73]一般预算收入!$AD$4:$AD$184</definedName>
    <definedName name="一般预算收入合计2003年" localSheetId="33">[73]一般预算收入!$AC$4</definedName>
    <definedName name="支出" localSheetId="33">'[62]P1012001'!$A$6:$E$117</definedName>
    <definedName name="最终下达表" localSheetId="33">#REF!</definedName>
    <definedName name="전" localSheetId="33">#REF!</definedName>
    <definedName name="주택사업본부" localSheetId="33">#REF!</definedName>
    <definedName name="철구사업본부" localSheetId="33">#REF!</definedName>
    <definedName name="事业发展支出" localSheetId="33">[81]事业发展!$E$4:$E$184</definedName>
    <definedName name="四季度" localSheetId="33">'[80]C01-1'!#REF!</definedName>
    <definedName name="位次d" localSheetId="33">[82]四月份月报!#REF!</definedName>
    <definedName name="乡镇个数" localSheetId="33">[83]行政区划!$D$6:$D$184</definedName>
    <definedName name="性别" localSheetId="33">[84]基础编码!$H$2:$H$3</definedName>
    <definedName name="学历" localSheetId="33">[84]基础编码!$S$2:$S$9</definedName>
    <definedName name="一般预算收入2002年" localSheetId="33">'[85]2002年一般预算收入'!$AC$4:$AC$184</definedName>
    <definedName name="中小学生人数2003年" localSheetId="33">[86]中小学生!$E$4:$E$184</definedName>
    <definedName name="总人口2003年" localSheetId="33">[87]总人口!$E$4:$E$184</definedName>
    <definedName name="——" localSheetId="48">#REF!</definedName>
    <definedName name="\d" localSheetId="48">[88]地方!$Q$4:$Q$5</definedName>
    <definedName name="_________t4" localSheetId="48">#REF!</definedName>
    <definedName name="_________t7" localSheetId="48">#REF!</definedName>
    <definedName name="______t4" localSheetId="48">#REF!</definedName>
    <definedName name="______t7" localSheetId="48">#REF!</definedName>
    <definedName name="_____t4" localSheetId="48">#REF!</definedName>
    <definedName name="_____t7" localSheetId="48">#REF!</definedName>
    <definedName name="____t4" localSheetId="48">#REF!</definedName>
    <definedName name="____t7" localSheetId="48">#REF!</definedName>
    <definedName name="___PA7" localSheetId="48">'[89]SW-TEO'!#REF!</definedName>
    <definedName name="___PA8" localSheetId="48">'[89]SW-TEO'!#REF!</definedName>
    <definedName name="___PD1" localSheetId="48">'[89]SW-TEO'!#REF!</definedName>
    <definedName name="___PE12" localSheetId="48">'[89]SW-TEO'!#REF!</definedName>
    <definedName name="___PE13" localSheetId="48">'[89]SW-TEO'!#REF!</definedName>
    <definedName name="___PE6" localSheetId="48">'[89]SW-TEO'!#REF!</definedName>
    <definedName name="___PE7" localSheetId="48">'[89]SW-TEO'!#REF!</definedName>
    <definedName name="___PE8" localSheetId="48">'[89]SW-TEO'!#REF!</definedName>
    <definedName name="___PE9" localSheetId="48">'[89]SW-TEO'!#REF!</definedName>
    <definedName name="___PH1" localSheetId="48">'[89]SW-TEO'!#REF!</definedName>
    <definedName name="___PI1" localSheetId="48">'[89]SW-TEO'!#REF!</definedName>
    <definedName name="___PK1" localSheetId="48">'[89]SW-TEO'!#REF!</definedName>
    <definedName name="___PK3" localSheetId="48">'[89]SW-TEO'!#REF!</definedName>
    <definedName name="___t4" localSheetId="48">#REF!</definedName>
    <definedName name="___t7" localSheetId="48">#REF!</definedName>
    <definedName name="__PA7" localSheetId="48">'[89]SW-TEO'!#REF!</definedName>
    <definedName name="__PA8" localSheetId="48">'[89]SW-TEO'!#REF!</definedName>
    <definedName name="__PD1" localSheetId="48">'[89]SW-TEO'!#REF!</definedName>
    <definedName name="__PE12" localSheetId="48">'[89]SW-TEO'!#REF!</definedName>
    <definedName name="__PE13" localSheetId="48">'[89]SW-TEO'!#REF!</definedName>
    <definedName name="__PE6" localSheetId="48">'[89]SW-TEO'!#REF!</definedName>
    <definedName name="__PE7" localSheetId="48">'[89]SW-TEO'!#REF!</definedName>
    <definedName name="__PE8" localSheetId="48">'[89]SW-TEO'!#REF!</definedName>
    <definedName name="__PE9" localSheetId="48">'[89]SW-TEO'!#REF!</definedName>
    <definedName name="__PH1" localSheetId="48">'[89]SW-TEO'!#REF!</definedName>
    <definedName name="__PI1" localSheetId="48">'[89]SW-TEO'!#REF!</definedName>
    <definedName name="__PK1" localSheetId="48">'[89]SW-TEO'!#REF!</definedName>
    <definedName name="__PK3" localSheetId="48">'[89]SW-TEO'!#REF!</definedName>
    <definedName name="__t4" localSheetId="48">#REF!</definedName>
    <definedName name="__t7" localSheetId="48">#REF!</definedName>
    <definedName name="_1t4_" localSheetId="48">#REF!</definedName>
    <definedName name="_2t7_" localSheetId="48">#REF!</definedName>
    <definedName name="_Fill" localSheetId="48" hidden="1">[90]eqpmad2!#REF!</definedName>
    <definedName name="_xlnm._FilterDatabase" localSheetId="48" hidden="1">'43'!$A$4:$D$4</definedName>
    <definedName name="_lst_r_财政收支分月完成数_支出分析_资金性质及预算科目代码名称" localSheetId="48">[91]_ESList!$A$1:$A$2458</definedName>
    <definedName name="_lst_r_财政收支分月完成数_支出县分析_县市区代码名称" localSheetId="48">[91]_ESList!$B$1:$B$153</definedName>
    <definedName name="_lst_r_财政预算编制质量评估分析表_一般收入_科目编码名称" localSheetId="48">[92]_ESList!$A$1:$A$113</definedName>
    <definedName name="_lst_r_地方财政总收入查看表_科目_科目编码名称" localSheetId="48">[93]_ESList!$A$1:$A$38</definedName>
    <definedName name="_lst_r_税收收入分行业分税种表查看_分县_税种编码名称" localSheetId="48">[94]_ESList!$A$1:$A$21</definedName>
    <definedName name="_PA7" localSheetId="48">'[89]SW-TEO'!#REF!</definedName>
    <definedName name="_PA8" localSheetId="48">'[89]SW-TEO'!#REF!</definedName>
    <definedName name="_PD1" localSheetId="48">'[89]SW-TEO'!#REF!</definedName>
    <definedName name="_PE12" localSheetId="48">'[89]SW-TEO'!#REF!</definedName>
    <definedName name="_PE13" localSheetId="48">'[89]SW-TEO'!#REF!</definedName>
    <definedName name="_PE6" localSheetId="48">'[89]SW-TEO'!#REF!</definedName>
    <definedName name="_PE7" localSheetId="48">'[89]SW-TEO'!#REF!</definedName>
    <definedName name="_PE8" localSheetId="48">'[89]SW-TEO'!#REF!</definedName>
    <definedName name="_PE9" localSheetId="48">'[89]SW-TEO'!#REF!</definedName>
    <definedName name="_PH1" localSheetId="48">'[89]SW-TEO'!#REF!</definedName>
    <definedName name="_PI1" localSheetId="48">'[89]SW-TEO'!#REF!</definedName>
    <definedName name="_PK1" localSheetId="48">'[89]SW-TEO'!#REF!</definedName>
    <definedName name="_PK3" localSheetId="48">'[89]SW-TEO'!#REF!</definedName>
    <definedName name="_t4" localSheetId="48">#REF!</definedName>
    <definedName name="_t7" localSheetId="48">#REF!</definedName>
    <definedName name="A" localSheetId="48">#REF!</definedName>
    <definedName name="aa" localSheetId="48">#REF!</definedName>
    <definedName name="ABC" localSheetId="48">#REF!</definedName>
    <definedName name="ABD" localSheetId="48">#REF!</definedName>
    <definedName name="ad" localSheetId="48">#REF!</definedName>
    <definedName name="CL10_一般公共预算收入" localSheetId="48">'[95]C01县级测算'!$AC$9:$AC$2853</definedName>
    <definedName name="CL110_上级补助收入" localSheetId="48">'[95]C01县级测算'!$AE$9:$AE$2853</definedName>
    <definedName name="CL11002_一般性转移支付收入" localSheetId="48">'[95]C01县级测算'!$AF$9:$AF$2853</definedName>
    <definedName name="CL11003_专项转移支付收入" localSheetId="48">'[95]C01县级测算'!$AG$9:$AG$2853</definedName>
    <definedName name="CL2_一般公共预算支出" localSheetId="48">'[95]C01县级测算'!$AH$9:$AH$2853</definedName>
    <definedName name="CL23006_上解上级支出" localSheetId="48">'[95]C01县级测算'!$AI$9:$AI$2853</definedName>
    <definedName name="CL省份" localSheetId="48">'[95]C01县级测算'!$A$9:$A$2853</definedName>
    <definedName name="CL县级财力" localSheetId="48">'[95]C01县级测算'!$E$9:$E$2853</definedName>
    <definedName name="CL县级依赖度" localSheetId="48">'[95]C01县级测算'!$F$9:$F$2853</definedName>
    <definedName name="CL政策性减税" localSheetId="48">'[95]C01县级测算'!$G$9:$G$2853</definedName>
    <definedName name="county" localSheetId="48">#REF!</definedName>
    <definedName name="data" localSheetId="48">#REF!</definedName>
    <definedName name="Database" localSheetId="48">#REF!</definedName>
    <definedName name="database10" localSheetId="48">#REF!</definedName>
    <definedName name="database2" localSheetId="48">#REF!</definedName>
    <definedName name="database3" localSheetId="48">#REF!</definedName>
    <definedName name="df" localSheetId="48">#REF!</definedName>
    <definedName name="dsaa" localSheetId="48">#REF!</definedName>
    <definedName name="dw" localSheetId="48">#REF!</definedName>
    <definedName name="E206." localSheetId="48">#REF!</definedName>
    <definedName name="ee" localSheetId="48">#REF!</definedName>
    <definedName name="eee" localSheetId="48">#REF!</definedName>
    <definedName name="ef" localSheetId="48" hidden="1">#REF!</definedName>
    <definedName name="fd" localSheetId="48">#REF!</definedName>
    <definedName name="ff" localSheetId="48">#REF!</definedName>
    <definedName name="fff" localSheetId="48">#REF!</definedName>
    <definedName name="fgh" localSheetId="48">#REF!</definedName>
    <definedName name="fliter1" localSheetId="48" hidden="1">#REF!</definedName>
    <definedName name="FRC" localSheetId="48">[96]Main!$C$9</definedName>
    <definedName name="fw_0" localSheetId="48">#REF!</definedName>
    <definedName name="GB16_59岁人数占比" localSheetId="48">[95]J03标准!$A$65</definedName>
    <definedName name="GB60岁及以上人数占比" localSheetId="48">[95]J03标准!$A$66</definedName>
    <definedName name="GB差额人员职业年金" localSheetId="48">[95]J03标准!$B$27</definedName>
    <definedName name="GB城市低保标准" localSheetId="48">[95]J03标准!$B$62</definedName>
    <definedName name="GB城乡医疗补助标准" localSheetId="48">[95]J03标准!$B$69</definedName>
    <definedName name="GB初中教育经费标准" localSheetId="48">[95]J03标准!$B$42:$B$45</definedName>
    <definedName name="GB村级补助标准" localSheetId="48">[95]J03标准!$B$75</definedName>
    <definedName name="GB扶贫标准" localSheetId="48">[95]J03标准!$B$32</definedName>
    <definedName name="GB公检法在职国标工资" localSheetId="48">[95]J03标准!$B$7</definedName>
    <definedName name="GB孤儿救助标准" localSheetId="48">[95]J03标准!$B$67</definedName>
    <definedName name="GB行政、公检法在职年终奖" localSheetId="48">[95]J03标准!$B$10</definedName>
    <definedName name="GB行政在职国标工资" localSheetId="48">[95]J03标准!$B$6</definedName>
    <definedName name="GB基础养老金" localSheetId="48">[95]J03标准!$B$66</definedName>
    <definedName name="GB基卫补助标准" localSheetId="48">[95]J03标准!$B$70</definedName>
    <definedName name="GB计生补助标准" localSheetId="48">[95]J03标准!$B$71</definedName>
    <definedName name="GB艰苦边远地区津贴标准" localSheetId="48">[95]J03标准!$B$17:$B$23</definedName>
    <definedName name="GB离休人员经费" localSheetId="48">[95]J03标准!$B$12</definedName>
    <definedName name="GB农村低保标准" localSheetId="48">[95]J03标准!$B$63</definedName>
    <definedName name="GB农村文化补助" localSheetId="48">[95]J03标准!$B$60</definedName>
    <definedName name="GB贫困初中生补助" localSheetId="48">[95]J03标准!$B$49</definedName>
    <definedName name="GB贫困小学生补助" localSheetId="48">[95]J03标准!$B$48</definedName>
    <definedName name="GB普高免学费标准" localSheetId="48">[95]J03标准!$B$55:$B$58</definedName>
    <definedName name="GB普高助学金标准" localSheetId="48">[95]J03标准!$B$50</definedName>
    <definedName name="GB其他基本民生标准" localSheetId="48">[95]J03标准!$B$77</definedName>
    <definedName name="GB其他在职国标工资" localSheetId="48">[95]J03标准!$B$8</definedName>
    <definedName name="GB深度贫困县补助" localSheetId="48">[95]J03标准!$B$81:$B$87</definedName>
    <definedName name="GB事业单位绩效工资" localSheetId="48">[95]J03标准!$B$16</definedName>
    <definedName name="GB特殊教育标准" localSheetId="48">[95]J03标准!$B$46</definedName>
    <definedName name="GB退休人员经费" localSheetId="48">[95]J03标准!$B$13</definedName>
    <definedName name="GB完善人民警察工资待遇标准" localSheetId="48">[95]J03标准!$B$28</definedName>
    <definedName name="GB乡镇岗位补贴" localSheetId="48">[95]J03标准!$B$26</definedName>
    <definedName name="GB小学教育经费标准" localSheetId="48">[95]J03标准!$B$37:$B$40</definedName>
    <definedName name="GB学前教育资助标准" localSheetId="48">[95]J03标准!$B$34</definedName>
    <definedName name="GB学生营养改善标准" localSheetId="48">[95]J03标准!$B$51</definedName>
    <definedName name="GB养老保险缴费补助" localSheetId="48">[95]J03标准!$B$65</definedName>
    <definedName name="GB在职附加支出" localSheetId="48">[95]J03标准!$B$24</definedName>
    <definedName name="GB在职职级并行" localSheetId="48">[95]J03标准!$B$25</definedName>
    <definedName name="GB中职免学费标准" localSheetId="48">[95]J03标准!$B$53</definedName>
    <definedName name="GB中职助学金标准" localSheetId="48">[95]J03标准!$B$52</definedName>
    <definedName name="gf" localSheetId="48">#REF!</definedName>
    <definedName name="gxxx2004" localSheetId="48">'[97]P1012001'!$A$6:$E$117</definedName>
    <definedName name="hhhh" localSheetId="48">#REF!</definedName>
    <definedName name="JB艰边津贴标准" localSheetId="48">'[95]J04-2分县基础数据'!$J$9:$J$2853</definedName>
    <definedName name="JB离休人员津补贴标准" localSheetId="48">'[95]J04-2分县基础数据'!$L$9:$L$2853</definedName>
    <definedName name="JB退休人员津补贴标准" localSheetId="48">'[95]J04-2分县基础数据'!$M$9:$M$2853</definedName>
    <definedName name="JB在职人员津补贴标准" localSheetId="48">'[95]J04-2分县基础数据'!$K$9:$K$2853</definedName>
    <definedName name="JC成本差异系数" localSheetId="48">'[95]J04-2分县基础数据'!$I$9:$I$2853</definedName>
    <definedName name="JC户籍人口" localSheetId="48">'[95]J04-2分县基础数据'!$N$9:$N$2853</definedName>
    <definedName name="JC艰边类型" localSheetId="48">'[95]J04-2分县基础数据'!$G$9:$G$2853</definedName>
    <definedName name="JC津补贴标准全国平均数" localSheetId="48">'[95]J04-2分县基础数据'!$K$5</definedName>
    <definedName name="JC其他深度贫困地区标识" localSheetId="48">'[95]J04-2分县基础数据'!$H$9:$H$2853</definedName>
    <definedName name="JC区划名称" localSheetId="48">'[95]J04-2分县基础数据'!$B$9:$B$2853</definedName>
    <definedName name="JC区域代码" localSheetId="48">'[95]J04-2分县基础数据'!$F$9:$F$2853</definedName>
    <definedName name="JC省份" localSheetId="48">'[95]J04-2分县基础数据'!$A$9:$A$2853</definedName>
    <definedName name="JC县区类别" localSheetId="48">'[95]J04-2分县基础数据'!$D$9:$D$2853</definedName>
    <definedName name="JH均衡度奖励" localSheetId="48">[95]F05改善均衡度奖励!$B$13:$B$53</definedName>
    <definedName name="JK中央承担支出责任" localSheetId="48">'[95]J04-2分县基础数据'!$BU$9:$BU$2853</definedName>
    <definedName name="JM城镇低保人数" localSheetId="48">'[95]J04-2分县基础数据'!$R$9:$R$2853</definedName>
    <definedName name="JM村委会" localSheetId="48">'[95]J04-2分县基础数据'!$P$9:$P$2853</definedName>
    <definedName name="JM孤儿人数" localSheetId="48">'[95]J04-2分县基础数据'!$T$9:$T$2853</definedName>
    <definedName name="JM农村低保人数" localSheetId="48">'[95]J04-2分县基础数据'!$S$9:$S$2853</definedName>
    <definedName name="JP建档立卡贫困人口" localSheetId="48">'[95]J04-2分县基础数据'!$V$9:$V$2853</definedName>
    <definedName name="JR公检法在职人数" localSheetId="48">'[95]J04-2分县基础数据'!$BL$9:$BL$2853</definedName>
    <definedName name="JR行政在职人数" localSheetId="48">'[95]J04-2分县基础数据'!$BK$9:$BK$2853</definedName>
    <definedName name="JR教育在职人数" localSheetId="48">'[95]J04-2分县基础数据'!$BM$9:$BM$2853</definedName>
    <definedName name="JR离休人数" localSheetId="48">'[95]J04-2分县基础数据'!$BR$9:$BR$2853</definedName>
    <definedName name="JR其他在职人数" localSheetId="48">'[95]J04-2分县基础数据'!$BQ$9:$BQ$2853</definedName>
    <definedName name="JR其他在职人数60﹪" localSheetId="48">'[95]J04-2分县基础数据'!$BP$9:$BP$2853</definedName>
    <definedName name="JR退休人数" localSheetId="48">'[95]J04-2分县基础数据'!$BS$9:$BS$2853</definedName>
    <definedName name="JR卫生在职人数60﹪" localSheetId="48">'[95]J04-2分县基础数据'!$BO$9:$BO$2853</definedName>
    <definedName name="JR在职人数小计" localSheetId="48">'[95]J04-2分县基础数据'!$BJ$9:$BJ$2853</definedName>
    <definedName name="JS11002一般性转移支付收入" localSheetId="48">'[95]J04-1分省基础数据'!$Q$13:$Q$53</definedName>
    <definedName name="JS11003专项转移支付收入" localSheetId="48">'[95]J04-1分省基础数据'!$R$13:$R$53</definedName>
    <definedName name="JS2一般公共预算支出" localSheetId="48">'[95]J04-1分省基础数据'!$S$13:$S$53</definedName>
    <definedName name="JS补助范围标识" localSheetId="48">'[95]J04-1分省基础数据'!$J$13:$J$53</definedName>
    <definedName name="JS公用经费标准" localSheetId="48">'[95]J04-1分省基础数据'!$I$13:$I$53</definedName>
    <definedName name="JS减税规模" localSheetId="48">'[95]J04-1分省基础数据'!$M$13:$M$53</definedName>
    <definedName name="JS困难系数" localSheetId="48">'[95]J04-1分省基础数据'!$F$13:$F$53</definedName>
    <definedName name="JS区域" localSheetId="48">'[95]J04-1分省基础数据'!$C$13:$C$53</definedName>
    <definedName name="JS省份" localSheetId="48">'[95]J04-1分省基础数据'!$D$13:$D$53</definedName>
    <definedName name="JS省份编码" localSheetId="48">'[95]J04-1分省基础数据'!$B$13:$B$53</definedName>
    <definedName name="JS省行" localSheetId="48">INDEX('43'!JS省份,ROW()-12,0)</definedName>
    <definedName name="JS省级努力系数" localSheetId="48">'[95]C02省级努力程度系数'!$E$13:$E$53</definedName>
    <definedName name="JS增值税" localSheetId="48">'[95]J04-1分省基础数据'!$N$13:$N$53</definedName>
    <definedName name="JX城镇初中生" localSheetId="48">'[95]J04-2分县基础数据'!$AK$9:$AK$2853</definedName>
    <definedName name="JX城镇小学生" localSheetId="48">'[95]J04-2分县基础数据'!$AS$9:$AS$2853</definedName>
    <definedName name="JX农村初中生" localSheetId="48">'[95]J04-2分县基础数据'!$AN$9:$AN$2853</definedName>
    <definedName name="JX农村小学生" localSheetId="48">'[95]J04-2分县基础数据'!$AW$9:$AW$2853</definedName>
    <definedName name="JX农村学生营养改善试点" localSheetId="48">'[95]J04-2分县基础数据'!$X$9:$X$2853</definedName>
    <definedName name="JX普高学生" localSheetId="48">'[95]J04-2分县基础数据'!$AA$9:$AA$2853</definedName>
    <definedName name="JX特校学生" localSheetId="48">'[95]J04-2分县基础数据'!$AX$9:$AX$2853</definedName>
    <definedName name="JX幼儿园学生" localSheetId="48">'[95]J04-2分县基础数据'!$BB$9:$BB$2853</definedName>
    <definedName name="JX中职学生" localSheetId="48">'[95]J04-2分县基础数据'!$AE$9:$AE$2853</definedName>
    <definedName name="JZ应付利息" localSheetId="48">'[95]J04-2分县基础数据'!$BG$9:$BG$2853</definedName>
    <definedName name="J分配资金_付息" localSheetId="48">[95]J02分配因素!$G$5</definedName>
    <definedName name="J分配资金_工资" localSheetId="48">[95]J02分配因素!$D$5</definedName>
    <definedName name="J分配资金_绩效" localSheetId="48">[95]J02分配因素!$L$5</definedName>
    <definedName name="J分配资金_减税" localSheetId="48">[95]J02分配因素!$H$5</definedName>
    <definedName name="J分配资金_均衡" localSheetId="48">[95]J02分配因素!$I$5</definedName>
    <definedName name="J分配资金_均衡横向" localSheetId="48">[95]J02分配因素!$J$5</definedName>
    <definedName name="J分配资金_均衡纵向" localSheetId="48">[95]J02分配因素!$K$5</definedName>
    <definedName name="J分配资金_民生" localSheetId="48">[95]J02分配因素!$F$5</definedName>
    <definedName name="J分配资金_深度贫困" localSheetId="48">[95]J02分配因素!$M$5</definedName>
    <definedName name="J分配资金_特殊" localSheetId="48">[95]J02分配因素!$N$5</definedName>
    <definedName name="J分配资金_运转" localSheetId="48">[95]J02分配因素!$E$5</definedName>
    <definedName name="J分配资金_总额" localSheetId="48">[95]J02分配因素!$B$5</definedName>
    <definedName name="J基础编码" localSheetId="48">'[95]J04-2分县基础数据'!$C$9:$C$2853</definedName>
    <definedName name="J基础数据" localSheetId="48">'[95]J04-2分县基础数据'!$B$9:$BE$2853</definedName>
    <definedName name="J区划编码_2019" localSheetId="48">[95]J01编码表!$A$4:$A$3246</definedName>
    <definedName name="kkkk" localSheetId="48">#REF!</definedName>
    <definedName name="mj" localSheetId="48">#REF!</definedName>
    <definedName name="MS城市低保人数" localSheetId="48">[98]财政部保基本民生!#REF!</definedName>
    <definedName name="MS城乡居民基本医疗保险" localSheetId="48">[98]财政部保基本民生!#REF!</definedName>
    <definedName name="MS城乡居民社会养老保险" localSheetId="48">[98]财政部保基本民生!#REF!</definedName>
    <definedName name="MS城镇初中生" localSheetId="48">[98]财政部保基本民生!#REF!</definedName>
    <definedName name="MS城镇小学生" localSheetId="48">[98]财政部保基本民生!#REF!</definedName>
    <definedName name="MS初中公用经费补助" localSheetId="48">[98]财政部保基本民生!#REF!</definedName>
    <definedName name="MS村委会" localSheetId="48">[98]财政部保基本民生!#REF!</definedName>
    <definedName name="MS孤儿人口数" localSheetId="48">[98]财政部保基本民生!#REF!</definedName>
    <definedName name="MS基本公共卫生服务" localSheetId="48">[98]财政部保基本民生!#REF!</definedName>
    <definedName name="MS计划生育" localSheetId="48">[98]财政部保基本民生!#REF!</definedName>
    <definedName name="MS老龄人口" localSheetId="48">[98]财政部保基本民生!#REF!</definedName>
    <definedName name="MS免除普通高中建档立卡等家庭经济困难学生学杂费" localSheetId="48">[98]财政部保基本民生!#REF!</definedName>
    <definedName name="MS农村初中学生" localSheetId="48">[98]财政部保基本民生!#REF!</definedName>
    <definedName name="MS农村低保人数" localSheetId="48">[98]财政部保基本民生!#REF!</definedName>
    <definedName name="MS农村小学生" localSheetId="48">[98]财政部保基本民生!#REF!</definedName>
    <definedName name="MS农村学生营养改善试点县" localSheetId="48">[98]财政部保基本民生!#REF!</definedName>
    <definedName name="MS农村义务教育学生营养改善计划" localSheetId="48">[98]财政部保基本民生!#REF!</definedName>
    <definedName name="MS贫困寄宿生生活补助" localSheetId="48">[98]财政部保基本民生!#REF!</definedName>
    <definedName name="MS贫困人数" localSheetId="48">[98]财政部保基本民生!#REF!</definedName>
    <definedName name="MS普高学生" localSheetId="48">[98]财政部保基本民生!#REF!</definedName>
    <definedName name="MS普通高中学生助学金" localSheetId="48">[98]财政部保基本民生!#REF!</definedName>
    <definedName name="MS特校生" localSheetId="48">[98]财政部保基本民生!#REF!</definedName>
    <definedName name="MS小学公用经费补助" localSheetId="48">[98]财政部保基本民生!#REF!</definedName>
    <definedName name="MS养老缴费人数" localSheetId="48">[98]财政部保基本民生!#REF!</definedName>
    <definedName name="MS幼儿学生" localSheetId="48">[98]财政部保基本民生!#REF!</definedName>
    <definedName name="MS中职困难学生补助" localSheetId="48">[98]财政部保基本民生!#REF!</definedName>
    <definedName name="MS中职学生" localSheetId="48">[98]财政部保基本民生!#REF!</definedName>
    <definedName name="MS总人口" localSheetId="48">[98]财政部保基本民生!#REF!</definedName>
    <definedName name="OS" localSheetId="48">[99]Open!#REF!</definedName>
    <definedName name="_xlnm.Print_Area" localSheetId="48">'43'!$A$1:$H$39</definedName>
    <definedName name="Print_Area_MI" localSheetId="48">#REF!</definedName>
    <definedName name="_xlnm.Print_Titles" localSheetId="48">'43'!$1:$4</definedName>
    <definedName name="q" localSheetId="48">#REF!</definedName>
    <definedName name="rf" localSheetId="48">#REF!</definedName>
    <definedName name="rrrr" localSheetId="48">#REF!</definedName>
    <definedName name="rt" localSheetId="48">#REF!</definedName>
    <definedName name="rwerwe" localSheetId="48">#REF!</definedName>
    <definedName name="s" localSheetId="48">#REF!</definedName>
    <definedName name="s_c_list" localSheetId="48">[100]Toolbox!$A$7:$H$969</definedName>
    <definedName name="SCG" localSheetId="48">'[101]G.1R-Shou COP Gf'!#REF!</definedName>
    <definedName name="sd" localSheetId="48" hidden="1">#REF!</definedName>
    <definedName name="solar_ratio" localSheetId="48">'[102]POWER ASSUMPTIONS'!$H$7</definedName>
    <definedName name="ss" localSheetId="48">#REF!</definedName>
    <definedName name="toolbox" localSheetId="48">[103]Toolbox!$C$5:$T$1578</definedName>
    <definedName name="tr" localSheetId="48">#REF!</definedName>
    <definedName name="tt" localSheetId="48">#REF!</definedName>
    <definedName name="ttt" localSheetId="48">#REF!</definedName>
    <definedName name="tttt" localSheetId="48">#REF!</definedName>
    <definedName name="uu" localSheetId="48">#REF!</definedName>
    <definedName name="w" localSheetId="48">#REF!</definedName>
    <definedName name="we" localSheetId="48">#REF!</definedName>
    <definedName name="ws" localSheetId="48">#REF!</definedName>
    <definedName name="ww" localSheetId="48" hidden="1">#REF!</definedName>
    <definedName name="www" localSheetId="48">#REF!</definedName>
    <definedName name="XC标准偏差倍数" localSheetId="48">'[95]C01县级测算'!$C$3</definedName>
    <definedName name="XC系数上限" localSheetId="48">'[95]C01县级测算'!$B$3</definedName>
    <definedName name="XC系数下限" localSheetId="48">'[95]C01县级测算'!$A$3</definedName>
    <definedName name="XQJ保工资需求基数" localSheetId="48">[95]G01三保和付息需求基数!$F$9:$F$2853</definedName>
    <definedName name="XQJ保民生需求基数" localSheetId="48">[95]G01三保和付息需求基数!$L$9:$L$2853</definedName>
    <definedName name="XQJ保运转需求基数" localSheetId="48">[95]G01三保和付息需求基数!$I$9:$I$2853</definedName>
    <definedName name="XQJ付息需求基数" localSheetId="48">[95]G01三保和付息需求基数!$O$9:$O$2853</definedName>
    <definedName name="XQ保民生需求" localSheetId="48">[98]财政部保基本民生!#REF!</definedName>
    <definedName name="XQ调整后的保工资需求" localSheetId="48">'[95]C01县级测算'!$I$9:$I$2853</definedName>
    <definedName name="XS补助对象系数" localSheetId="48">'[95]C01县级测算'!$D$9:$D$2853</definedName>
    <definedName name="XS付息分档系数" localSheetId="48">'[95]C01县级测算'!$AB$9:$AB$2853</definedName>
    <definedName name="XS工资分档系数" localSheetId="48">'[95]C01县级测算'!$L$9:$L$2853</definedName>
    <definedName name="XS津补贴分档系数" localSheetId="48">'[95]C01县级测算'!$P$9:$P$2853</definedName>
    <definedName name="XS民生分档系数" localSheetId="48">'[95]C01县级测算'!$X$9:$X$2853</definedName>
    <definedName name="XS运转分档系数" localSheetId="48">'[95]C01县级测算'!$T$9:$T$2853</definedName>
    <definedName name="y" localSheetId="48">#REF!</definedName>
    <definedName name="yyyy" localSheetId="48">#REF!</definedName>
    <definedName name="保险" localSheetId="48">'[89]SW-TEO'!#REF!</definedName>
    <definedName name="本级标准收入2004年" localSheetId="48">[104]本年收入合计!$E$4:$E$184</definedName>
    <definedName name="拨款汇总_合计" localSheetId="48">SUM([105]汇总!XFB1:XFD1)</definedName>
    <definedName name="部" localSheetId="48">#REF!</definedName>
    <definedName name="财政供养" localSheetId="48">#REF!</definedName>
    <definedName name="赤字县图" localSheetId="48">#REF!</definedName>
    <definedName name="处室" localSheetId="48">#REF!</definedName>
    <definedName name="村级标准支出" localSheetId="48">[106]村级支出!$E$4:$E$184</definedName>
    <definedName name="大幅度" localSheetId="48">#REF!</definedName>
    <definedName name="地区名称" localSheetId="48">[107]封面!#REF!</definedName>
    <definedName name="地税" localSheetId="48" hidden="1">#REF!</definedName>
    <definedName name="饿" localSheetId="48">#REF!</definedName>
    <definedName name="凤飞飞" localSheetId="48" hidden="1">#REF!</definedName>
    <definedName name="耕地占用税分县2003年" localSheetId="48">[108]一般预算收入!$U$4:$U$184</definedName>
    <definedName name="耕地占用税合计2003年" localSheetId="48">[108]一般预算收入!$U$4</definedName>
    <definedName name="工商税收2004年" localSheetId="48">[109]工商税收!$S$4:$S$184</definedName>
    <definedName name="工商税收合计2004年" localSheetId="48">[109]工商税收!$S$4</definedName>
    <definedName name="公检法司部门编制数" localSheetId="48">[110]公检法司编制!$E$4:$E$184</definedName>
    <definedName name="还有" localSheetId="48">#REF!</definedName>
    <definedName name="行政管理部门编制数" localSheetId="48">[110]行政编制!$E$4:$E$184</definedName>
    <definedName name="汇率" localSheetId="48">#REF!</definedName>
    <definedName name="机场" localSheetId="48">'[89]SW-TEO'!#REF!</definedName>
    <definedName name="基金处室" localSheetId="48">#REF!</definedName>
    <definedName name="基金金额" localSheetId="48">#REF!</definedName>
    <definedName name="基金科目" localSheetId="48">#REF!</definedName>
    <definedName name="基金类型" localSheetId="48">#REF!</definedName>
    <definedName name="金额" localSheetId="48">#REF!</definedName>
    <definedName name="科目" localSheetId="48">#REF!</definedName>
    <definedName name="可比增幅上限" localSheetId="48">[95]J02分配因素!$B$10</definedName>
    <definedName name="可比增幅下限" localSheetId="48">[95]J02分配因素!$B$11</definedName>
    <definedName name="昆明" localSheetId="48">'[89]SW-TEO'!#REF!</definedName>
    <definedName name="类型" localSheetId="48">#REF!</definedName>
    <definedName name="农林水气" localSheetId="48">[111]D011H403!$A$5:$C$60</definedName>
    <definedName name="农业人口2003年" localSheetId="48">[112]农业人口!$E$4:$E$184</definedName>
    <definedName name="农业税分县2003年" localSheetId="48">[108]一般预算收入!$S$4:$S$184</definedName>
    <definedName name="农业税合计2003年" localSheetId="48">[108]一般预算收入!$S$4</definedName>
    <definedName name="农业特产税分县2003年" localSheetId="48">[108]一般预算收入!$T$4:$T$184</definedName>
    <definedName name="农业特产税合计2003年" localSheetId="48">[108]一般预算收入!$T$4</definedName>
    <definedName name="平台" localSheetId="48">'[89]SW-TEO'!#REF!</definedName>
    <definedName name="契税分县2003年" localSheetId="48">[108]一般预算收入!$V$4:$V$184</definedName>
    <definedName name="契税合计2003年" localSheetId="48">[108]一般预算收入!$V$4</definedName>
    <definedName name="日" localSheetId="48">#REF!</definedName>
    <definedName name="山东各县" localSheetId="48">#REF!</definedName>
    <definedName name="生产列1" localSheetId="48">#REF!</definedName>
    <definedName name="生产列11" localSheetId="48">#REF!</definedName>
    <definedName name="生产列15" localSheetId="48">#REF!</definedName>
    <definedName name="生产列16" localSheetId="48">#REF!</definedName>
    <definedName name="生产列17" localSheetId="48">#REF!</definedName>
    <definedName name="生产列19" localSheetId="48">#REF!</definedName>
    <definedName name="生产列2" localSheetId="48">#REF!</definedName>
    <definedName name="生产列20" localSheetId="48">#REF!</definedName>
    <definedName name="生产列3" localSheetId="48">#REF!</definedName>
    <definedName name="生产列4" localSheetId="48">#REF!</definedName>
    <definedName name="生产列5" localSheetId="48">#REF!</definedName>
    <definedName name="生产列6" localSheetId="48">#REF!</definedName>
    <definedName name="生产列7" localSheetId="48">#REF!</definedName>
    <definedName name="生产列8" localSheetId="48">#REF!</definedName>
    <definedName name="生产列9" localSheetId="48">#REF!</definedName>
    <definedName name="生产期" localSheetId="48">#REF!</definedName>
    <definedName name="生产期1" localSheetId="48">#REF!</definedName>
    <definedName name="生产期11" localSheetId="48">#REF!</definedName>
    <definedName name="生产期123" localSheetId="48">#REF!</definedName>
    <definedName name="生产期15" localSheetId="48">#REF!</definedName>
    <definedName name="生产期16" localSheetId="48">#REF!</definedName>
    <definedName name="生产期17" localSheetId="48">#REF!</definedName>
    <definedName name="生产期19" localSheetId="48">#REF!</definedName>
    <definedName name="生产期2" localSheetId="48">#REF!</definedName>
    <definedName name="生产期20" localSheetId="48">#REF!</definedName>
    <definedName name="生产期3" localSheetId="48">#REF!</definedName>
    <definedName name="生产期4" localSheetId="48">#REF!</definedName>
    <definedName name="生产期5" localSheetId="48">#REF!</definedName>
    <definedName name="生产期6" localSheetId="48">#REF!</definedName>
    <definedName name="生产期7" localSheetId="48">#REF!</definedName>
    <definedName name="生产期8" localSheetId="48">#REF!</definedName>
    <definedName name="生产期9" localSheetId="48">#REF!</definedName>
    <definedName name="生态区层次明细" localSheetId="48" hidden="1">#REF!</definedName>
    <definedName name="是" localSheetId="48">#REF!</definedName>
    <definedName name="所得税" localSheetId="48">'[89]SW-TEO'!#REF!</definedName>
    <definedName name="新表" localSheetId="48">#REF!</definedName>
    <definedName name="新分享" localSheetId="48">'[89]SW-TEO'!#REF!</definedName>
    <definedName name="新昆明" localSheetId="48">'[89]SW-TEO'!#REF!</definedName>
    <definedName name="一般预算收入2003年" localSheetId="48">[108]一般预算收入!$AD$4:$AD$184</definedName>
    <definedName name="一般预算收入合计2003年" localSheetId="48">[108]一般预算收入!$AC$4</definedName>
    <definedName name="支出" localSheetId="48">'[97]P1012001'!$A$6:$E$117</definedName>
    <definedName name="专项收入年初预算数" localSheetId="48">#REF!</definedName>
    <definedName name="专项收入全年预计数" localSheetId="48">#REF!</definedName>
    <definedName name="最终下达表" localSheetId="48">#REF!</definedName>
    <definedName name="전" localSheetId="48">#REF!</definedName>
    <definedName name="주택사업본부" localSheetId="48">#REF!</definedName>
    <definedName name="철구사업본부" localSheetId="48">#REF!</definedName>
    <definedName name="——" localSheetId="49">#REF!</definedName>
    <definedName name="\d" localSheetId="49">[88]地方!$Q$4:$Q$5</definedName>
    <definedName name="_________t4" localSheetId="49">#REF!</definedName>
    <definedName name="_________t7" localSheetId="49">#REF!</definedName>
    <definedName name="______t4" localSheetId="49">#REF!</definedName>
    <definedName name="______t7" localSheetId="49">#REF!</definedName>
    <definedName name="_____t4" localSheetId="49">#REF!</definedName>
    <definedName name="_____t7" localSheetId="49">#REF!</definedName>
    <definedName name="____t4" localSheetId="49">#REF!</definedName>
    <definedName name="____t7" localSheetId="49">#REF!</definedName>
    <definedName name="___PA7" localSheetId="49">'[89]SW-TEO'!#REF!</definedName>
    <definedName name="___PA8" localSheetId="49">'[89]SW-TEO'!#REF!</definedName>
    <definedName name="___PD1" localSheetId="49">'[89]SW-TEO'!#REF!</definedName>
    <definedName name="___PE12" localSheetId="49">'[89]SW-TEO'!#REF!</definedName>
    <definedName name="___PE13" localSheetId="49">'[89]SW-TEO'!#REF!</definedName>
    <definedName name="___PE6" localSheetId="49">'[89]SW-TEO'!#REF!</definedName>
    <definedName name="___PE7" localSheetId="49">'[89]SW-TEO'!#REF!</definedName>
    <definedName name="___PE8" localSheetId="49">'[89]SW-TEO'!#REF!</definedName>
    <definedName name="___PE9" localSheetId="49">'[89]SW-TEO'!#REF!</definedName>
    <definedName name="___PH1" localSheetId="49">'[89]SW-TEO'!#REF!</definedName>
    <definedName name="___PI1" localSheetId="49">'[89]SW-TEO'!#REF!</definedName>
    <definedName name="___PK1" localSheetId="49">'[89]SW-TEO'!#REF!</definedName>
    <definedName name="___PK3" localSheetId="49">'[89]SW-TEO'!#REF!</definedName>
    <definedName name="___t4" localSheetId="49">#REF!</definedName>
    <definedName name="___t7" localSheetId="49">#REF!</definedName>
    <definedName name="__PA7" localSheetId="49">'[89]SW-TEO'!#REF!</definedName>
    <definedName name="__PA8" localSheetId="49">'[89]SW-TEO'!#REF!</definedName>
    <definedName name="__PD1" localSheetId="49">'[89]SW-TEO'!#REF!</definedName>
    <definedName name="__PE12" localSheetId="49">'[89]SW-TEO'!#REF!</definedName>
    <definedName name="__PE13" localSheetId="49">'[89]SW-TEO'!#REF!</definedName>
    <definedName name="__PE6" localSheetId="49">'[89]SW-TEO'!#REF!</definedName>
    <definedName name="__PE7" localSheetId="49">'[89]SW-TEO'!#REF!</definedName>
    <definedName name="__PE8" localSheetId="49">'[89]SW-TEO'!#REF!</definedName>
    <definedName name="__PE9" localSheetId="49">'[89]SW-TEO'!#REF!</definedName>
    <definedName name="__PH1" localSheetId="49">'[89]SW-TEO'!#REF!</definedName>
    <definedName name="__PI1" localSheetId="49">'[89]SW-TEO'!#REF!</definedName>
    <definedName name="__PK1" localSheetId="49">'[89]SW-TEO'!#REF!</definedName>
    <definedName name="__PK3" localSheetId="49">'[89]SW-TEO'!#REF!</definedName>
    <definedName name="__t4" localSheetId="49">#REF!</definedName>
    <definedName name="__t7" localSheetId="49">#REF!</definedName>
    <definedName name="_1t4_" localSheetId="49">#REF!</definedName>
    <definedName name="_2t7_" localSheetId="49">#REF!</definedName>
    <definedName name="_Fill" localSheetId="49" hidden="1">[90]eqpmad2!#REF!</definedName>
    <definedName name="_xlnm._FilterDatabase" localSheetId="49" hidden="1">#REF!</definedName>
    <definedName name="_lst_r_财政收支分月完成数_支出分析_资金性质及预算科目代码名称" localSheetId="49">[91]_ESList!$A$1:$A$2458</definedName>
    <definedName name="_lst_r_财政收支分月完成数_支出县分析_县市区代码名称" localSheetId="49">[91]_ESList!$B$1:$B$153</definedName>
    <definedName name="_lst_r_财政预算编制质量评估分析表_一般收入_科目编码名称" localSheetId="49">[92]_ESList!$A$1:$A$113</definedName>
    <definedName name="_lst_r_地方财政总收入查看表_科目_科目编码名称" localSheetId="49">[93]_ESList!$A$1:$A$38</definedName>
    <definedName name="_lst_r_税收收入分行业分税种表查看_分县_税种编码名称" localSheetId="49">[94]_ESList!$A$1:$A$21</definedName>
    <definedName name="_PA7" localSheetId="49">'[89]SW-TEO'!#REF!</definedName>
    <definedName name="_PA8" localSheetId="49">'[89]SW-TEO'!#REF!</definedName>
    <definedName name="_PD1" localSheetId="49">'[89]SW-TEO'!#REF!</definedName>
    <definedName name="_PE12" localSheetId="49">'[89]SW-TEO'!#REF!</definedName>
    <definedName name="_PE13" localSheetId="49">'[89]SW-TEO'!#REF!</definedName>
    <definedName name="_PE6" localSheetId="49">'[89]SW-TEO'!#REF!</definedName>
    <definedName name="_PE7" localSheetId="49">'[89]SW-TEO'!#REF!</definedName>
    <definedName name="_PE8" localSheetId="49">'[89]SW-TEO'!#REF!</definedName>
    <definedName name="_PE9" localSheetId="49">'[89]SW-TEO'!#REF!</definedName>
    <definedName name="_PH1" localSheetId="49">'[89]SW-TEO'!#REF!</definedName>
    <definedName name="_PI1" localSheetId="49">'[89]SW-TEO'!#REF!</definedName>
    <definedName name="_PK1" localSheetId="49">'[89]SW-TEO'!#REF!</definedName>
    <definedName name="_PK3" localSheetId="49">'[89]SW-TEO'!#REF!</definedName>
    <definedName name="_t4" localSheetId="49">#REF!</definedName>
    <definedName name="_t7" localSheetId="49">#REF!</definedName>
    <definedName name="A" localSheetId="49">#REF!</definedName>
    <definedName name="aa" localSheetId="49">#REF!</definedName>
    <definedName name="ABC" localSheetId="49">#REF!</definedName>
    <definedName name="ABD" localSheetId="49">#REF!</definedName>
    <definedName name="ad" localSheetId="49">#REF!</definedName>
    <definedName name="CL10_一般公共预算收入" localSheetId="49">'[95]C01县级测算'!$AC$9:$AC$2853</definedName>
    <definedName name="CL110_上级补助收入" localSheetId="49">'[95]C01县级测算'!$AE$9:$AE$2853</definedName>
    <definedName name="CL11002_一般性转移支付收入" localSheetId="49">'[95]C01县级测算'!$AF$9:$AF$2853</definedName>
    <definedName name="CL11003_专项转移支付收入" localSheetId="49">'[95]C01县级测算'!$AG$9:$AG$2853</definedName>
    <definedName name="CL2_一般公共预算支出" localSheetId="49">'[95]C01县级测算'!$AH$9:$AH$2853</definedName>
    <definedName name="CL23006_上解上级支出" localSheetId="49">'[95]C01县级测算'!$AI$9:$AI$2853</definedName>
    <definedName name="CL省份" localSheetId="49">'[95]C01县级测算'!$A$9:$A$2853</definedName>
    <definedName name="CL县级财力" localSheetId="49">'[95]C01县级测算'!$E$9:$E$2853</definedName>
    <definedName name="CL县级依赖度" localSheetId="49">'[95]C01县级测算'!$F$9:$F$2853</definedName>
    <definedName name="CL政策性减税" localSheetId="49">'[95]C01县级测算'!$G$9:$G$2853</definedName>
    <definedName name="county" localSheetId="49">#REF!</definedName>
    <definedName name="data" localSheetId="49">#REF!</definedName>
    <definedName name="Database" localSheetId="49">#REF!</definedName>
    <definedName name="database10" localSheetId="49">#REF!</definedName>
    <definedName name="database2" localSheetId="49">#REF!</definedName>
    <definedName name="database3" localSheetId="49">#REF!</definedName>
    <definedName name="df" localSheetId="49">#REF!</definedName>
    <definedName name="dsaa" localSheetId="49">#REF!</definedName>
    <definedName name="dw" localSheetId="49">#REF!</definedName>
    <definedName name="E206." localSheetId="49">#REF!</definedName>
    <definedName name="ee" localSheetId="49">#REF!</definedName>
    <definedName name="eee" localSheetId="49">#REF!</definedName>
    <definedName name="ef" localSheetId="49" hidden="1">#REF!</definedName>
    <definedName name="fd" localSheetId="49">#REF!</definedName>
    <definedName name="ff" localSheetId="49">#REF!</definedName>
    <definedName name="fff" localSheetId="49">#REF!</definedName>
    <definedName name="fgh" localSheetId="49">#REF!</definedName>
    <definedName name="fliter1" localSheetId="49" hidden="1">#REF!</definedName>
    <definedName name="FRC" localSheetId="49">[96]Main!$C$9</definedName>
    <definedName name="fw_0" localSheetId="49">#REF!</definedName>
    <definedName name="GB16_59岁人数占比" localSheetId="49">[95]J03标准!$A$65</definedName>
    <definedName name="GB60岁及以上人数占比" localSheetId="49">[95]J03标准!$A$66</definedName>
    <definedName name="GB差额人员职业年金" localSheetId="49">[95]J03标准!$B$27</definedName>
    <definedName name="GB城市低保标准" localSheetId="49">[95]J03标准!$B$62</definedName>
    <definedName name="GB城乡医疗补助标准" localSheetId="49">[95]J03标准!$B$69</definedName>
    <definedName name="GB初中教育经费标准" localSheetId="49">[95]J03标准!$B$42:$B$45</definedName>
    <definedName name="GB村级补助标准" localSheetId="49">[95]J03标准!$B$75</definedName>
    <definedName name="GB扶贫标准" localSheetId="49">[95]J03标准!$B$32</definedName>
    <definedName name="GB公检法在职国标工资" localSheetId="49">[95]J03标准!$B$7</definedName>
    <definedName name="GB孤儿救助标准" localSheetId="49">[95]J03标准!$B$67</definedName>
    <definedName name="GB行政、公检法在职年终奖" localSheetId="49">[95]J03标准!$B$10</definedName>
    <definedName name="GB行政在职国标工资" localSheetId="49">[95]J03标准!$B$6</definedName>
    <definedName name="GB基础养老金" localSheetId="49">[95]J03标准!$B$66</definedName>
    <definedName name="GB基卫补助标准" localSheetId="49">[95]J03标准!$B$70</definedName>
    <definedName name="GB计生补助标准" localSheetId="49">[95]J03标准!$B$71</definedName>
    <definedName name="GB艰苦边远地区津贴标准" localSheetId="49">[95]J03标准!$B$17:$B$23</definedName>
    <definedName name="GB离休人员经费" localSheetId="49">[95]J03标准!$B$12</definedName>
    <definedName name="GB农村低保标准" localSheetId="49">[95]J03标准!$B$63</definedName>
    <definedName name="GB农村文化补助" localSheetId="49">[95]J03标准!$B$60</definedName>
    <definedName name="GB贫困初中生补助" localSheetId="49">[95]J03标准!$B$49</definedName>
    <definedName name="GB贫困小学生补助" localSheetId="49">[95]J03标准!$B$48</definedName>
    <definedName name="GB普高免学费标准" localSheetId="49">[95]J03标准!$B$55:$B$58</definedName>
    <definedName name="GB普高助学金标准" localSheetId="49">[95]J03标准!$B$50</definedName>
    <definedName name="GB其他基本民生标准" localSheetId="49">[95]J03标准!$B$77</definedName>
    <definedName name="GB其他在职国标工资" localSheetId="49">[95]J03标准!$B$8</definedName>
    <definedName name="GB深度贫困县补助" localSheetId="49">[95]J03标准!$B$81:$B$87</definedName>
    <definedName name="GB事业单位绩效工资" localSheetId="49">[95]J03标准!$B$16</definedName>
    <definedName name="GB特殊教育标准" localSheetId="49">[95]J03标准!$B$46</definedName>
    <definedName name="GB退休人员经费" localSheetId="49">[95]J03标准!$B$13</definedName>
    <definedName name="GB完善人民警察工资待遇标准" localSheetId="49">[95]J03标准!$B$28</definedName>
    <definedName name="GB乡镇岗位补贴" localSheetId="49">[95]J03标准!$B$26</definedName>
    <definedName name="GB小学教育经费标准" localSheetId="49">[95]J03标准!$B$37:$B$40</definedName>
    <definedName name="GB学前教育资助标准" localSheetId="49">[95]J03标准!$B$34</definedName>
    <definedName name="GB学生营养改善标准" localSheetId="49">[95]J03标准!$B$51</definedName>
    <definedName name="GB养老保险缴费补助" localSheetId="49">[95]J03标准!$B$65</definedName>
    <definedName name="GB在职附加支出" localSheetId="49">[95]J03标准!$B$24</definedName>
    <definedName name="GB在职职级并行" localSheetId="49">[95]J03标准!$B$25</definedName>
    <definedName name="GB中职免学费标准" localSheetId="49">[95]J03标准!$B$53</definedName>
    <definedName name="GB中职助学金标准" localSheetId="49">[95]J03标准!$B$52</definedName>
    <definedName name="gf" localSheetId="49">#REF!</definedName>
    <definedName name="gxxx2004" localSheetId="49">'[97]P1012001'!$A$6:$E$117</definedName>
    <definedName name="hhhh" localSheetId="49">#REF!</definedName>
    <definedName name="JB艰边津贴标准" localSheetId="49">'[95]J04-2分县基础数据'!$J$9:$J$2853</definedName>
    <definedName name="JB离休人员津补贴标准" localSheetId="49">'[95]J04-2分县基础数据'!$L$9:$L$2853</definedName>
    <definedName name="JB退休人员津补贴标准" localSheetId="49">'[95]J04-2分县基础数据'!$M$9:$M$2853</definedName>
    <definedName name="JB在职人员津补贴标准" localSheetId="49">'[95]J04-2分县基础数据'!$K$9:$K$2853</definedName>
    <definedName name="JC成本差异系数" localSheetId="49">'[95]J04-2分县基础数据'!$I$9:$I$2853</definedName>
    <definedName name="JC户籍人口" localSheetId="49">'[95]J04-2分县基础数据'!$N$9:$N$2853</definedName>
    <definedName name="JC艰边类型" localSheetId="49">'[95]J04-2分县基础数据'!$G$9:$G$2853</definedName>
    <definedName name="JC津补贴标准全国平均数" localSheetId="49">'[95]J04-2分县基础数据'!$K$5</definedName>
    <definedName name="JC其他深度贫困地区标识" localSheetId="49">'[95]J04-2分县基础数据'!$H$9:$H$2853</definedName>
    <definedName name="JC区划名称" localSheetId="49">'[95]J04-2分县基础数据'!$B$9:$B$2853</definedName>
    <definedName name="JC区域代码" localSheetId="49">'[95]J04-2分县基础数据'!$F$9:$F$2853</definedName>
    <definedName name="JC省份" localSheetId="49">'[95]J04-2分县基础数据'!$A$9:$A$2853</definedName>
    <definedName name="JC县区类别" localSheetId="49">'[95]J04-2分县基础数据'!$D$9:$D$2853</definedName>
    <definedName name="JH均衡度奖励" localSheetId="49">[95]F05改善均衡度奖励!$B$13:$B$53</definedName>
    <definedName name="JK中央承担支出责任" localSheetId="49">'[95]J04-2分县基础数据'!$BU$9:$BU$2853</definedName>
    <definedName name="JM城镇低保人数" localSheetId="49">'[95]J04-2分县基础数据'!$R$9:$R$2853</definedName>
    <definedName name="JM村委会" localSheetId="49">'[95]J04-2分县基础数据'!$P$9:$P$2853</definedName>
    <definedName name="JM孤儿人数" localSheetId="49">'[95]J04-2分县基础数据'!$T$9:$T$2853</definedName>
    <definedName name="JM农村低保人数" localSheetId="49">'[95]J04-2分县基础数据'!$S$9:$S$2853</definedName>
    <definedName name="JP建档立卡贫困人口" localSheetId="49">'[95]J04-2分县基础数据'!$V$9:$V$2853</definedName>
    <definedName name="JR公检法在职人数" localSheetId="49">'[95]J04-2分县基础数据'!$BL$9:$BL$2853</definedName>
    <definedName name="JR行政在职人数" localSheetId="49">'[95]J04-2分县基础数据'!$BK$9:$BK$2853</definedName>
    <definedName name="JR教育在职人数" localSheetId="49">'[95]J04-2分县基础数据'!$BM$9:$BM$2853</definedName>
    <definedName name="JR离休人数" localSheetId="49">'[95]J04-2分县基础数据'!$BR$9:$BR$2853</definedName>
    <definedName name="JR其他在职人数" localSheetId="49">'[95]J04-2分县基础数据'!$BQ$9:$BQ$2853</definedName>
    <definedName name="JR其他在职人数60﹪" localSheetId="49">'[95]J04-2分县基础数据'!$BP$9:$BP$2853</definedName>
    <definedName name="JR退休人数" localSheetId="49">'[95]J04-2分县基础数据'!$BS$9:$BS$2853</definedName>
    <definedName name="JR卫生在职人数60﹪" localSheetId="49">'[95]J04-2分县基础数据'!$BO$9:$BO$2853</definedName>
    <definedName name="JR在职人数小计" localSheetId="49">'[95]J04-2分县基础数据'!$BJ$9:$BJ$2853</definedName>
    <definedName name="JS11002一般性转移支付收入" localSheetId="49">'[95]J04-1分省基础数据'!$Q$13:$Q$53</definedName>
    <definedName name="JS11003专项转移支付收入" localSheetId="49">'[95]J04-1分省基础数据'!$R$13:$R$53</definedName>
    <definedName name="JS2一般公共预算支出" localSheetId="49">'[95]J04-1分省基础数据'!$S$13:$S$53</definedName>
    <definedName name="JS补助范围标识" localSheetId="49">'[95]J04-1分省基础数据'!$J$13:$J$53</definedName>
    <definedName name="JS公用经费标准" localSheetId="49">'[95]J04-1分省基础数据'!$I$13:$I$53</definedName>
    <definedName name="JS减税规模" localSheetId="49">'[95]J04-1分省基础数据'!$M$13:$M$53</definedName>
    <definedName name="JS困难系数" localSheetId="49">'[95]J04-1分省基础数据'!$F$13:$F$53</definedName>
    <definedName name="JS区域" localSheetId="49">'[95]J04-1分省基础数据'!$C$13:$C$53</definedName>
    <definedName name="JS省份" localSheetId="49">'[95]J04-1分省基础数据'!$D$13:$D$53</definedName>
    <definedName name="JS省份编码" localSheetId="49">'[95]J04-1分省基础数据'!$B$13:$B$53</definedName>
    <definedName name="JS省行" localSheetId="49">INDEX('44'!JS省份,ROW()-12,0)</definedName>
    <definedName name="JS省级努力系数" localSheetId="49">'[95]C02省级努力程度系数'!$E$13:$E$53</definedName>
    <definedName name="JS增值税" localSheetId="49">'[95]J04-1分省基础数据'!$N$13:$N$53</definedName>
    <definedName name="JX城镇初中生" localSheetId="49">'[95]J04-2分县基础数据'!$AK$9:$AK$2853</definedName>
    <definedName name="JX城镇小学生" localSheetId="49">'[95]J04-2分县基础数据'!$AS$9:$AS$2853</definedName>
    <definedName name="JX农村初中生" localSheetId="49">'[95]J04-2分县基础数据'!$AN$9:$AN$2853</definedName>
    <definedName name="JX农村小学生" localSheetId="49">'[95]J04-2分县基础数据'!$AW$9:$AW$2853</definedName>
    <definedName name="JX农村学生营养改善试点" localSheetId="49">'[95]J04-2分县基础数据'!$X$9:$X$2853</definedName>
    <definedName name="JX普高学生" localSheetId="49">'[95]J04-2分县基础数据'!$AA$9:$AA$2853</definedName>
    <definedName name="JX特校学生" localSheetId="49">'[95]J04-2分县基础数据'!$AX$9:$AX$2853</definedName>
    <definedName name="JX幼儿园学生" localSheetId="49">'[95]J04-2分县基础数据'!$BB$9:$BB$2853</definedName>
    <definedName name="JX中职学生" localSheetId="49">'[95]J04-2分县基础数据'!$AE$9:$AE$2853</definedName>
    <definedName name="JZ应付利息" localSheetId="49">'[95]J04-2分县基础数据'!$BG$9:$BG$2853</definedName>
    <definedName name="J分配资金_付息" localSheetId="49">[95]J02分配因素!$G$5</definedName>
    <definedName name="J分配资金_工资" localSheetId="49">[95]J02分配因素!$D$5</definedName>
    <definedName name="J分配资金_绩效" localSheetId="49">[95]J02分配因素!$L$5</definedName>
    <definedName name="J分配资金_减税" localSheetId="49">[95]J02分配因素!$H$5</definedName>
    <definedName name="J分配资金_均衡" localSheetId="49">[95]J02分配因素!$I$5</definedName>
    <definedName name="J分配资金_均衡横向" localSheetId="49">[95]J02分配因素!$J$5</definedName>
    <definedName name="J分配资金_均衡纵向" localSheetId="49">[95]J02分配因素!$K$5</definedName>
    <definedName name="J分配资金_民生" localSheetId="49">[95]J02分配因素!$F$5</definedName>
    <definedName name="J分配资金_深度贫困" localSheetId="49">[95]J02分配因素!$M$5</definedName>
    <definedName name="J分配资金_特殊" localSheetId="49">[95]J02分配因素!$N$5</definedName>
    <definedName name="J分配资金_运转" localSheetId="49">[95]J02分配因素!$E$5</definedName>
    <definedName name="J分配资金_总额" localSheetId="49">[95]J02分配因素!$B$5</definedName>
    <definedName name="J基础编码" localSheetId="49">'[95]J04-2分县基础数据'!$C$9:$C$2853</definedName>
    <definedName name="J基础数据" localSheetId="49">'[95]J04-2分县基础数据'!$B$9:$BE$2853</definedName>
    <definedName name="J区划编码_2019" localSheetId="49">[95]J01编码表!$A$4:$A$3246</definedName>
    <definedName name="kkkk" localSheetId="49">#REF!</definedName>
    <definedName name="mj" localSheetId="49">#REF!</definedName>
    <definedName name="MS城市低保人数" localSheetId="49">[98]财政部保基本民生!#REF!</definedName>
    <definedName name="MS城乡居民基本医疗保险" localSheetId="49">[98]财政部保基本民生!#REF!</definedName>
    <definedName name="MS城乡居民社会养老保险" localSheetId="49">[98]财政部保基本民生!#REF!</definedName>
    <definedName name="MS城镇初中生" localSheetId="49">[98]财政部保基本民生!#REF!</definedName>
    <definedName name="MS城镇小学生" localSheetId="49">[98]财政部保基本民生!#REF!</definedName>
    <definedName name="MS初中公用经费补助" localSheetId="49">[98]财政部保基本民生!#REF!</definedName>
    <definedName name="MS村委会" localSheetId="49">[98]财政部保基本民生!#REF!</definedName>
    <definedName name="MS孤儿人口数" localSheetId="49">[98]财政部保基本民生!#REF!</definedName>
    <definedName name="MS基本公共卫生服务" localSheetId="49">[98]财政部保基本民生!#REF!</definedName>
    <definedName name="MS计划生育" localSheetId="49">[98]财政部保基本民生!#REF!</definedName>
    <definedName name="MS老龄人口" localSheetId="49">[98]财政部保基本民生!#REF!</definedName>
    <definedName name="MS免除普通高中建档立卡等家庭经济困难学生学杂费" localSheetId="49">[98]财政部保基本民生!#REF!</definedName>
    <definedName name="MS农村初中学生" localSheetId="49">[98]财政部保基本民生!#REF!</definedName>
    <definedName name="MS农村低保人数" localSheetId="49">[98]财政部保基本民生!#REF!</definedName>
    <definedName name="MS农村小学生" localSheetId="49">[98]财政部保基本民生!#REF!</definedName>
    <definedName name="MS农村学生营养改善试点县" localSheetId="49">[98]财政部保基本民生!#REF!</definedName>
    <definedName name="MS农村义务教育学生营养改善计划" localSheetId="49">[98]财政部保基本民生!#REF!</definedName>
    <definedName name="MS贫困寄宿生生活补助" localSheetId="49">[98]财政部保基本民生!#REF!</definedName>
    <definedName name="MS贫困人数" localSheetId="49">[98]财政部保基本民生!#REF!</definedName>
    <definedName name="MS普高学生" localSheetId="49">[98]财政部保基本民生!#REF!</definedName>
    <definedName name="MS普通高中学生助学金" localSheetId="49">[98]财政部保基本民生!#REF!</definedName>
    <definedName name="MS特校生" localSheetId="49">[98]财政部保基本民生!#REF!</definedName>
    <definedName name="MS小学公用经费补助" localSheetId="49">[98]财政部保基本民生!#REF!</definedName>
    <definedName name="MS养老缴费人数" localSheetId="49">[98]财政部保基本民生!#REF!</definedName>
    <definedName name="MS幼儿学生" localSheetId="49">[98]财政部保基本民生!#REF!</definedName>
    <definedName name="MS中职困难学生补助" localSheetId="49">[98]财政部保基本民生!#REF!</definedName>
    <definedName name="MS中职学生" localSheetId="49">[98]财政部保基本民生!#REF!</definedName>
    <definedName name="MS总人口" localSheetId="49">[98]财政部保基本民生!#REF!</definedName>
    <definedName name="OS" localSheetId="49">[99]Open!#REF!</definedName>
    <definedName name="_xlnm.Print_Area" localSheetId="49">'44'!$A$1:$L$24</definedName>
    <definedName name="Print_Area_MI" localSheetId="49">#REF!</definedName>
    <definedName name="q" localSheetId="49">#REF!</definedName>
    <definedName name="rf" localSheetId="49">#REF!</definedName>
    <definedName name="rrrr" localSheetId="49">#REF!</definedName>
    <definedName name="rt" localSheetId="49">#REF!</definedName>
    <definedName name="rwerwe" localSheetId="49">#REF!</definedName>
    <definedName name="s" localSheetId="49">#REF!</definedName>
    <definedName name="s_c_list" localSheetId="49">[100]Toolbox!$A$7:$H$969</definedName>
    <definedName name="SCG" localSheetId="49">'[101]G.1R-Shou COP Gf'!#REF!</definedName>
    <definedName name="sd" localSheetId="49" hidden="1">#REF!</definedName>
    <definedName name="solar_ratio" localSheetId="49">'[102]POWER ASSUMPTIONS'!$H$7</definedName>
    <definedName name="ss" localSheetId="49">#REF!</definedName>
    <definedName name="toolbox" localSheetId="49">[103]Toolbox!$C$5:$T$1578</definedName>
    <definedName name="tr" localSheetId="49">#REF!</definedName>
    <definedName name="tt" localSheetId="49">#REF!</definedName>
    <definedName name="ttt" localSheetId="49">#REF!</definedName>
    <definedName name="tttt" localSheetId="49">#REF!</definedName>
    <definedName name="uu" localSheetId="49">#REF!</definedName>
    <definedName name="w" localSheetId="49">#REF!</definedName>
    <definedName name="we" localSheetId="49">#REF!</definedName>
    <definedName name="ws" localSheetId="49">#REF!</definedName>
    <definedName name="ww" localSheetId="49" hidden="1">#REF!</definedName>
    <definedName name="www" localSheetId="49">#REF!</definedName>
    <definedName name="XC标准偏差倍数" localSheetId="49">'[95]C01县级测算'!$C$3</definedName>
    <definedName name="XC系数上限" localSheetId="49">'[95]C01县级测算'!$B$3</definedName>
    <definedName name="XC系数下限" localSheetId="49">'[95]C01县级测算'!$A$3</definedName>
    <definedName name="XQJ保工资需求基数" localSheetId="49">[95]G01三保和付息需求基数!$F$9:$F$2853</definedName>
    <definedName name="XQJ保民生需求基数" localSheetId="49">[95]G01三保和付息需求基数!$L$9:$L$2853</definedName>
    <definedName name="XQJ保运转需求基数" localSheetId="49">[95]G01三保和付息需求基数!$I$9:$I$2853</definedName>
    <definedName name="XQJ付息需求基数" localSheetId="49">[95]G01三保和付息需求基数!$O$9:$O$2853</definedName>
    <definedName name="XQ保民生需求" localSheetId="49">[98]财政部保基本民生!#REF!</definedName>
    <definedName name="XQ调整后的保工资需求" localSheetId="49">'[95]C01县级测算'!$I$9:$I$2853</definedName>
    <definedName name="XS补助对象系数" localSheetId="49">'[95]C01县级测算'!$D$9:$D$2853</definedName>
    <definedName name="XS付息分档系数" localSheetId="49">'[95]C01县级测算'!$AB$9:$AB$2853</definedName>
    <definedName name="XS工资分档系数" localSheetId="49">'[95]C01县级测算'!$L$9:$L$2853</definedName>
    <definedName name="XS津补贴分档系数" localSheetId="49">'[95]C01县级测算'!$P$9:$P$2853</definedName>
    <definedName name="XS民生分档系数" localSheetId="49">'[95]C01县级测算'!$X$9:$X$2853</definedName>
    <definedName name="XS运转分档系数" localSheetId="49">'[95]C01县级测算'!$T$9:$T$2853</definedName>
    <definedName name="y" localSheetId="49">#REF!</definedName>
    <definedName name="yyyy" localSheetId="49">#REF!</definedName>
    <definedName name="保险" localSheetId="49">'[89]SW-TEO'!#REF!</definedName>
    <definedName name="本级标准收入2004年" localSheetId="49">[104]本年收入合计!$E$4:$E$184</definedName>
    <definedName name="拨款汇总_合计" localSheetId="49">SUM([105]汇总!XFB1:XFD1)</definedName>
    <definedName name="部" localSheetId="49">#REF!</definedName>
    <definedName name="财政供养" localSheetId="49">#REF!</definedName>
    <definedName name="赤字县图" localSheetId="49">#REF!</definedName>
    <definedName name="处室" localSheetId="49">#REF!</definedName>
    <definedName name="村级标准支出" localSheetId="49">[106]村级支出!$E$4:$E$184</definedName>
    <definedName name="大幅度" localSheetId="49">#REF!</definedName>
    <definedName name="地区名称" localSheetId="49">[107]封面!#REF!</definedName>
    <definedName name="地税" localSheetId="49" hidden="1">#REF!</definedName>
    <definedName name="饿" localSheetId="49">#REF!</definedName>
    <definedName name="凤飞飞" localSheetId="49" hidden="1">#REF!</definedName>
    <definedName name="耕地占用税分县2003年" localSheetId="49">[108]一般预算收入!$U$4:$U$184</definedName>
    <definedName name="耕地占用税合计2003年" localSheetId="49">[108]一般预算收入!$U$4</definedName>
    <definedName name="工商税收2004年" localSheetId="49">[109]工商税收!$S$4:$S$184</definedName>
    <definedName name="工商税收合计2004年" localSheetId="49">[109]工商税收!$S$4</definedName>
    <definedName name="公检法司部门编制数" localSheetId="49">[110]公检法司编制!$E$4:$E$184</definedName>
    <definedName name="还有" localSheetId="49">#REF!</definedName>
    <definedName name="行政管理部门编制数" localSheetId="49">[110]行政编制!$E$4:$E$184</definedName>
    <definedName name="汇率" localSheetId="49">#REF!</definedName>
    <definedName name="机场" localSheetId="49">'[89]SW-TEO'!#REF!</definedName>
    <definedName name="基金处室" localSheetId="49">#REF!</definedName>
    <definedName name="基金金额" localSheetId="49">#REF!</definedName>
    <definedName name="基金科目" localSheetId="49">#REF!</definedName>
    <definedName name="基金类型" localSheetId="49">#REF!</definedName>
    <definedName name="金额" localSheetId="49">#REF!</definedName>
    <definedName name="科目" localSheetId="49">#REF!</definedName>
    <definedName name="可比增幅上限" localSheetId="49">[95]J02分配因素!$B$10</definedName>
    <definedName name="可比增幅下限" localSheetId="49">[95]J02分配因素!$B$11</definedName>
    <definedName name="昆明" localSheetId="49">'[89]SW-TEO'!#REF!</definedName>
    <definedName name="类型" localSheetId="49">#REF!</definedName>
    <definedName name="农林水气" localSheetId="49">[111]D011H403!$A$5:$C$60</definedName>
    <definedName name="农业人口2003年" localSheetId="49">[112]农业人口!$E$4:$E$184</definedName>
    <definedName name="农业税分县2003年" localSheetId="49">[108]一般预算收入!$S$4:$S$184</definedName>
    <definedName name="农业税合计2003年" localSheetId="49">[108]一般预算收入!$S$4</definedName>
    <definedName name="农业特产税分县2003年" localSheetId="49">[108]一般预算收入!$T$4:$T$184</definedName>
    <definedName name="农业特产税合计2003年" localSheetId="49">[108]一般预算收入!$T$4</definedName>
    <definedName name="平台" localSheetId="49">'[89]SW-TEO'!#REF!</definedName>
    <definedName name="契税分县2003年" localSheetId="49">[108]一般预算收入!$V$4:$V$184</definedName>
    <definedName name="契税合计2003年" localSheetId="49">[108]一般预算收入!$V$4</definedName>
    <definedName name="日" localSheetId="49">#REF!</definedName>
    <definedName name="山东各县" localSheetId="49">#REF!</definedName>
    <definedName name="生产列1" localSheetId="49">#REF!</definedName>
    <definedName name="生产列11" localSheetId="49">#REF!</definedName>
    <definedName name="生产列15" localSheetId="49">#REF!</definedName>
    <definedName name="生产列16" localSheetId="49">#REF!</definedName>
    <definedName name="生产列17" localSheetId="49">#REF!</definedName>
    <definedName name="生产列19" localSheetId="49">#REF!</definedName>
    <definedName name="生产列2" localSheetId="49">#REF!</definedName>
    <definedName name="生产列20" localSheetId="49">#REF!</definedName>
    <definedName name="生产列3" localSheetId="49">#REF!</definedName>
    <definedName name="生产列4" localSheetId="49">#REF!</definedName>
    <definedName name="生产列5" localSheetId="49">#REF!</definedName>
    <definedName name="生产列6" localSheetId="49">#REF!</definedName>
    <definedName name="生产列7" localSheetId="49">#REF!</definedName>
    <definedName name="生产列8" localSheetId="49">#REF!</definedName>
    <definedName name="生产列9" localSheetId="49">#REF!</definedName>
    <definedName name="生产期" localSheetId="49">#REF!</definedName>
    <definedName name="生产期1" localSheetId="49">#REF!</definedName>
    <definedName name="生产期11" localSheetId="49">#REF!</definedName>
    <definedName name="生产期123" localSheetId="49">#REF!</definedName>
    <definedName name="生产期15" localSheetId="49">#REF!</definedName>
    <definedName name="生产期16" localSheetId="49">#REF!</definedName>
    <definedName name="生产期17" localSheetId="49">#REF!</definedName>
    <definedName name="生产期19" localSheetId="49">#REF!</definedName>
    <definedName name="生产期2" localSheetId="49">#REF!</definedName>
    <definedName name="生产期20" localSheetId="49">#REF!</definedName>
    <definedName name="生产期3" localSheetId="49">#REF!</definedName>
    <definedName name="生产期4" localSheetId="49">#REF!</definedName>
    <definedName name="生产期5" localSheetId="49">#REF!</definedName>
    <definedName name="生产期6" localSheetId="49">#REF!</definedName>
    <definedName name="生产期7" localSheetId="49">#REF!</definedName>
    <definedName name="生产期8" localSheetId="49">#REF!</definedName>
    <definedName name="生产期9" localSheetId="49">#REF!</definedName>
    <definedName name="生态区层次明细" localSheetId="49" hidden="1">#REF!</definedName>
    <definedName name="是" localSheetId="49">#REF!</definedName>
    <definedName name="所得税" localSheetId="49">'[89]SW-TEO'!#REF!</definedName>
    <definedName name="新表" localSheetId="49">#REF!</definedName>
    <definedName name="新分享" localSheetId="49">'[89]SW-TEO'!#REF!</definedName>
    <definedName name="新昆明" localSheetId="49">'[89]SW-TEO'!#REF!</definedName>
    <definedName name="一般预算收入2003年" localSheetId="49">[108]一般预算收入!$AD$4:$AD$184</definedName>
    <definedName name="一般预算收入合计2003年" localSheetId="49">[108]一般预算收入!$AC$4</definedName>
    <definedName name="支出" localSheetId="49">'[97]P1012001'!$A$6:$E$117</definedName>
    <definedName name="专项收入年初预算数" localSheetId="49">#REF!</definedName>
    <definedName name="专项收入全年预计数" localSheetId="49">#REF!</definedName>
    <definedName name="最终下达表" localSheetId="49">#REF!</definedName>
    <definedName name="전" localSheetId="49">#REF!</definedName>
    <definedName name="주택사업본부" localSheetId="49">#REF!</definedName>
    <definedName name="철구사업본부" localSheetId="49">#REF!</definedName>
    <definedName name="——" localSheetId="50">#REF!</definedName>
    <definedName name="\d" localSheetId="50">[88]地方!$Q$4:$Q$5</definedName>
    <definedName name="_________t4" localSheetId="50">#REF!</definedName>
    <definedName name="_________t7" localSheetId="50">#REF!</definedName>
    <definedName name="______t4" localSheetId="50">#REF!</definedName>
    <definedName name="______t7" localSheetId="50">#REF!</definedName>
    <definedName name="_____t4" localSheetId="50">#REF!</definedName>
    <definedName name="_____t7" localSheetId="50">#REF!</definedName>
    <definedName name="____t4" localSheetId="50">#REF!</definedName>
    <definedName name="____t7" localSheetId="50">#REF!</definedName>
    <definedName name="___PA7" localSheetId="50">'[89]SW-TEO'!#REF!</definedName>
    <definedName name="___PA8" localSheetId="50">'[89]SW-TEO'!#REF!</definedName>
    <definedName name="___PD1" localSheetId="50">'[89]SW-TEO'!#REF!</definedName>
    <definedName name="___PE12" localSheetId="50">'[89]SW-TEO'!#REF!</definedName>
    <definedName name="___PE13" localSheetId="50">'[89]SW-TEO'!#REF!</definedName>
    <definedName name="___PE6" localSheetId="50">'[89]SW-TEO'!#REF!</definedName>
    <definedName name="___PE7" localSheetId="50">'[89]SW-TEO'!#REF!</definedName>
    <definedName name="___PE8" localSheetId="50">'[89]SW-TEO'!#REF!</definedName>
    <definedName name="___PE9" localSheetId="50">'[89]SW-TEO'!#REF!</definedName>
    <definedName name="___PH1" localSheetId="50">'[89]SW-TEO'!#REF!</definedName>
    <definedName name="___PI1" localSheetId="50">'[89]SW-TEO'!#REF!</definedName>
    <definedName name="___PK1" localSheetId="50">'[89]SW-TEO'!#REF!</definedName>
    <definedName name="___PK3" localSheetId="50">'[89]SW-TEO'!#REF!</definedName>
    <definedName name="___t4" localSheetId="50">#REF!</definedName>
    <definedName name="___t7" localSheetId="50">#REF!</definedName>
    <definedName name="__PA7" localSheetId="50">'[89]SW-TEO'!#REF!</definedName>
    <definedName name="__PA8" localSheetId="50">'[89]SW-TEO'!#REF!</definedName>
    <definedName name="__PD1" localSheetId="50">'[89]SW-TEO'!#REF!</definedName>
    <definedName name="__PE12" localSheetId="50">'[89]SW-TEO'!#REF!</definedName>
    <definedName name="__PE13" localSheetId="50">'[89]SW-TEO'!#REF!</definedName>
    <definedName name="__PE6" localSheetId="50">'[89]SW-TEO'!#REF!</definedName>
    <definedName name="__PE7" localSheetId="50">'[89]SW-TEO'!#REF!</definedName>
    <definedName name="__PE8" localSheetId="50">'[89]SW-TEO'!#REF!</definedName>
    <definedName name="__PE9" localSheetId="50">'[89]SW-TEO'!#REF!</definedName>
    <definedName name="__PH1" localSheetId="50">'[89]SW-TEO'!#REF!</definedName>
    <definedName name="__PI1" localSheetId="50">'[89]SW-TEO'!#REF!</definedName>
    <definedName name="__PK1" localSheetId="50">'[89]SW-TEO'!#REF!</definedName>
    <definedName name="__PK3" localSheetId="50">'[89]SW-TEO'!#REF!</definedName>
    <definedName name="__t4" localSheetId="50">#REF!</definedName>
    <definedName name="__t7" localSheetId="50">#REF!</definedName>
    <definedName name="_1t4_" localSheetId="50">#REF!</definedName>
    <definedName name="_2t7_" localSheetId="50">#REF!</definedName>
    <definedName name="_Fill" localSheetId="50" hidden="1">[90]eqpmad2!#REF!</definedName>
    <definedName name="_xlnm._FilterDatabase" localSheetId="50" hidden="1">#REF!</definedName>
    <definedName name="_lst_r_财政收支分月完成数_支出分析_资金性质及预算科目代码名称" localSheetId="50">[91]_ESList!$A$1:$A$2458</definedName>
    <definedName name="_lst_r_财政收支分月完成数_支出县分析_县市区代码名称" localSheetId="50">[91]_ESList!$B$1:$B$153</definedName>
    <definedName name="_lst_r_财政预算编制质量评估分析表_一般收入_科目编码名称" localSheetId="50">[92]_ESList!$A$1:$A$113</definedName>
    <definedName name="_lst_r_地方财政总收入查看表_科目_科目编码名称" localSheetId="50">[93]_ESList!$A$1:$A$38</definedName>
    <definedName name="_lst_r_税收收入分行业分税种表查看_分县_税种编码名称" localSheetId="50">[94]_ESList!$A$1:$A$21</definedName>
    <definedName name="_PA7" localSheetId="50">'[89]SW-TEO'!#REF!</definedName>
    <definedName name="_PA8" localSheetId="50">'[89]SW-TEO'!#REF!</definedName>
    <definedName name="_PD1" localSheetId="50">'[89]SW-TEO'!#REF!</definedName>
    <definedName name="_PE12" localSheetId="50">'[89]SW-TEO'!#REF!</definedName>
    <definedName name="_PE13" localSheetId="50">'[89]SW-TEO'!#REF!</definedName>
    <definedName name="_PE6" localSheetId="50">'[89]SW-TEO'!#REF!</definedName>
    <definedName name="_PE7" localSheetId="50">'[89]SW-TEO'!#REF!</definedName>
    <definedName name="_PE8" localSheetId="50">'[89]SW-TEO'!#REF!</definedName>
    <definedName name="_PE9" localSheetId="50">'[89]SW-TEO'!#REF!</definedName>
    <definedName name="_PH1" localSheetId="50">'[89]SW-TEO'!#REF!</definedName>
    <definedName name="_PI1" localSheetId="50">'[89]SW-TEO'!#REF!</definedName>
    <definedName name="_PK1" localSheetId="50">'[89]SW-TEO'!#REF!</definedName>
    <definedName name="_PK3" localSheetId="50">'[89]SW-TEO'!#REF!</definedName>
    <definedName name="_t4" localSheetId="50">#REF!</definedName>
    <definedName name="_t7" localSheetId="50">#REF!</definedName>
    <definedName name="A" localSheetId="50">#REF!</definedName>
    <definedName name="aa" localSheetId="50">#REF!</definedName>
    <definedName name="ABC" localSheetId="50">#REF!</definedName>
    <definedName name="ABD" localSheetId="50">#REF!</definedName>
    <definedName name="ad" localSheetId="50">#REF!</definedName>
    <definedName name="CL10_一般公共预算收入" localSheetId="50">'[95]C01县级测算'!$AC$9:$AC$2853</definedName>
    <definedName name="CL110_上级补助收入" localSheetId="50">'[95]C01县级测算'!$AE$9:$AE$2853</definedName>
    <definedName name="CL11002_一般性转移支付收入" localSheetId="50">'[95]C01县级测算'!$AF$9:$AF$2853</definedName>
    <definedName name="CL11003_专项转移支付收入" localSheetId="50">'[95]C01县级测算'!$AG$9:$AG$2853</definedName>
    <definedName name="CL2_一般公共预算支出" localSheetId="50">'[95]C01县级测算'!$AH$9:$AH$2853</definedName>
    <definedName name="CL23006_上解上级支出" localSheetId="50">'[95]C01县级测算'!$AI$9:$AI$2853</definedName>
    <definedName name="CL省份" localSheetId="50">'[95]C01县级测算'!$A$9:$A$2853</definedName>
    <definedName name="CL县级财力" localSheetId="50">'[95]C01县级测算'!$E$9:$E$2853</definedName>
    <definedName name="CL县级依赖度" localSheetId="50">'[95]C01县级测算'!$F$9:$F$2853</definedName>
    <definedName name="CL政策性减税" localSheetId="50">'[95]C01县级测算'!$G$9:$G$2853</definedName>
    <definedName name="county" localSheetId="50">#REF!</definedName>
    <definedName name="data" localSheetId="50">#REF!</definedName>
    <definedName name="Database" localSheetId="50">#REF!</definedName>
    <definedName name="database10" localSheetId="50">#REF!</definedName>
    <definedName name="database2" localSheetId="50">#REF!</definedName>
    <definedName name="database3" localSheetId="50">#REF!</definedName>
    <definedName name="df" localSheetId="50">#REF!</definedName>
    <definedName name="dsaa" localSheetId="50">#REF!</definedName>
    <definedName name="dw" localSheetId="50">#REF!</definedName>
    <definedName name="E206." localSheetId="50">#REF!</definedName>
    <definedName name="ee" localSheetId="50">#REF!</definedName>
    <definedName name="eee" localSheetId="50">#REF!</definedName>
    <definedName name="ef" localSheetId="50" hidden="1">#REF!</definedName>
    <definedName name="fd" localSheetId="50">#REF!</definedName>
    <definedName name="ff" localSheetId="50">#REF!</definedName>
    <definedName name="fff" localSheetId="50">#REF!</definedName>
    <definedName name="fgh" localSheetId="50">#REF!</definedName>
    <definedName name="fliter1" localSheetId="50" hidden="1">#REF!</definedName>
    <definedName name="FRC" localSheetId="50">[96]Main!$C$9</definedName>
    <definedName name="fw_0" localSheetId="50">#REF!</definedName>
    <definedName name="GB16_59岁人数占比" localSheetId="50">[95]J03标准!$A$65</definedName>
    <definedName name="GB60岁及以上人数占比" localSheetId="50">[95]J03标准!$A$66</definedName>
    <definedName name="GB差额人员职业年金" localSheetId="50">[95]J03标准!$B$27</definedName>
    <definedName name="GB城市低保标准" localSheetId="50">[95]J03标准!$B$62</definedName>
    <definedName name="GB城乡医疗补助标准" localSheetId="50">[95]J03标准!$B$69</definedName>
    <definedName name="GB初中教育经费标准" localSheetId="50">[95]J03标准!$B$42:$B$45</definedName>
    <definedName name="GB村级补助标准" localSheetId="50">[95]J03标准!$B$75</definedName>
    <definedName name="GB扶贫标准" localSheetId="50">[95]J03标准!$B$32</definedName>
    <definedName name="GB公检法在职国标工资" localSheetId="50">[95]J03标准!$B$7</definedName>
    <definedName name="GB孤儿救助标准" localSheetId="50">[95]J03标准!$B$67</definedName>
    <definedName name="GB行政、公检法在职年终奖" localSheetId="50">[95]J03标准!$B$10</definedName>
    <definedName name="GB行政在职国标工资" localSheetId="50">[95]J03标准!$B$6</definedName>
    <definedName name="GB基础养老金" localSheetId="50">[95]J03标准!$B$66</definedName>
    <definedName name="GB基卫补助标准" localSheetId="50">[95]J03标准!$B$70</definedName>
    <definedName name="GB计生补助标准" localSheetId="50">[95]J03标准!$B$71</definedName>
    <definedName name="GB艰苦边远地区津贴标准" localSheetId="50">[95]J03标准!$B$17:$B$23</definedName>
    <definedName name="GB离休人员经费" localSheetId="50">[95]J03标准!$B$12</definedName>
    <definedName name="GB农村低保标准" localSheetId="50">[95]J03标准!$B$63</definedName>
    <definedName name="GB农村文化补助" localSheetId="50">[95]J03标准!$B$60</definedName>
    <definedName name="GB贫困初中生补助" localSheetId="50">[95]J03标准!$B$49</definedName>
    <definedName name="GB贫困小学生补助" localSheetId="50">[95]J03标准!$B$48</definedName>
    <definedName name="GB普高免学费标准" localSheetId="50">[95]J03标准!$B$55:$B$58</definedName>
    <definedName name="GB普高助学金标准" localSheetId="50">[95]J03标准!$B$50</definedName>
    <definedName name="GB其他基本民生标准" localSheetId="50">[95]J03标准!$B$77</definedName>
    <definedName name="GB其他在职国标工资" localSheetId="50">[95]J03标准!$B$8</definedName>
    <definedName name="GB深度贫困县补助" localSheetId="50">[95]J03标准!$B$81:$B$87</definedName>
    <definedName name="GB事业单位绩效工资" localSheetId="50">[95]J03标准!$B$16</definedName>
    <definedName name="GB特殊教育标准" localSheetId="50">[95]J03标准!$B$46</definedName>
    <definedName name="GB退休人员经费" localSheetId="50">[95]J03标准!$B$13</definedName>
    <definedName name="GB完善人民警察工资待遇标准" localSheetId="50">[95]J03标准!$B$28</definedName>
    <definedName name="GB乡镇岗位补贴" localSheetId="50">[95]J03标准!$B$26</definedName>
    <definedName name="GB小学教育经费标准" localSheetId="50">[95]J03标准!$B$37:$B$40</definedName>
    <definedName name="GB学前教育资助标准" localSheetId="50">[95]J03标准!$B$34</definedName>
    <definedName name="GB学生营养改善标准" localSheetId="50">[95]J03标准!$B$51</definedName>
    <definedName name="GB养老保险缴费补助" localSheetId="50">[95]J03标准!$B$65</definedName>
    <definedName name="GB在职附加支出" localSheetId="50">[95]J03标准!$B$24</definedName>
    <definedName name="GB在职职级并行" localSheetId="50">[95]J03标准!$B$25</definedName>
    <definedName name="GB中职免学费标准" localSheetId="50">[95]J03标准!$B$53</definedName>
    <definedName name="GB中职助学金标准" localSheetId="50">[95]J03标准!$B$52</definedName>
    <definedName name="gf" localSheetId="50">#REF!</definedName>
    <definedName name="gxxx2004" localSheetId="50">'[97]P1012001'!$A$6:$E$117</definedName>
    <definedName name="hhhh" localSheetId="50">#REF!</definedName>
    <definedName name="JB艰边津贴标准" localSheetId="50">'[95]J04-2分县基础数据'!$J$9:$J$2853</definedName>
    <definedName name="JB离休人员津补贴标准" localSheetId="50">'[95]J04-2分县基础数据'!$L$9:$L$2853</definedName>
    <definedName name="JB退休人员津补贴标准" localSheetId="50">'[95]J04-2分县基础数据'!$M$9:$M$2853</definedName>
    <definedName name="JB在职人员津补贴标准" localSheetId="50">'[95]J04-2分县基础数据'!$K$9:$K$2853</definedName>
    <definedName name="JC成本差异系数" localSheetId="50">'[95]J04-2分县基础数据'!$I$9:$I$2853</definedName>
    <definedName name="JC户籍人口" localSheetId="50">'[95]J04-2分县基础数据'!$N$9:$N$2853</definedName>
    <definedName name="JC艰边类型" localSheetId="50">'[95]J04-2分县基础数据'!$G$9:$G$2853</definedName>
    <definedName name="JC津补贴标准全国平均数" localSheetId="50">'[95]J04-2分县基础数据'!$K$5</definedName>
    <definedName name="JC其他深度贫困地区标识" localSheetId="50">'[95]J04-2分县基础数据'!$H$9:$H$2853</definedName>
    <definedName name="JC区划名称" localSheetId="50">'[95]J04-2分县基础数据'!$B$9:$B$2853</definedName>
    <definedName name="JC区域代码" localSheetId="50">'[95]J04-2分县基础数据'!$F$9:$F$2853</definedName>
    <definedName name="JC省份" localSheetId="50">'[95]J04-2分县基础数据'!$A$9:$A$2853</definedName>
    <definedName name="JC县区类别" localSheetId="50">'[95]J04-2分县基础数据'!$D$9:$D$2853</definedName>
    <definedName name="JH均衡度奖励" localSheetId="50">[95]F05改善均衡度奖励!$B$13:$B$53</definedName>
    <definedName name="JK中央承担支出责任" localSheetId="50">'[95]J04-2分县基础数据'!$BU$9:$BU$2853</definedName>
    <definedName name="JM城镇低保人数" localSheetId="50">'[95]J04-2分县基础数据'!$R$9:$R$2853</definedName>
    <definedName name="JM村委会" localSheetId="50">'[95]J04-2分县基础数据'!$P$9:$P$2853</definedName>
    <definedName name="JM孤儿人数" localSheetId="50">'[95]J04-2分县基础数据'!$T$9:$T$2853</definedName>
    <definedName name="JM农村低保人数" localSheetId="50">'[95]J04-2分县基础数据'!$S$9:$S$2853</definedName>
    <definedName name="JP建档立卡贫困人口" localSheetId="50">'[95]J04-2分县基础数据'!$V$9:$V$2853</definedName>
    <definedName name="JR公检法在职人数" localSheetId="50">'[95]J04-2分县基础数据'!$BL$9:$BL$2853</definedName>
    <definedName name="JR行政在职人数" localSheetId="50">'[95]J04-2分县基础数据'!$BK$9:$BK$2853</definedName>
    <definedName name="JR教育在职人数" localSheetId="50">'[95]J04-2分县基础数据'!$BM$9:$BM$2853</definedName>
    <definedName name="JR离休人数" localSheetId="50">'[95]J04-2分县基础数据'!$BR$9:$BR$2853</definedName>
    <definedName name="JR其他在职人数" localSheetId="50">'[95]J04-2分县基础数据'!$BQ$9:$BQ$2853</definedName>
    <definedName name="JR其他在职人数60﹪" localSheetId="50">'[95]J04-2分县基础数据'!$BP$9:$BP$2853</definedName>
    <definedName name="JR退休人数" localSheetId="50">'[95]J04-2分县基础数据'!$BS$9:$BS$2853</definedName>
    <definedName name="JR卫生在职人数60﹪" localSheetId="50">'[95]J04-2分县基础数据'!$BO$9:$BO$2853</definedName>
    <definedName name="JR在职人数小计" localSheetId="50">'[95]J04-2分县基础数据'!$BJ$9:$BJ$2853</definedName>
    <definedName name="JS11002一般性转移支付收入" localSheetId="50">'[95]J04-1分省基础数据'!$Q$13:$Q$53</definedName>
    <definedName name="JS11003专项转移支付收入" localSheetId="50">'[95]J04-1分省基础数据'!$R$13:$R$53</definedName>
    <definedName name="JS2一般公共预算支出" localSheetId="50">'[95]J04-1分省基础数据'!$S$13:$S$53</definedName>
    <definedName name="JS补助范围标识" localSheetId="50">'[95]J04-1分省基础数据'!$J$13:$J$53</definedName>
    <definedName name="JS公用经费标准" localSheetId="50">'[95]J04-1分省基础数据'!$I$13:$I$53</definedName>
    <definedName name="JS减税规模" localSheetId="50">'[95]J04-1分省基础数据'!$M$13:$M$53</definedName>
    <definedName name="JS困难系数" localSheetId="50">'[95]J04-1分省基础数据'!$F$13:$F$53</definedName>
    <definedName name="JS区域" localSheetId="50">'[95]J04-1分省基础数据'!$C$13:$C$53</definedName>
    <definedName name="JS省份" localSheetId="50">'[95]J04-1分省基础数据'!$D$13:$D$53</definedName>
    <definedName name="JS省份编码" localSheetId="50">'[95]J04-1分省基础数据'!$B$13:$B$53</definedName>
    <definedName name="JS省行" localSheetId="50">INDEX('45'!JS省份,ROW()-12,0)</definedName>
    <definedName name="JS省级努力系数" localSheetId="50">'[95]C02省级努力程度系数'!$E$13:$E$53</definedName>
    <definedName name="JS增值税" localSheetId="50">'[95]J04-1分省基础数据'!$N$13:$N$53</definedName>
    <definedName name="JX城镇初中生" localSheetId="50">'[95]J04-2分县基础数据'!$AK$9:$AK$2853</definedName>
    <definedName name="JX城镇小学生" localSheetId="50">'[95]J04-2分县基础数据'!$AS$9:$AS$2853</definedName>
    <definedName name="JX农村初中生" localSheetId="50">'[95]J04-2分县基础数据'!$AN$9:$AN$2853</definedName>
    <definedName name="JX农村小学生" localSheetId="50">'[95]J04-2分县基础数据'!$AW$9:$AW$2853</definedName>
    <definedName name="JX农村学生营养改善试点" localSheetId="50">'[95]J04-2分县基础数据'!$X$9:$X$2853</definedName>
    <definedName name="JX普高学生" localSheetId="50">'[95]J04-2分县基础数据'!$AA$9:$AA$2853</definedName>
    <definedName name="JX特校学生" localSheetId="50">'[95]J04-2分县基础数据'!$AX$9:$AX$2853</definedName>
    <definedName name="JX幼儿园学生" localSheetId="50">'[95]J04-2分县基础数据'!$BB$9:$BB$2853</definedName>
    <definedName name="JX中职学生" localSheetId="50">'[95]J04-2分县基础数据'!$AE$9:$AE$2853</definedName>
    <definedName name="JZ应付利息" localSheetId="50">'[95]J04-2分县基础数据'!$BG$9:$BG$2853</definedName>
    <definedName name="J分配资金_付息" localSheetId="50">[95]J02分配因素!$G$5</definedName>
    <definedName name="J分配资金_工资" localSheetId="50">[95]J02分配因素!$D$5</definedName>
    <definedName name="J分配资金_绩效" localSheetId="50">[95]J02分配因素!$L$5</definedName>
    <definedName name="J分配资金_减税" localSheetId="50">[95]J02分配因素!$H$5</definedName>
    <definedName name="J分配资金_均衡" localSheetId="50">[95]J02分配因素!$I$5</definedName>
    <definedName name="J分配资金_均衡横向" localSheetId="50">[95]J02分配因素!$J$5</definedName>
    <definedName name="J分配资金_均衡纵向" localSheetId="50">[95]J02分配因素!$K$5</definedName>
    <definedName name="J分配资金_民生" localSheetId="50">[95]J02分配因素!$F$5</definedName>
    <definedName name="J分配资金_深度贫困" localSheetId="50">[95]J02分配因素!$M$5</definedName>
    <definedName name="J分配资金_特殊" localSheetId="50">[95]J02分配因素!$N$5</definedName>
    <definedName name="J分配资金_运转" localSheetId="50">[95]J02分配因素!$E$5</definedName>
    <definedName name="J分配资金_总额" localSheetId="50">[95]J02分配因素!$B$5</definedName>
    <definedName name="J基础编码" localSheetId="50">'[95]J04-2分县基础数据'!$C$9:$C$2853</definedName>
    <definedName name="J基础数据" localSheetId="50">'[95]J04-2分县基础数据'!$B$9:$BE$2853</definedName>
    <definedName name="J区划编码_2019" localSheetId="50">[95]J01编码表!$A$4:$A$3246</definedName>
    <definedName name="kkkk" localSheetId="50">#REF!</definedName>
    <definedName name="mj" localSheetId="50">#REF!</definedName>
    <definedName name="MS城市低保人数" localSheetId="50">[98]财政部保基本民生!#REF!</definedName>
    <definedName name="MS城乡居民基本医疗保险" localSheetId="50">[98]财政部保基本民生!#REF!</definedName>
    <definedName name="MS城乡居民社会养老保险" localSheetId="50">[98]财政部保基本民生!#REF!</definedName>
    <definedName name="MS城镇初中生" localSheetId="50">[98]财政部保基本民生!#REF!</definedName>
    <definedName name="MS城镇小学生" localSheetId="50">[98]财政部保基本民生!#REF!</definedName>
    <definedName name="MS初中公用经费补助" localSheetId="50">[98]财政部保基本民生!#REF!</definedName>
    <definedName name="MS村委会" localSheetId="50">[98]财政部保基本民生!#REF!</definedName>
    <definedName name="MS孤儿人口数" localSheetId="50">[98]财政部保基本民生!#REF!</definedName>
    <definedName name="MS基本公共卫生服务" localSheetId="50">[98]财政部保基本民生!#REF!</definedName>
    <definedName name="MS计划生育" localSheetId="50">[98]财政部保基本民生!#REF!</definedName>
    <definedName name="MS老龄人口" localSheetId="50">[98]财政部保基本民生!#REF!</definedName>
    <definedName name="MS免除普通高中建档立卡等家庭经济困难学生学杂费" localSheetId="50">[98]财政部保基本民生!#REF!</definedName>
    <definedName name="MS农村初中学生" localSheetId="50">[98]财政部保基本民生!#REF!</definedName>
    <definedName name="MS农村低保人数" localSheetId="50">[98]财政部保基本民生!#REF!</definedName>
    <definedName name="MS农村小学生" localSheetId="50">[98]财政部保基本民生!#REF!</definedName>
    <definedName name="MS农村学生营养改善试点县" localSheetId="50">[98]财政部保基本民生!#REF!</definedName>
    <definedName name="MS农村义务教育学生营养改善计划" localSheetId="50">[98]财政部保基本民生!#REF!</definedName>
    <definedName name="MS贫困寄宿生生活补助" localSheetId="50">[98]财政部保基本民生!#REF!</definedName>
    <definedName name="MS贫困人数" localSheetId="50">[98]财政部保基本民生!#REF!</definedName>
    <definedName name="MS普高学生" localSheetId="50">[98]财政部保基本民生!#REF!</definedName>
    <definedName name="MS普通高中学生助学金" localSheetId="50">[98]财政部保基本民生!#REF!</definedName>
    <definedName name="MS特校生" localSheetId="50">[98]财政部保基本民生!#REF!</definedName>
    <definedName name="MS小学公用经费补助" localSheetId="50">[98]财政部保基本民生!#REF!</definedName>
    <definedName name="MS养老缴费人数" localSheetId="50">[98]财政部保基本民生!#REF!</definedName>
    <definedName name="MS幼儿学生" localSheetId="50">[98]财政部保基本民生!#REF!</definedName>
    <definedName name="MS中职困难学生补助" localSheetId="50">[98]财政部保基本民生!#REF!</definedName>
    <definedName name="MS中职学生" localSheetId="50">[98]财政部保基本民生!#REF!</definedName>
    <definedName name="MS总人口" localSheetId="50">[98]财政部保基本民生!#REF!</definedName>
    <definedName name="OS" localSheetId="50">[99]Open!#REF!</definedName>
    <definedName name="_xlnm.Print_Area" localSheetId="50">'45'!$A$1:$L$24</definedName>
    <definedName name="Print_Area_MI" localSheetId="50">#REF!</definedName>
    <definedName name="q" localSheetId="50">#REF!</definedName>
    <definedName name="rf" localSheetId="50">#REF!</definedName>
    <definedName name="rrrr" localSheetId="50">#REF!</definedName>
    <definedName name="rt" localSheetId="50">#REF!</definedName>
    <definedName name="rwerwe" localSheetId="50">#REF!</definedName>
    <definedName name="s" localSheetId="50">#REF!</definedName>
    <definedName name="s_c_list" localSheetId="50">[100]Toolbox!$A$7:$H$969</definedName>
    <definedName name="SCG" localSheetId="50">'[101]G.1R-Shou COP Gf'!#REF!</definedName>
    <definedName name="sd" localSheetId="50" hidden="1">#REF!</definedName>
    <definedName name="solar_ratio" localSheetId="50">'[102]POWER ASSUMPTIONS'!$H$7</definedName>
    <definedName name="ss" localSheetId="50">#REF!</definedName>
    <definedName name="toolbox" localSheetId="50">[103]Toolbox!$C$5:$T$1578</definedName>
    <definedName name="tr" localSheetId="50">#REF!</definedName>
    <definedName name="tt" localSheetId="50">#REF!</definedName>
    <definedName name="ttt" localSheetId="50">#REF!</definedName>
    <definedName name="tttt" localSheetId="50">#REF!</definedName>
    <definedName name="uu" localSheetId="50">#REF!</definedName>
    <definedName name="w" localSheetId="50">#REF!</definedName>
    <definedName name="we" localSheetId="50">#REF!</definedName>
    <definedName name="ws" localSheetId="50">#REF!</definedName>
    <definedName name="ww" localSheetId="50" hidden="1">#REF!</definedName>
    <definedName name="www" localSheetId="50">#REF!</definedName>
    <definedName name="XC标准偏差倍数" localSheetId="50">'[95]C01县级测算'!$C$3</definedName>
    <definedName name="XC系数上限" localSheetId="50">'[95]C01县级测算'!$B$3</definedName>
    <definedName name="XC系数下限" localSheetId="50">'[95]C01县级测算'!$A$3</definedName>
    <definedName name="XQJ保工资需求基数" localSheetId="50">[95]G01三保和付息需求基数!$F$9:$F$2853</definedName>
    <definedName name="XQJ保民生需求基数" localSheetId="50">[95]G01三保和付息需求基数!$L$9:$L$2853</definedName>
    <definedName name="XQJ保运转需求基数" localSheetId="50">[95]G01三保和付息需求基数!$I$9:$I$2853</definedName>
    <definedName name="XQJ付息需求基数" localSheetId="50">[95]G01三保和付息需求基数!$O$9:$O$2853</definedName>
    <definedName name="XQ保民生需求" localSheetId="50">[98]财政部保基本民生!#REF!</definedName>
    <definedName name="XQ调整后的保工资需求" localSheetId="50">'[95]C01县级测算'!$I$9:$I$2853</definedName>
    <definedName name="XS补助对象系数" localSheetId="50">'[95]C01县级测算'!$D$9:$D$2853</definedName>
    <definedName name="XS付息分档系数" localSheetId="50">'[95]C01县级测算'!$AB$9:$AB$2853</definedName>
    <definedName name="XS工资分档系数" localSheetId="50">'[95]C01县级测算'!$L$9:$L$2853</definedName>
    <definedName name="XS津补贴分档系数" localSheetId="50">'[95]C01县级测算'!$P$9:$P$2853</definedName>
    <definedName name="XS民生分档系数" localSheetId="50">'[95]C01县级测算'!$X$9:$X$2853</definedName>
    <definedName name="XS运转分档系数" localSheetId="50">'[95]C01县级测算'!$T$9:$T$2853</definedName>
    <definedName name="y" localSheetId="50">#REF!</definedName>
    <definedName name="yyyy" localSheetId="50">#REF!</definedName>
    <definedName name="保险" localSheetId="50">'[89]SW-TEO'!#REF!</definedName>
    <definedName name="本级标准收入2004年" localSheetId="50">[104]本年收入合计!$E$4:$E$184</definedName>
    <definedName name="拨款汇总_合计" localSheetId="50">SUM([105]汇总!XFB1:XFD1)</definedName>
    <definedName name="部" localSheetId="50">#REF!</definedName>
    <definedName name="财政供养" localSheetId="50">#REF!</definedName>
    <definedName name="赤字县图" localSheetId="50">#REF!</definedName>
    <definedName name="处室" localSheetId="50">#REF!</definedName>
    <definedName name="村级标准支出" localSheetId="50">[106]村级支出!$E$4:$E$184</definedName>
    <definedName name="大幅度" localSheetId="50">#REF!</definedName>
    <definedName name="地区名称" localSheetId="50">[107]封面!#REF!</definedName>
    <definedName name="地税" localSheetId="50" hidden="1">#REF!</definedName>
    <definedName name="饿" localSheetId="50">#REF!</definedName>
    <definedName name="凤飞飞" localSheetId="50" hidden="1">#REF!</definedName>
    <definedName name="耕地占用税分县2003年" localSheetId="50">[108]一般预算收入!$U$4:$U$184</definedName>
    <definedName name="耕地占用税合计2003年" localSheetId="50">[108]一般预算收入!$U$4</definedName>
    <definedName name="工商税收2004年" localSheetId="50">[109]工商税收!$S$4:$S$184</definedName>
    <definedName name="工商税收合计2004年" localSheetId="50">[109]工商税收!$S$4</definedName>
    <definedName name="公检法司部门编制数" localSheetId="50">[110]公检法司编制!$E$4:$E$184</definedName>
    <definedName name="还有" localSheetId="50">#REF!</definedName>
    <definedName name="行政管理部门编制数" localSheetId="50">[110]行政编制!$E$4:$E$184</definedName>
    <definedName name="汇率" localSheetId="50">#REF!</definedName>
    <definedName name="机场" localSheetId="50">'[89]SW-TEO'!#REF!</definedName>
    <definedName name="基金处室" localSheetId="50">#REF!</definedName>
    <definedName name="基金金额" localSheetId="50">#REF!</definedName>
    <definedName name="基金科目" localSheetId="50">#REF!</definedName>
    <definedName name="基金类型" localSheetId="50">#REF!</definedName>
    <definedName name="金额" localSheetId="50">#REF!</definedName>
    <definedName name="科目" localSheetId="50">#REF!</definedName>
    <definedName name="可比增幅上限" localSheetId="50">[95]J02分配因素!$B$10</definedName>
    <definedName name="可比增幅下限" localSheetId="50">[95]J02分配因素!$B$11</definedName>
    <definedName name="昆明" localSheetId="50">'[89]SW-TEO'!#REF!</definedName>
    <definedName name="类型" localSheetId="50">#REF!</definedName>
    <definedName name="农林水气" localSheetId="50">[111]D011H403!$A$5:$C$60</definedName>
    <definedName name="农业人口2003年" localSheetId="50">[112]农业人口!$E$4:$E$184</definedName>
    <definedName name="农业税分县2003年" localSheetId="50">[108]一般预算收入!$S$4:$S$184</definedName>
    <definedName name="农业税合计2003年" localSheetId="50">[108]一般预算收入!$S$4</definedName>
    <definedName name="农业特产税分县2003年" localSheetId="50">[108]一般预算收入!$T$4:$T$184</definedName>
    <definedName name="农业特产税合计2003年" localSheetId="50">[108]一般预算收入!$T$4</definedName>
    <definedName name="平台" localSheetId="50">'[89]SW-TEO'!#REF!</definedName>
    <definedName name="契税分县2003年" localSheetId="50">[108]一般预算收入!$V$4:$V$184</definedName>
    <definedName name="契税合计2003年" localSheetId="50">[108]一般预算收入!$V$4</definedName>
    <definedName name="日" localSheetId="50">#REF!</definedName>
    <definedName name="山东各县" localSheetId="50">#REF!</definedName>
    <definedName name="生产列1" localSheetId="50">#REF!</definedName>
    <definedName name="生产列11" localSheetId="50">#REF!</definedName>
    <definedName name="生产列15" localSheetId="50">#REF!</definedName>
    <definedName name="生产列16" localSheetId="50">#REF!</definedName>
    <definedName name="生产列17" localSheetId="50">#REF!</definedName>
    <definedName name="生产列19" localSheetId="50">#REF!</definedName>
    <definedName name="生产列2" localSheetId="50">#REF!</definedName>
    <definedName name="生产列20" localSheetId="50">#REF!</definedName>
    <definedName name="生产列3" localSheetId="50">#REF!</definedName>
    <definedName name="生产列4" localSheetId="50">#REF!</definedName>
    <definedName name="生产列5" localSheetId="50">#REF!</definedName>
    <definedName name="生产列6" localSheetId="50">#REF!</definedName>
    <definedName name="生产列7" localSheetId="50">#REF!</definedName>
    <definedName name="生产列8" localSheetId="50">#REF!</definedName>
    <definedName name="生产列9" localSheetId="50">#REF!</definedName>
    <definedName name="生产期" localSheetId="50">#REF!</definedName>
    <definedName name="生产期1" localSheetId="50">#REF!</definedName>
    <definedName name="生产期11" localSheetId="50">#REF!</definedName>
    <definedName name="生产期123" localSheetId="50">#REF!</definedName>
    <definedName name="生产期15" localSheetId="50">#REF!</definedName>
    <definedName name="生产期16" localSheetId="50">#REF!</definedName>
    <definedName name="生产期17" localSheetId="50">#REF!</definedName>
    <definedName name="生产期19" localSheetId="50">#REF!</definedName>
    <definedName name="生产期2" localSheetId="50">#REF!</definedName>
    <definedName name="生产期20" localSheetId="50">#REF!</definedName>
    <definedName name="生产期3" localSheetId="50">#REF!</definedName>
    <definedName name="生产期4" localSheetId="50">#REF!</definedName>
    <definedName name="生产期5" localSheetId="50">#REF!</definedName>
    <definedName name="生产期6" localSheetId="50">#REF!</definedName>
    <definedName name="生产期7" localSheetId="50">#REF!</definedName>
    <definedName name="生产期8" localSheetId="50">#REF!</definedName>
    <definedName name="生产期9" localSheetId="50">#REF!</definedName>
    <definedName name="生态区层次明细" localSheetId="50" hidden="1">#REF!</definedName>
    <definedName name="是" localSheetId="50">#REF!</definedName>
    <definedName name="所得税" localSheetId="50">'[89]SW-TEO'!#REF!</definedName>
    <definedName name="新表" localSheetId="50">#REF!</definedName>
    <definedName name="新分享" localSheetId="50">'[89]SW-TEO'!#REF!</definedName>
    <definedName name="新昆明" localSheetId="50">'[89]SW-TEO'!#REF!</definedName>
    <definedName name="一般预算收入2003年" localSheetId="50">[108]一般预算收入!$AD$4:$AD$184</definedName>
    <definedName name="一般预算收入合计2003年" localSheetId="50">[108]一般预算收入!$AC$4</definedName>
    <definedName name="支出" localSheetId="50">'[97]P1012001'!$A$6:$E$117</definedName>
    <definedName name="专项收入年初预算数" localSheetId="50">#REF!</definedName>
    <definedName name="专项收入全年预计数" localSheetId="50">#REF!</definedName>
    <definedName name="最终下达表" localSheetId="50">#REF!</definedName>
    <definedName name="전" localSheetId="50">#REF!</definedName>
    <definedName name="주택사업본부" localSheetId="50">#REF!</definedName>
    <definedName name="철구사업본부" localSheetId="50">#REF!</definedName>
    <definedName name="——" localSheetId="51">#REF!</definedName>
    <definedName name="\d" localSheetId="51">[88]地方!$Q$4:$Q$5</definedName>
    <definedName name="_________t4" localSheetId="51">#REF!</definedName>
    <definedName name="_________t7" localSheetId="51">#REF!</definedName>
    <definedName name="______t4" localSheetId="51">#REF!</definedName>
    <definedName name="______t7" localSheetId="51">#REF!</definedName>
    <definedName name="_____t4" localSheetId="51">#REF!</definedName>
    <definedName name="_____t7" localSheetId="51">#REF!</definedName>
    <definedName name="____t4" localSheetId="51">#REF!</definedName>
    <definedName name="____t7" localSheetId="51">#REF!</definedName>
    <definedName name="___PA7" localSheetId="51">'[89]SW-TEO'!#REF!</definedName>
    <definedName name="___PA8" localSheetId="51">'[89]SW-TEO'!#REF!</definedName>
    <definedName name="___PD1" localSheetId="51">'[89]SW-TEO'!#REF!</definedName>
    <definedName name="___PE12" localSheetId="51">'[89]SW-TEO'!#REF!</definedName>
    <definedName name="___PE13" localSheetId="51">'[89]SW-TEO'!#REF!</definedName>
    <definedName name="___PE6" localSheetId="51">'[89]SW-TEO'!#REF!</definedName>
    <definedName name="___PE7" localSheetId="51">'[89]SW-TEO'!#REF!</definedName>
    <definedName name="___PE8" localSheetId="51">'[89]SW-TEO'!#REF!</definedName>
    <definedName name="___PE9" localSheetId="51">'[89]SW-TEO'!#REF!</definedName>
    <definedName name="___PH1" localSheetId="51">'[89]SW-TEO'!#REF!</definedName>
    <definedName name="___PI1" localSheetId="51">'[89]SW-TEO'!#REF!</definedName>
    <definedName name="___PK1" localSheetId="51">'[89]SW-TEO'!#REF!</definedName>
    <definedName name="___PK3" localSheetId="51">'[89]SW-TEO'!#REF!</definedName>
    <definedName name="___t4" localSheetId="51">#REF!</definedName>
    <definedName name="___t7" localSheetId="51">#REF!</definedName>
    <definedName name="__PA7" localSheetId="51">'[89]SW-TEO'!#REF!</definedName>
    <definedName name="__PA8" localSheetId="51">'[89]SW-TEO'!#REF!</definedName>
    <definedName name="__PD1" localSheetId="51">'[89]SW-TEO'!#REF!</definedName>
    <definedName name="__PE12" localSheetId="51">'[89]SW-TEO'!#REF!</definedName>
    <definedName name="__PE13" localSheetId="51">'[89]SW-TEO'!#REF!</definedName>
    <definedName name="__PE6" localSheetId="51">'[89]SW-TEO'!#REF!</definedName>
    <definedName name="__PE7" localSheetId="51">'[89]SW-TEO'!#REF!</definedName>
    <definedName name="__PE8" localSheetId="51">'[89]SW-TEO'!#REF!</definedName>
    <definedName name="__PE9" localSheetId="51">'[89]SW-TEO'!#REF!</definedName>
    <definedName name="__PH1" localSheetId="51">'[89]SW-TEO'!#REF!</definedName>
    <definedName name="__PI1" localSheetId="51">'[89]SW-TEO'!#REF!</definedName>
    <definedName name="__PK1" localSheetId="51">'[89]SW-TEO'!#REF!</definedName>
    <definedName name="__PK3" localSheetId="51">'[89]SW-TEO'!#REF!</definedName>
    <definedName name="__t4" localSheetId="51">#REF!</definedName>
    <definedName name="__t7" localSheetId="51">#REF!</definedName>
    <definedName name="_1t4_" localSheetId="51">#REF!</definedName>
    <definedName name="_2t7_" localSheetId="51">#REF!</definedName>
    <definedName name="_Fill" localSheetId="51" hidden="1">[90]eqpmad2!#REF!</definedName>
    <definedName name="_xlnm._FilterDatabase" localSheetId="51" hidden="1">'46'!$A$4:$L$4</definedName>
    <definedName name="_lst_r_财政收支分月完成数_支出分析_资金性质及预算科目代码名称" localSheetId="51">[91]_ESList!$A$1:$A$2458</definedName>
    <definedName name="_lst_r_财政收支分月完成数_支出县分析_县市区代码名称" localSheetId="51">[91]_ESList!$B$1:$B$153</definedName>
    <definedName name="_lst_r_财政预算编制质量评估分析表_一般收入_科目编码名称" localSheetId="51">[92]_ESList!$A$1:$A$113</definedName>
    <definedName name="_lst_r_地方财政总收入查看表_科目_科目编码名称" localSheetId="51">[93]_ESList!$A$1:$A$38</definedName>
    <definedName name="_lst_r_税收收入分行业分税种表查看_分县_税种编码名称" localSheetId="51">[94]_ESList!$A$1:$A$21</definedName>
    <definedName name="_PA7" localSheetId="51">'[89]SW-TEO'!#REF!</definedName>
    <definedName name="_PA8" localSheetId="51">'[89]SW-TEO'!#REF!</definedName>
    <definedName name="_PD1" localSheetId="51">'[89]SW-TEO'!#REF!</definedName>
    <definedName name="_PE12" localSheetId="51">'[89]SW-TEO'!#REF!</definedName>
    <definedName name="_PE13" localSheetId="51">'[89]SW-TEO'!#REF!</definedName>
    <definedName name="_PE6" localSheetId="51">'[89]SW-TEO'!#REF!</definedName>
    <definedName name="_PE7" localSheetId="51">'[89]SW-TEO'!#REF!</definedName>
    <definedName name="_PE8" localSheetId="51">'[89]SW-TEO'!#REF!</definedName>
    <definedName name="_PE9" localSheetId="51">'[89]SW-TEO'!#REF!</definedName>
    <definedName name="_PH1" localSheetId="51">'[89]SW-TEO'!#REF!</definedName>
    <definedName name="_PI1" localSheetId="51">'[89]SW-TEO'!#REF!</definedName>
    <definedName name="_PK1" localSheetId="51">'[89]SW-TEO'!#REF!</definedName>
    <definedName name="_PK3" localSheetId="51">'[89]SW-TEO'!#REF!</definedName>
    <definedName name="_t4" localSheetId="51">#REF!</definedName>
    <definedName name="_t7" localSheetId="51">#REF!</definedName>
    <definedName name="A" localSheetId="51">#REF!</definedName>
    <definedName name="aa" localSheetId="51">#REF!</definedName>
    <definedName name="ABC" localSheetId="51">#REF!</definedName>
    <definedName name="ABD" localSheetId="51">#REF!</definedName>
    <definedName name="ad" localSheetId="51">#REF!</definedName>
    <definedName name="CL10_一般公共预算收入" localSheetId="51">'[95]C01县级测算'!$AC$9:$AC$2853</definedName>
    <definedName name="CL110_上级补助收入" localSheetId="51">'[95]C01县级测算'!$AE$9:$AE$2853</definedName>
    <definedName name="CL11002_一般性转移支付收入" localSheetId="51">'[95]C01县级测算'!$AF$9:$AF$2853</definedName>
    <definedName name="CL11003_专项转移支付收入" localSheetId="51">'[95]C01县级测算'!$AG$9:$AG$2853</definedName>
    <definedName name="CL2_一般公共预算支出" localSheetId="51">'[95]C01县级测算'!$AH$9:$AH$2853</definedName>
    <definedName name="CL23006_上解上级支出" localSheetId="51">'[95]C01县级测算'!$AI$9:$AI$2853</definedName>
    <definedName name="CL省份" localSheetId="51">'[95]C01县级测算'!$A$9:$A$2853</definedName>
    <definedName name="CL县级财力" localSheetId="51">'[95]C01县级测算'!$E$9:$E$2853</definedName>
    <definedName name="CL县级依赖度" localSheetId="51">'[95]C01县级测算'!$F$9:$F$2853</definedName>
    <definedName name="CL政策性减税" localSheetId="51">'[95]C01县级测算'!$G$9:$G$2853</definedName>
    <definedName name="county" localSheetId="51">#REF!</definedName>
    <definedName name="data" localSheetId="51">#REF!</definedName>
    <definedName name="Database" localSheetId="51">#REF!</definedName>
    <definedName name="database10" localSheetId="51">#REF!</definedName>
    <definedName name="database2" localSheetId="51">#REF!</definedName>
    <definedName name="database3" localSheetId="51">#REF!</definedName>
    <definedName name="df" localSheetId="51">#REF!</definedName>
    <definedName name="dsaa" localSheetId="51">#REF!</definedName>
    <definedName name="dw" localSheetId="51">#REF!</definedName>
    <definedName name="E206." localSheetId="51">#REF!</definedName>
    <definedName name="ee" localSheetId="51">#REF!</definedName>
    <definedName name="eee" localSheetId="51">#REF!</definedName>
    <definedName name="ef" localSheetId="51" hidden="1">#REF!</definedName>
    <definedName name="fd" localSheetId="51">#REF!</definedName>
    <definedName name="ff" localSheetId="51">#REF!</definedName>
    <definedName name="fff" localSheetId="51">#REF!</definedName>
    <definedName name="fgh" localSheetId="51">#REF!</definedName>
    <definedName name="fliter1" localSheetId="51" hidden="1">#REF!</definedName>
    <definedName name="FRC" localSheetId="51">[96]Main!$C$9</definedName>
    <definedName name="fw_0" localSheetId="51">#REF!</definedName>
    <definedName name="GB16_59岁人数占比" localSheetId="51">[95]J03标准!$A$65</definedName>
    <definedName name="GB60岁及以上人数占比" localSheetId="51">[95]J03标准!$A$66</definedName>
    <definedName name="GB差额人员职业年金" localSheetId="51">[95]J03标准!$B$27</definedName>
    <definedName name="GB城市低保标准" localSheetId="51">[95]J03标准!$B$62</definedName>
    <definedName name="GB城乡医疗补助标准" localSheetId="51">[95]J03标准!$B$69</definedName>
    <definedName name="GB初中教育经费标准" localSheetId="51">[95]J03标准!$B$42:$B$45</definedName>
    <definedName name="GB村级补助标准" localSheetId="51">[95]J03标准!$B$75</definedName>
    <definedName name="GB扶贫标准" localSheetId="51">[95]J03标准!$B$32</definedName>
    <definedName name="GB公检法在职国标工资" localSheetId="51">[95]J03标准!$B$7</definedName>
    <definedName name="GB孤儿救助标准" localSheetId="51">[95]J03标准!$B$67</definedName>
    <definedName name="GB行政、公检法在职年终奖" localSheetId="51">[95]J03标准!$B$10</definedName>
    <definedName name="GB行政在职国标工资" localSheetId="51">[95]J03标准!$B$6</definedName>
    <definedName name="GB基础养老金" localSheetId="51">[95]J03标准!$B$66</definedName>
    <definedName name="GB基卫补助标准" localSheetId="51">[95]J03标准!$B$70</definedName>
    <definedName name="GB计生补助标准" localSheetId="51">[95]J03标准!$B$71</definedName>
    <definedName name="GB艰苦边远地区津贴标准" localSheetId="51">[95]J03标准!$B$17:$B$23</definedName>
    <definedName name="GB离休人员经费" localSheetId="51">[95]J03标准!$B$12</definedName>
    <definedName name="GB农村低保标准" localSheetId="51">[95]J03标准!$B$63</definedName>
    <definedName name="GB农村文化补助" localSheetId="51">[95]J03标准!$B$60</definedName>
    <definedName name="GB贫困初中生补助" localSheetId="51">[95]J03标准!$B$49</definedName>
    <definedName name="GB贫困小学生补助" localSheetId="51">[95]J03标准!$B$48</definedName>
    <definedName name="GB普高免学费标准" localSheetId="51">[95]J03标准!$B$55:$B$58</definedName>
    <definedName name="GB普高助学金标准" localSheetId="51">[95]J03标准!$B$50</definedName>
    <definedName name="GB其他基本民生标准" localSheetId="51">[95]J03标准!$B$77</definedName>
    <definedName name="GB其他在职国标工资" localSheetId="51">[95]J03标准!$B$8</definedName>
    <definedName name="GB深度贫困县补助" localSheetId="51">[95]J03标准!$B$81:$B$87</definedName>
    <definedName name="GB事业单位绩效工资" localSheetId="51">[95]J03标准!$B$16</definedName>
    <definedName name="GB特殊教育标准" localSheetId="51">[95]J03标准!$B$46</definedName>
    <definedName name="GB退休人员经费" localSheetId="51">[95]J03标准!$B$13</definedName>
    <definedName name="GB完善人民警察工资待遇标准" localSheetId="51">[95]J03标准!$B$28</definedName>
    <definedName name="GB乡镇岗位补贴" localSheetId="51">[95]J03标准!$B$26</definedName>
    <definedName name="GB小学教育经费标准" localSheetId="51">[95]J03标准!$B$37:$B$40</definedName>
    <definedName name="GB学前教育资助标准" localSheetId="51">[95]J03标准!$B$34</definedName>
    <definedName name="GB学生营养改善标准" localSheetId="51">[95]J03标准!$B$51</definedName>
    <definedName name="GB养老保险缴费补助" localSheetId="51">[95]J03标准!$B$65</definedName>
    <definedName name="GB在职附加支出" localSheetId="51">[95]J03标准!$B$24</definedName>
    <definedName name="GB在职职级并行" localSheetId="51">[95]J03标准!$B$25</definedName>
    <definedName name="GB中职免学费标准" localSheetId="51">[95]J03标准!$B$53</definedName>
    <definedName name="GB中职助学金标准" localSheetId="51">[95]J03标准!$B$52</definedName>
    <definedName name="gf" localSheetId="51">#REF!</definedName>
    <definedName name="gxxx2004" localSheetId="51">'[97]P1012001'!$A$6:$E$117</definedName>
    <definedName name="hhhh" localSheetId="51">#REF!</definedName>
    <definedName name="JB艰边津贴标准" localSheetId="51">'[95]J04-2分县基础数据'!$J$9:$J$2853</definedName>
    <definedName name="JB离休人员津补贴标准" localSheetId="51">'[95]J04-2分县基础数据'!$L$9:$L$2853</definedName>
    <definedName name="JB退休人员津补贴标准" localSheetId="51">'[95]J04-2分县基础数据'!$M$9:$M$2853</definedName>
    <definedName name="JB在职人员津补贴标准" localSheetId="51">'[95]J04-2分县基础数据'!$K$9:$K$2853</definedName>
    <definedName name="JC成本差异系数" localSheetId="51">'[95]J04-2分县基础数据'!$I$9:$I$2853</definedName>
    <definedName name="JC户籍人口" localSheetId="51">'[95]J04-2分县基础数据'!$N$9:$N$2853</definedName>
    <definedName name="JC艰边类型" localSheetId="51">'[95]J04-2分县基础数据'!$G$9:$G$2853</definedName>
    <definedName name="JC津补贴标准全国平均数" localSheetId="51">'[95]J04-2分县基础数据'!$K$5</definedName>
    <definedName name="JC其他深度贫困地区标识" localSheetId="51">'[95]J04-2分县基础数据'!$H$9:$H$2853</definedName>
    <definedName name="JC区划名称" localSheetId="51">'[95]J04-2分县基础数据'!$B$9:$B$2853</definedName>
    <definedName name="JC区域代码" localSheetId="51">'[95]J04-2分县基础数据'!$F$9:$F$2853</definedName>
    <definedName name="JC省份" localSheetId="51">'[95]J04-2分县基础数据'!$A$9:$A$2853</definedName>
    <definedName name="JC县区类别" localSheetId="51">'[95]J04-2分县基础数据'!$D$9:$D$2853</definedName>
    <definedName name="JH均衡度奖励" localSheetId="51">[95]F05改善均衡度奖励!$B$13:$B$53</definedName>
    <definedName name="JK中央承担支出责任" localSheetId="51">'[95]J04-2分县基础数据'!$BU$9:$BU$2853</definedName>
    <definedName name="JM城镇低保人数" localSheetId="51">'[95]J04-2分县基础数据'!$R$9:$R$2853</definedName>
    <definedName name="JM村委会" localSheetId="51">'[95]J04-2分县基础数据'!$P$9:$P$2853</definedName>
    <definedName name="JM孤儿人数" localSheetId="51">'[95]J04-2分县基础数据'!$T$9:$T$2853</definedName>
    <definedName name="JM农村低保人数" localSheetId="51">'[95]J04-2分县基础数据'!$S$9:$S$2853</definedName>
    <definedName name="JP建档立卡贫困人口" localSheetId="51">'[95]J04-2分县基础数据'!$V$9:$V$2853</definedName>
    <definedName name="JR公检法在职人数" localSheetId="51">'[95]J04-2分县基础数据'!$BL$9:$BL$2853</definedName>
    <definedName name="JR行政在职人数" localSheetId="51">'[95]J04-2分县基础数据'!$BK$9:$BK$2853</definedName>
    <definedName name="JR教育在职人数" localSheetId="51">'[95]J04-2分县基础数据'!$BM$9:$BM$2853</definedName>
    <definedName name="JR离休人数" localSheetId="51">'[95]J04-2分县基础数据'!$BR$9:$BR$2853</definedName>
    <definedName name="JR其他在职人数" localSheetId="51">'[95]J04-2分县基础数据'!$BQ$9:$BQ$2853</definedName>
    <definedName name="JR其他在职人数60﹪" localSheetId="51">'[95]J04-2分县基础数据'!$BP$9:$BP$2853</definedName>
    <definedName name="JR退休人数" localSheetId="51">'[95]J04-2分县基础数据'!$BS$9:$BS$2853</definedName>
    <definedName name="JR卫生在职人数60﹪" localSheetId="51">'[95]J04-2分县基础数据'!$BO$9:$BO$2853</definedName>
    <definedName name="JR在职人数小计" localSheetId="51">'[95]J04-2分县基础数据'!$BJ$9:$BJ$2853</definedName>
    <definedName name="JS11002一般性转移支付收入" localSheetId="51">'[95]J04-1分省基础数据'!$Q$13:$Q$53</definedName>
    <definedName name="JS11003专项转移支付收入" localSheetId="51">'[95]J04-1分省基础数据'!$R$13:$R$53</definedName>
    <definedName name="JS2一般公共预算支出" localSheetId="51">'[95]J04-1分省基础数据'!$S$13:$S$53</definedName>
    <definedName name="JS补助范围标识" localSheetId="51">'[95]J04-1分省基础数据'!$J$13:$J$53</definedName>
    <definedName name="JS公用经费标准" localSheetId="51">'[95]J04-1分省基础数据'!$I$13:$I$53</definedName>
    <definedName name="JS减税规模" localSheetId="51">'[95]J04-1分省基础数据'!$M$13:$M$53</definedName>
    <definedName name="JS困难系数" localSheetId="51">'[95]J04-1分省基础数据'!$F$13:$F$53</definedName>
    <definedName name="JS区域" localSheetId="51">'[95]J04-1分省基础数据'!$C$13:$C$53</definedName>
    <definedName name="JS省份" localSheetId="51">'[95]J04-1分省基础数据'!$D$13:$D$53</definedName>
    <definedName name="JS省份编码" localSheetId="51">'[95]J04-1分省基础数据'!$B$13:$B$53</definedName>
    <definedName name="JS省行" localSheetId="51">INDEX('46'!JS省份,ROW()-12,0)</definedName>
    <definedName name="JS省级努力系数" localSheetId="51">'[95]C02省级努力程度系数'!$E$13:$E$53</definedName>
    <definedName name="JS增值税" localSheetId="51">'[95]J04-1分省基础数据'!$N$13:$N$53</definedName>
    <definedName name="JX城镇初中生" localSheetId="51">'[95]J04-2分县基础数据'!$AK$9:$AK$2853</definedName>
    <definedName name="JX城镇小学生" localSheetId="51">'[95]J04-2分县基础数据'!$AS$9:$AS$2853</definedName>
    <definedName name="JX农村初中生" localSheetId="51">'[95]J04-2分县基础数据'!$AN$9:$AN$2853</definedName>
    <definedName name="JX农村小学生" localSheetId="51">'[95]J04-2分县基础数据'!$AW$9:$AW$2853</definedName>
    <definedName name="JX农村学生营养改善试点" localSheetId="51">'[95]J04-2分县基础数据'!$X$9:$X$2853</definedName>
    <definedName name="JX普高学生" localSheetId="51">'[95]J04-2分县基础数据'!$AA$9:$AA$2853</definedName>
    <definedName name="JX特校学生" localSheetId="51">'[95]J04-2分县基础数据'!$AX$9:$AX$2853</definedName>
    <definedName name="JX幼儿园学生" localSheetId="51">'[95]J04-2分县基础数据'!$BB$9:$BB$2853</definedName>
    <definedName name="JX中职学生" localSheetId="51">'[95]J04-2分县基础数据'!$AE$9:$AE$2853</definedName>
    <definedName name="JZ应付利息" localSheetId="51">'[95]J04-2分县基础数据'!$BG$9:$BG$2853</definedName>
    <definedName name="J分配资金_付息" localSheetId="51">[95]J02分配因素!$G$5</definedName>
    <definedName name="J分配资金_工资" localSheetId="51">[95]J02分配因素!$D$5</definedName>
    <definedName name="J分配资金_绩效" localSheetId="51">[95]J02分配因素!$L$5</definedName>
    <definedName name="J分配资金_减税" localSheetId="51">[95]J02分配因素!$H$5</definedName>
    <definedName name="J分配资金_均衡" localSheetId="51">[95]J02分配因素!$I$5</definedName>
    <definedName name="J分配资金_均衡横向" localSheetId="51">[95]J02分配因素!$J$5</definedName>
    <definedName name="J分配资金_均衡纵向" localSheetId="51">[95]J02分配因素!$K$5</definedName>
    <definedName name="J分配资金_民生" localSheetId="51">[95]J02分配因素!$F$5</definedName>
    <definedName name="J分配资金_深度贫困" localSheetId="51">[95]J02分配因素!$M$5</definedName>
    <definedName name="J分配资金_特殊" localSheetId="51">[95]J02分配因素!$N$5</definedName>
    <definedName name="J分配资金_运转" localSheetId="51">[95]J02分配因素!$E$5</definedName>
    <definedName name="J分配资金_总额" localSheetId="51">[95]J02分配因素!$B$5</definedName>
    <definedName name="J基础编码" localSheetId="51">'[95]J04-2分县基础数据'!$C$9:$C$2853</definedName>
    <definedName name="J基础数据" localSheetId="51">'[95]J04-2分县基础数据'!$B$9:$BE$2853</definedName>
    <definedName name="J区划编码_2019" localSheetId="51">[95]J01编码表!$A$4:$A$3246</definedName>
    <definedName name="kkkk" localSheetId="51">#REF!</definedName>
    <definedName name="mj" localSheetId="51">#REF!</definedName>
    <definedName name="MS城市低保人数" localSheetId="51">[98]财政部保基本民生!#REF!</definedName>
    <definedName name="MS城乡居民基本医疗保险" localSheetId="51">[98]财政部保基本民生!#REF!</definedName>
    <definedName name="MS城乡居民社会养老保险" localSheetId="51">[98]财政部保基本民生!#REF!</definedName>
    <definedName name="MS城镇初中生" localSheetId="51">[98]财政部保基本民生!#REF!</definedName>
    <definedName name="MS城镇小学生" localSheetId="51">[98]财政部保基本民生!#REF!</definedName>
    <definedName name="MS初中公用经费补助" localSheetId="51">[98]财政部保基本民生!#REF!</definedName>
    <definedName name="MS村委会" localSheetId="51">[98]财政部保基本民生!#REF!</definedName>
    <definedName name="MS孤儿人口数" localSheetId="51">[98]财政部保基本民生!#REF!</definedName>
    <definedName name="MS基本公共卫生服务" localSheetId="51">[98]财政部保基本民生!#REF!</definedName>
    <definedName name="MS计划生育" localSheetId="51">[98]财政部保基本民生!#REF!</definedName>
    <definedName name="MS老龄人口" localSheetId="51">[98]财政部保基本民生!#REF!</definedName>
    <definedName name="MS免除普通高中建档立卡等家庭经济困难学生学杂费" localSheetId="51">[98]财政部保基本民生!#REF!</definedName>
    <definedName name="MS农村初中学生" localSheetId="51">[98]财政部保基本民生!#REF!</definedName>
    <definedName name="MS农村低保人数" localSheetId="51">[98]财政部保基本民生!#REF!</definedName>
    <definedName name="MS农村小学生" localSheetId="51">[98]财政部保基本民生!#REF!</definedName>
    <definedName name="MS农村学生营养改善试点县" localSheetId="51">[98]财政部保基本民生!#REF!</definedName>
    <definedName name="MS农村义务教育学生营养改善计划" localSheetId="51">[98]财政部保基本民生!#REF!</definedName>
    <definedName name="MS贫困寄宿生生活补助" localSheetId="51">[98]财政部保基本民生!#REF!</definedName>
    <definedName name="MS贫困人数" localSheetId="51">[98]财政部保基本民生!#REF!</definedName>
    <definedName name="MS普高学生" localSheetId="51">[98]财政部保基本民生!#REF!</definedName>
    <definedName name="MS普通高中学生助学金" localSheetId="51">[98]财政部保基本民生!#REF!</definedName>
    <definedName name="MS特校生" localSheetId="51">[98]财政部保基本民生!#REF!</definedName>
    <definedName name="MS小学公用经费补助" localSheetId="51">[98]财政部保基本民生!#REF!</definedName>
    <definedName name="MS养老缴费人数" localSheetId="51">[98]财政部保基本民生!#REF!</definedName>
    <definedName name="MS幼儿学生" localSheetId="51">[98]财政部保基本民生!#REF!</definedName>
    <definedName name="MS中职困难学生补助" localSheetId="51">[98]财政部保基本民生!#REF!</definedName>
    <definedName name="MS中职学生" localSheetId="51">[98]财政部保基本民生!#REF!</definedName>
    <definedName name="MS总人口" localSheetId="51">[98]财政部保基本民生!#REF!</definedName>
    <definedName name="OS" localSheetId="51">[99]Open!#REF!</definedName>
    <definedName name="_xlnm.Print_Area" localSheetId="51">'46'!$A$1:$H$37</definedName>
    <definedName name="Print_Area_MI" localSheetId="51">#REF!</definedName>
    <definedName name="_xlnm.Print_Titles" localSheetId="51">'46'!$1:$4</definedName>
    <definedName name="q" localSheetId="51">#REF!</definedName>
    <definedName name="rf" localSheetId="51">#REF!</definedName>
    <definedName name="rrrr" localSheetId="51">#REF!</definedName>
    <definedName name="rt" localSheetId="51">#REF!</definedName>
    <definedName name="rwerwe" localSheetId="51">#REF!</definedName>
    <definedName name="s" localSheetId="51">#REF!</definedName>
    <definedName name="s_c_list" localSheetId="51">[100]Toolbox!$A$7:$H$969</definedName>
    <definedName name="SCG" localSheetId="51">'[101]G.1R-Shou COP Gf'!#REF!</definedName>
    <definedName name="sd" localSheetId="51" hidden="1">#REF!</definedName>
    <definedName name="solar_ratio" localSheetId="51">'[102]POWER ASSUMPTIONS'!$H$7</definedName>
    <definedName name="ss" localSheetId="51">#REF!</definedName>
    <definedName name="toolbox" localSheetId="51">[103]Toolbox!$C$5:$T$1578</definedName>
    <definedName name="tr" localSheetId="51">#REF!</definedName>
    <definedName name="tt" localSheetId="51">#REF!</definedName>
    <definedName name="ttt" localSheetId="51">#REF!</definedName>
    <definedName name="tttt" localSheetId="51">#REF!</definedName>
    <definedName name="uu" localSheetId="51">#REF!</definedName>
    <definedName name="w" localSheetId="51">#REF!</definedName>
    <definedName name="we" localSheetId="51">#REF!</definedName>
    <definedName name="ws" localSheetId="51">#REF!</definedName>
    <definedName name="ww" localSheetId="51" hidden="1">#REF!</definedName>
    <definedName name="www" localSheetId="51">#REF!</definedName>
    <definedName name="XC标准偏差倍数" localSheetId="51">'[95]C01县级测算'!$C$3</definedName>
    <definedName name="XC系数上限" localSheetId="51">'[95]C01县级测算'!$B$3</definedName>
    <definedName name="XC系数下限" localSheetId="51">'[95]C01县级测算'!$A$3</definedName>
    <definedName name="XQJ保工资需求基数" localSheetId="51">[95]G01三保和付息需求基数!$F$9:$F$2853</definedName>
    <definedName name="XQJ保民生需求基数" localSheetId="51">[95]G01三保和付息需求基数!$L$9:$L$2853</definedName>
    <definedName name="XQJ保运转需求基数" localSheetId="51">[95]G01三保和付息需求基数!$I$9:$I$2853</definedName>
    <definedName name="XQJ付息需求基数" localSheetId="51">[95]G01三保和付息需求基数!$O$9:$O$2853</definedName>
    <definedName name="XQ保民生需求" localSheetId="51">[98]财政部保基本民生!#REF!</definedName>
    <definedName name="XQ调整后的保工资需求" localSheetId="51">'[95]C01县级测算'!$I$9:$I$2853</definedName>
    <definedName name="XS补助对象系数" localSheetId="51">'[95]C01县级测算'!$D$9:$D$2853</definedName>
    <definedName name="XS付息分档系数" localSheetId="51">'[95]C01县级测算'!$AB$9:$AB$2853</definedName>
    <definedName name="XS工资分档系数" localSheetId="51">'[95]C01县级测算'!$L$9:$L$2853</definedName>
    <definedName name="XS津补贴分档系数" localSheetId="51">'[95]C01县级测算'!$P$9:$P$2853</definedName>
    <definedName name="XS民生分档系数" localSheetId="51">'[95]C01县级测算'!$X$9:$X$2853</definedName>
    <definedName name="XS运转分档系数" localSheetId="51">'[95]C01县级测算'!$T$9:$T$2853</definedName>
    <definedName name="y" localSheetId="51">#REF!</definedName>
    <definedName name="yyyy" localSheetId="51">#REF!</definedName>
    <definedName name="保险" localSheetId="51">'[89]SW-TEO'!#REF!</definedName>
    <definedName name="本级标准收入2004年" localSheetId="51">[104]本年收入合计!$E$4:$E$184</definedName>
    <definedName name="拨款汇总_合计" localSheetId="51">SUM([105]汇总!XFB1:XFD1)</definedName>
    <definedName name="部" localSheetId="51">#REF!</definedName>
    <definedName name="财政供养" localSheetId="51">#REF!</definedName>
    <definedName name="赤字县图" localSheetId="51">#REF!</definedName>
    <definedName name="处室" localSheetId="51">#REF!</definedName>
    <definedName name="村级标准支出" localSheetId="51">[106]村级支出!$E$4:$E$184</definedName>
    <definedName name="大幅度" localSheetId="51">#REF!</definedName>
    <definedName name="地区名称" localSheetId="51">[107]封面!#REF!</definedName>
    <definedName name="地税" localSheetId="51" hidden="1">#REF!</definedName>
    <definedName name="饿" localSheetId="51">#REF!</definedName>
    <definedName name="凤飞飞" localSheetId="51" hidden="1">#REF!</definedName>
    <definedName name="耕地占用税分县2003年" localSheetId="51">[108]一般预算收入!$U$4:$U$184</definedName>
    <definedName name="耕地占用税合计2003年" localSheetId="51">[108]一般预算收入!$U$4</definedName>
    <definedName name="工商税收2004年" localSheetId="51">[109]工商税收!$S$4:$S$184</definedName>
    <definedName name="工商税收合计2004年" localSheetId="51">[109]工商税收!$S$4</definedName>
    <definedName name="公检法司部门编制数" localSheetId="51">[110]公检法司编制!$E$4:$E$184</definedName>
    <definedName name="还有" localSheetId="51">#REF!</definedName>
    <definedName name="行政管理部门编制数" localSheetId="51">[110]行政编制!$E$4:$E$184</definedName>
    <definedName name="汇率" localSheetId="51">#REF!</definedName>
    <definedName name="机场" localSheetId="51">'[89]SW-TEO'!#REF!</definedName>
    <definedName name="基金处室" localSheetId="51">#REF!</definedName>
    <definedName name="基金金额" localSheetId="51">#REF!</definedName>
    <definedName name="基金科目" localSheetId="51">#REF!</definedName>
    <definedName name="基金类型" localSheetId="51">#REF!</definedName>
    <definedName name="金额" localSheetId="51">#REF!</definedName>
    <definedName name="科目" localSheetId="51">#REF!</definedName>
    <definedName name="可比增幅上限" localSheetId="51">[95]J02分配因素!$B$10</definedName>
    <definedName name="可比增幅下限" localSheetId="51">[95]J02分配因素!$B$11</definedName>
    <definedName name="昆明" localSheetId="51">'[89]SW-TEO'!#REF!</definedName>
    <definedName name="类型" localSheetId="51">#REF!</definedName>
    <definedName name="农林水气" localSheetId="51">[111]D011H403!$A$5:$C$60</definedName>
    <definedName name="农业人口2003年" localSheetId="51">[112]农业人口!$E$4:$E$184</definedName>
    <definedName name="农业税分县2003年" localSheetId="51">[108]一般预算收入!$S$4:$S$184</definedName>
    <definedName name="农业税合计2003年" localSheetId="51">[108]一般预算收入!$S$4</definedName>
    <definedName name="农业特产税分县2003年" localSheetId="51">[108]一般预算收入!$T$4:$T$184</definedName>
    <definedName name="农业特产税合计2003年" localSheetId="51">[108]一般预算收入!$T$4</definedName>
    <definedName name="平台" localSheetId="51">'[89]SW-TEO'!#REF!</definedName>
    <definedName name="契税分县2003年" localSheetId="51">[108]一般预算收入!$V$4:$V$184</definedName>
    <definedName name="契税合计2003年" localSheetId="51">[108]一般预算收入!$V$4</definedName>
    <definedName name="日" localSheetId="51">#REF!</definedName>
    <definedName name="山东各县" localSheetId="51">#REF!</definedName>
    <definedName name="生产列1" localSheetId="51">#REF!</definedName>
    <definedName name="生产列11" localSheetId="51">#REF!</definedName>
    <definedName name="生产列15" localSheetId="51">#REF!</definedName>
    <definedName name="生产列16" localSheetId="51">#REF!</definedName>
    <definedName name="生产列17" localSheetId="51">#REF!</definedName>
    <definedName name="生产列19" localSheetId="51">#REF!</definedName>
    <definedName name="生产列2" localSheetId="51">#REF!</definedName>
    <definedName name="生产列20" localSheetId="51">#REF!</definedName>
    <definedName name="生产列3" localSheetId="51">#REF!</definedName>
    <definedName name="生产列4" localSheetId="51">#REF!</definedName>
    <definedName name="生产列5" localSheetId="51">#REF!</definedName>
    <definedName name="生产列6" localSheetId="51">#REF!</definedName>
    <definedName name="生产列7" localSheetId="51">#REF!</definedName>
    <definedName name="生产列8" localSheetId="51">#REF!</definedName>
    <definedName name="生产列9" localSheetId="51">#REF!</definedName>
    <definedName name="生产期" localSheetId="51">#REF!</definedName>
    <definedName name="生产期1" localSheetId="51">#REF!</definedName>
    <definedName name="生产期11" localSheetId="51">#REF!</definedName>
    <definedName name="生产期123" localSheetId="51">#REF!</definedName>
    <definedName name="生产期15" localSheetId="51">#REF!</definedName>
    <definedName name="生产期16" localSheetId="51">#REF!</definedName>
    <definedName name="生产期17" localSheetId="51">#REF!</definedName>
    <definedName name="生产期19" localSheetId="51">#REF!</definedName>
    <definedName name="生产期2" localSheetId="51">#REF!</definedName>
    <definedName name="生产期20" localSheetId="51">#REF!</definedName>
    <definedName name="生产期3" localSheetId="51">#REF!</definedName>
    <definedName name="生产期4" localSheetId="51">#REF!</definedName>
    <definedName name="生产期5" localSheetId="51">#REF!</definedName>
    <definedName name="生产期6" localSheetId="51">#REF!</definedName>
    <definedName name="生产期7" localSheetId="51">#REF!</definedName>
    <definedName name="生产期8" localSheetId="51">#REF!</definedName>
    <definedName name="生产期9" localSheetId="51">#REF!</definedName>
    <definedName name="生态区层次明细" localSheetId="51" hidden="1">#REF!</definedName>
    <definedName name="是" localSheetId="51">#REF!</definedName>
    <definedName name="所得税" localSheetId="51">'[89]SW-TEO'!#REF!</definedName>
    <definedName name="新表" localSheetId="51">#REF!</definedName>
    <definedName name="新分享" localSheetId="51">'[89]SW-TEO'!#REF!</definedName>
    <definedName name="新昆明" localSheetId="51">'[89]SW-TEO'!#REF!</definedName>
    <definedName name="一般预算收入2003年" localSheetId="51">[108]一般预算收入!$AD$4:$AD$184</definedName>
    <definedName name="一般预算收入合计2003年" localSheetId="51">[108]一般预算收入!$AC$4</definedName>
    <definedName name="支出" localSheetId="51">'[97]P1012001'!$A$6:$E$117</definedName>
    <definedName name="专项收入年初预算数" localSheetId="51">#REF!</definedName>
    <definedName name="专项收入全年预计数" localSheetId="51">#REF!</definedName>
    <definedName name="最终下达表" localSheetId="51">#REF!</definedName>
    <definedName name="전" localSheetId="51">#REF!</definedName>
    <definedName name="주택사업본부" localSheetId="51">#REF!</definedName>
    <definedName name="철구사업본부" localSheetId="51">#REF!</definedName>
    <definedName name="——" localSheetId="52">#REF!</definedName>
    <definedName name="\d" localSheetId="52">[53]地方!$Q$4:$Q$5</definedName>
    <definedName name="\q" localSheetId="52">[6]国家!#REF!</definedName>
    <definedName name="\z" localSheetId="52">[7]中央!#REF!</definedName>
    <definedName name="_________t4" localSheetId="52">#REF!</definedName>
    <definedName name="_________t7" localSheetId="52">#REF!</definedName>
    <definedName name="______t4" localSheetId="52">#REF!</definedName>
    <definedName name="______t7" localSheetId="52">#REF!</definedName>
    <definedName name="_____t4" localSheetId="52">#REF!</definedName>
    <definedName name="_____t7" localSheetId="52">#REF!</definedName>
    <definedName name="____t4" localSheetId="52">#REF!</definedName>
    <definedName name="____t7" localSheetId="52">#REF!</definedName>
    <definedName name="___PA7" localSheetId="52">'[54]SW-TEO'!#REF!</definedName>
    <definedName name="___PA8" localSheetId="52">'[54]SW-TEO'!#REF!</definedName>
    <definedName name="___PD1" localSheetId="52">'[54]SW-TEO'!#REF!</definedName>
    <definedName name="___PE12" localSheetId="52">'[54]SW-TEO'!#REF!</definedName>
    <definedName name="___PE13" localSheetId="52">'[54]SW-TEO'!#REF!</definedName>
    <definedName name="___PE6" localSheetId="52">'[54]SW-TEO'!#REF!</definedName>
    <definedName name="___PE7" localSheetId="52">'[54]SW-TEO'!#REF!</definedName>
    <definedName name="___PE8" localSheetId="52">'[54]SW-TEO'!#REF!</definedName>
    <definedName name="___PE9" localSheetId="52">'[54]SW-TEO'!#REF!</definedName>
    <definedName name="___PH1" localSheetId="52">'[54]SW-TEO'!#REF!</definedName>
    <definedName name="___PI1" localSheetId="52">'[54]SW-TEO'!#REF!</definedName>
    <definedName name="___PK1" localSheetId="52">'[54]SW-TEO'!#REF!</definedName>
    <definedName name="___PK3" localSheetId="52">'[54]SW-TEO'!#REF!</definedName>
    <definedName name="___t4" localSheetId="52">#REF!</definedName>
    <definedName name="___t7" localSheetId="52">#REF!</definedName>
    <definedName name="__PA7" localSheetId="52">'[54]SW-TEO'!#REF!</definedName>
    <definedName name="__PA8" localSheetId="52">'[54]SW-TEO'!#REF!</definedName>
    <definedName name="__PD1" localSheetId="52">'[54]SW-TEO'!#REF!</definedName>
    <definedName name="__PE12" localSheetId="52">'[54]SW-TEO'!#REF!</definedName>
    <definedName name="__PE13" localSheetId="52">'[54]SW-TEO'!#REF!</definedName>
    <definedName name="__PE6" localSheetId="52">'[54]SW-TEO'!#REF!</definedName>
    <definedName name="__PE7" localSheetId="52">'[54]SW-TEO'!#REF!</definedName>
    <definedName name="__PE8" localSheetId="52">'[54]SW-TEO'!#REF!</definedName>
    <definedName name="__PE9" localSheetId="52">'[54]SW-TEO'!#REF!</definedName>
    <definedName name="__PH1" localSheetId="52">'[54]SW-TEO'!#REF!</definedName>
    <definedName name="__PI1" localSheetId="52">'[54]SW-TEO'!#REF!</definedName>
    <definedName name="__PK1" localSheetId="52">'[54]SW-TEO'!#REF!</definedName>
    <definedName name="__PK3" localSheetId="52">'[54]SW-TEO'!#REF!</definedName>
    <definedName name="__t4" localSheetId="52">#REF!</definedName>
    <definedName name="__t7" localSheetId="52">#REF!</definedName>
    <definedName name="_1t4_" localSheetId="52">#REF!</definedName>
    <definedName name="_2t7_" localSheetId="52">#REF!</definedName>
    <definedName name="_Fill" localSheetId="52" hidden="1">[55]eqpmad2!#REF!</definedName>
    <definedName name="_xlnm._FilterDatabase" localSheetId="52" hidden="1">#REF!</definedName>
    <definedName name="_lst_r_财政收支分月完成数_支出分析_资金性质及预算科目代码名称" localSheetId="52">[56]_ESList!$A$1:$A$2458</definedName>
    <definedName name="_lst_r_财政收支分月完成数_支出县分析_县市区代码名称" localSheetId="52">[56]_ESList!$B$1:$B$153</definedName>
    <definedName name="_lst_r_财政预算编制质量评估分析表_一般收入_科目编码名称" localSheetId="52">[57]_ESList!$A$1:$A$113</definedName>
    <definedName name="_lst_r_地方财政总收入查看表_科目_科目编码名称" localSheetId="52">[58]_ESList!$A$1:$A$38</definedName>
    <definedName name="_lst_r_税收收入分行业分税种表查看_分县_税种编码名称" localSheetId="52">[59]_ESList!$A$1:$A$21</definedName>
    <definedName name="_PA7" localSheetId="52">'[54]SW-TEO'!#REF!</definedName>
    <definedName name="_PA8" localSheetId="52">'[54]SW-TEO'!#REF!</definedName>
    <definedName name="_PD1" localSheetId="52">'[54]SW-TEO'!#REF!</definedName>
    <definedName name="_PE12" localSheetId="52">'[54]SW-TEO'!#REF!</definedName>
    <definedName name="_PE13" localSheetId="52">'[54]SW-TEO'!#REF!</definedName>
    <definedName name="_PE6" localSheetId="52">'[54]SW-TEO'!#REF!</definedName>
    <definedName name="_PE7" localSheetId="52">'[54]SW-TEO'!#REF!</definedName>
    <definedName name="_PE8" localSheetId="52">'[54]SW-TEO'!#REF!</definedName>
    <definedName name="_PE9" localSheetId="52">'[54]SW-TEO'!#REF!</definedName>
    <definedName name="_PH1" localSheetId="52">'[54]SW-TEO'!#REF!</definedName>
    <definedName name="_PI1" localSheetId="52">'[54]SW-TEO'!#REF!</definedName>
    <definedName name="_PK1" localSheetId="52">'[54]SW-TEO'!#REF!</definedName>
    <definedName name="_PK3" localSheetId="52">'[54]SW-TEO'!#REF!</definedName>
    <definedName name="_t4" localSheetId="52">#REF!</definedName>
    <definedName name="_t7" localSheetId="52">#REF!</definedName>
    <definedName name="A" localSheetId="52">#REF!</definedName>
    <definedName name="aa" localSheetId="52">#REF!</definedName>
    <definedName name="aaa" localSheetId="52">[7]中央!#REF!</definedName>
    <definedName name="ABC" localSheetId="52">#REF!</definedName>
    <definedName name="ABD" localSheetId="52">#REF!</definedName>
    <definedName name="ad" localSheetId="52">#REF!</definedName>
    <definedName name="aiu_bottom" localSheetId="52">'[15]Financ. Overview'!#REF!</definedName>
    <definedName name="CL10_一般公共预算收入" localSheetId="52">'[60]C01县级测算'!$AC$9:$AC$2853</definedName>
    <definedName name="CL110_上级补助收入" localSheetId="52">'[60]C01县级测算'!$AE$9:$AE$2853</definedName>
    <definedName name="CL11002_一般性转移支付收入" localSheetId="52">'[60]C01县级测算'!$AF$9:$AF$2853</definedName>
    <definedName name="CL11003_专项转移支付收入" localSheetId="52">'[60]C01县级测算'!$AG$9:$AG$2853</definedName>
    <definedName name="CL2_一般公共预算支出" localSheetId="52">'[60]C01县级测算'!$AH$9:$AH$2853</definedName>
    <definedName name="CL23006_上解上级支出" localSheetId="52">'[60]C01县级测算'!$AI$9:$AI$2853</definedName>
    <definedName name="CL省份" localSheetId="52">'[60]C01县级测算'!$A$9:$A$2853</definedName>
    <definedName name="CL县级财力" localSheetId="52">'[60]C01县级测算'!$E$9:$E$2853</definedName>
    <definedName name="CL县级依赖度" localSheetId="52">'[60]C01县级测算'!$F$9:$F$2853</definedName>
    <definedName name="CL政策性减税" localSheetId="52">'[60]C01县级测算'!$G$9:$G$2853</definedName>
    <definedName name="county" localSheetId="52">#REF!</definedName>
    <definedName name="data" localSheetId="52">#REF!</definedName>
    <definedName name="database10" localSheetId="52">#REF!</definedName>
    <definedName name="database2" localSheetId="52">#REF!</definedName>
    <definedName name="database3" localSheetId="52">#REF!</definedName>
    <definedName name="df" localSheetId="52">#REF!</definedName>
    <definedName name="dsaa" localSheetId="52">#REF!</definedName>
    <definedName name="dw" localSheetId="52">#REF!</definedName>
    <definedName name="E206." localSheetId="52">#REF!</definedName>
    <definedName name="ee" localSheetId="52">#REF!</definedName>
    <definedName name="eee" localSheetId="52">#REF!</definedName>
    <definedName name="ef" localSheetId="52" hidden="1">#REF!</definedName>
    <definedName name="fd" localSheetId="52">#REF!</definedName>
    <definedName name="ff" localSheetId="52">#REF!</definedName>
    <definedName name="fff" localSheetId="52">#REF!</definedName>
    <definedName name="fgh" localSheetId="52">#REF!</definedName>
    <definedName name="fliter1" localSheetId="52" hidden="1">#REF!</definedName>
    <definedName name="FRC" localSheetId="52">[61]Main!$C$9</definedName>
    <definedName name="fw_0" localSheetId="52">#REF!</definedName>
    <definedName name="GB16_59岁人数占比" localSheetId="52">[60]J03标准!$A$65</definedName>
    <definedName name="GB60岁及以上人数占比" localSheetId="52">[60]J03标准!$A$66</definedName>
    <definedName name="GB差额人员职业年金" localSheetId="52">[60]J03标准!$B$27</definedName>
    <definedName name="GB城市低保标准" localSheetId="52">[60]J03标准!$B$62</definedName>
    <definedName name="GB城乡医疗补助标准" localSheetId="52">[60]J03标准!$B$69</definedName>
    <definedName name="GB初中教育经费标准" localSheetId="52">[60]J03标准!$B$42:$B$45</definedName>
    <definedName name="GB村级补助标准" localSheetId="52">[60]J03标准!$B$75</definedName>
    <definedName name="GB扶贫标准" localSheetId="52">[60]J03标准!$B$32</definedName>
    <definedName name="GB公检法在职国标工资" localSheetId="52">[60]J03标准!$B$7</definedName>
    <definedName name="GB孤儿救助标准" localSheetId="52">[60]J03标准!$B$67</definedName>
    <definedName name="GB行政、公检法在职年终奖" localSheetId="52">[60]J03标准!$B$10</definedName>
    <definedName name="GB行政在职国标工资" localSheetId="52">[60]J03标准!$B$6</definedName>
    <definedName name="GB基础养老金" localSheetId="52">[60]J03标准!$B$66</definedName>
    <definedName name="GB基卫补助标准" localSheetId="52">[60]J03标准!$B$70</definedName>
    <definedName name="GB计生补助标准" localSheetId="52">[60]J03标准!$B$71</definedName>
    <definedName name="GB艰苦边远地区津贴标准" localSheetId="52">[60]J03标准!$B$17:$B$23</definedName>
    <definedName name="GB离休人员经费" localSheetId="52">[60]J03标准!$B$12</definedName>
    <definedName name="GB农村低保标准" localSheetId="52">[60]J03标准!$B$63</definedName>
    <definedName name="GB农村文化补助" localSheetId="52">[60]J03标准!$B$60</definedName>
    <definedName name="GB贫困初中生补助" localSheetId="52">[60]J03标准!$B$49</definedName>
    <definedName name="GB贫困小学生补助" localSheetId="52">[60]J03标准!$B$48</definedName>
    <definedName name="GB普高免学费标准" localSheetId="52">[60]J03标准!$B$55:$B$58</definedName>
    <definedName name="GB普高助学金标准" localSheetId="52">[60]J03标准!$B$50</definedName>
    <definedName name="GB其他基本民生标准" localSheetId="52">[60]J03标准!$B$77</definedName>
    <definedName name="GB其他在职国标工资" localSheetId="52">[60]J03标准!$B$8</definedName>
    <definedName name="GB深度贫困县补助" localSheetId="52">[60]J03标准!$B$81:$B$87</definedName>
    <definedName name="GB事业单位绩效工资" localSheetId="52">[60]J03标准!$B$16</definedName>
    <definedName name="GB特殊教育标准" localSheetId="52">[60]J03标准!$B$46</definedName>
    <definedName name="GB退休人员经费" localSheetId="52">[60]J03标准!$B$13</definedName>
    <definedName name="GB完善人民警察工资待遇标准" localSheetId="52">[60]J03标准!$B$28</definedName>
    <definedName name="GB乡镇岗位补贴" localSheetId="52">[60]J03标准!$B$26</definedName>
    <definedName name="GB小学教育经费标准" localSheetId="52">[60]J03标准!$B$37:$B$40</definedName>
    <definedName name="GB学前教育资助标准" localSheetId="52">[60]J03标准!$B$34</definedName>
    <definedName name="GB学生营养改善标准" localSheetId="52">[60]J03标准!$B$51</definedName>
    <definedName name="GB养老保险缴费补助" localSheetId="52">[60]J03标准!$B$65</definedName>
    <definedName name="GB在职附加支出" localSheetId="52">[60]J03标准!$B$24</definedName>
    <definedName name="GB在职职级并行" localSheetId="52">[60]J03标准!$B$25</definedName>
    <definedName name="GB中职免学费标准" localSheetId="52">[60]J03标准!$B$53</definedName>
    <definedName name="GB中职助学金标准" localSheetId="52">[60]J03标准!$B$52</definedName>
    <definedName name="gf" localSheetId="52">#REF!</definedName>
    <definedName name="gxxx2004" localSheetId="52">'[62]P1012001'!$A$6:$E$117</definedName>
    <definedName name="hhhh" localSheetId="52">#REF!</definedName>
    <definedName name="hraiu_bottom" localSheetId="52">'[15]Financ. Overview'!#REF!</definedName>
    <definedName name="hvac" localSheetId="52">'[15]Financ. Overview'!#REF!</definedName>
    <definedName name="JB艰边津贴标准" localSheetId="52">'[60]J04-2分县基础数据'!$J$9:$J$2853</definedName>
    <definedName name="JB离休人员津补贴标准" localSheetId="52">'[60]J04-2分县基础数据'!$L$9:$L$2853</definedName>
    <definedName name="JB退休人员津补贴标准" localSheetId="52">'[60]J04-2分县基础数据'!$M$9:$M$2853</definedName>
    <definedName name="JB在职人员津补贴标准" localSheetId="52">'[60]J04-2分县基础数据'!$K$9:$K$2853</definedName>
    <definedName name="JC成本差异系数" localSheetId="52">'[60]J04-2分县基础数据'!$I$9:$I$2853</definedName>
    <definedName name="JC户籍人口" localSheetId="52">'[60]J04-2分县基础数据'!$N$9:$N$2853</definedName>
    <definedName name="JC艰边类型" localSheetId="52">'[60]J04-2分县基础数据'!$G$9:$G$2853</definedName>
    <definedName name="JC津补贴标准全国平均数" localSheetId="52">'[60]J04-2分县基础数据'!$K$5</definedName>
    <definedName name="JC其他深度贫困地区标识" localSheetId="52">'[60]J04-2分县基础数据'!$H$9:$H$2853</definedName>
    <definedName name="JC区划名称" localSheetId="52">'[60]J04-2分县基础数据'!$B$9:$B$2853</definedName>
    <definedName name="JC区域代码" localSheetId="52">'[60]J04-2分县基础数据'!$F$9:$F$2853</definedName>
    <definedName name="JC省份" localSheetId="52">'[60]J04-2分县基础数据'!$A$9:$A$2853</definedName>
    <definedName name="JC县区类别" localSheetId="52">'[60]J04-2分县基础数据'!$D$9:$D$2853</definedName>
    <definedName name="JH均衡度奖励" localSheetId="52">[60]F05改善均衡度奖励!$B$13:$B$53</definedName>
    <definedName name="JK中央承担支出责任" localSheetId="52">'[60]J04-2分县基础数据'!$BU$9:$BU$2853</definedName>
    <definedName name="JM城镇低保人数" localSheetId="52">'[60]J04-2分县基础数据'!$R$9:$R$2853</definedName>
    <definedName name="JM村委会" localSheetId="52">'[60]J04-2分县基础数据'!$P$9:$P$2853</definedName>
    <definedName name="JM孤儿人数" localSheetId="52">'[60]J04-2分县基础数据'!$T$9:$T$2853</definedName>
    <definedName name="JM农村低保人数" localSheetId="52">'[60]J04-2分县基础数据'!$S$9:$S$2853</definedName>
    <definedName name="JP建档立卡贫困人口" localSheetId="52">'[60]J04-2分县基础数据'!$V$9:$V$2853</definedName>
    <definedName name="JR公检法在职人数" localSheetId="52">'[60]J04-2分县基础数据'!$BL$9:$BL$2853</definedName>
    <definedName name="JR行政在职人数" localSheetId="52">'[60]J04-2分县基础数据'!$BK$9:$BK$2853</definedName>
    <definedName name="JR教育在职人数" localSheetId="52">'[60]J04-2分县基础数据'!$BM$9:$BM$2853</definedName>
    <definedName name="JR离休人数" localSheetId="52">'[60]J04-2分县基础数据'!$BR$9:$BR$2853</definedName>
    <definedName name="JR其他在职人数" localSheetId="52">'[60]J04-2分县基础数据'!$BQ$9:$BQ$2853</definedName>
    <definedName name="JR其他在职人数60﹪" localSheetId="52">'[60]J04-2分县基础数据'!$BP$9:$BP$2853</definedName>
    <definedName name="JR退休人数" localSheetId="52">'[60]J04-2分县基础数据'!$BS$9:$BS$2853</definedName>
    <definedName name="JR卫生在职人数60﹪" localSheetId="52">'[60]J04-2分县基础数据'!$BO$9:$BO$2853</definedName>
    <definedName name="JR在职人数小计" localSheetId="52">'[60]J04-2分县基础数据'!$BJ$9:$BJ$2853</definedName>
    <definedName name="JS11002一般性转移支付收入" localSheetId="52">'[60]J04-1分省基础数据'!$Q$13:$Q$53</definedName>
    <definedName name="JS11003专项转移支付收入" localSheetId="52">'[60]J04-1分省基础数据'!$R$13:$R$53</definedName>
    <definedName name="JS2一般公共预算支出" localSheetId="52">'[60]J04-1分省基础数据'!$S$13:$S$53</definedName>
    <definedName name="JS补助范围标识" localSheetId="52">'[60]J04-1分省基础数据'!$J$13:$J$53</definedName>
    <definedName name="JS公用经费标准" localSheetId="52">'[60]J04-1分省基础数据'!$I$13:$I$53</definedName>
    <definedName name="JS减税规模" localSheetId="52">'[60]J04-1分省基础数据'!$M$13:$M$53</definedName>
    <definedName name="JS困难系数" localSheetId="52">'[60]J04-1分省基础数据'!$F$13:$F$53</definedName>
    <definedName name="JS区域" localSheetId="52">'[60]J04-1分省基础数据'!$C$13:$C$53</definedName>
    <definedName name="JS省份" localSheetId="52">'[60]J04-1分省基础数据'!$D$13:$D$53</definedName>
    <definedName name="JS省份编码" localSheetId="52">'[60]J04-1分省基础数据'!$B$13:$B$53</definedName>
    <definedName name="JS省行" localSheetId="52">INDEX('47'!JS省份,ROW()-12,0)</definedName>
    <definedName name="JS省级努力系数" localSheetId="52">'[60]C02省级努力程度系数'!$E$13:$E$53</definedName>
    <definedName name="JS增值税" localSheetId="52">'[60]J04-1分省基础数据'!$N$13:$N$53</definedName>
    <definedName name="JX城镇初中生" localSheetId="52">'[60]J04-2分县基础数据'!$AK$9:$AK$2853</definedName>
    <definedName name="JX城镇小学生" localSheetId="52">'[60]J04-2分县基础数据'!$AS$9:$AS$2853</definedName>
    <definedName name="JX农村初中生" localSheetId="52">'[60]J04-2分县基础数据'!$AN$9:$AN$2853</definedName>
    <definedName name="JX农村小学生" localSheetId="52">'[60]J04-2分县基础数据'!$AW$9:$AW$2853</definedName>
    <definedName name="JX农村学生营养改善试点" localSheetId="52">'[60]J04-2分县基础数据'!$X$9:$X$2853</definedName>
    <definedName name="JX普高学生" localSheetId="52">'[60]J04-2分县基础数据'!$AA$9:$AA$2853</definedName>
    <definedName name="JX特校学生" localSheetId="52">'[60]J04-2分县基础数据'!$AX$9:$AX$2853</definedName>
    <definedName name="JX幼儿园学生" localSheetId="52">'[60]J04-2分县基础数据'!$BB$9:$BB$2853</definedName>
    <definedName name="JX中职学生" localSheetId="52">'[60]J04-2分县基础数据'!$AE$9:$AE$2853</definedName>
    <definedName name="JZ应付利息" localSheetId="52">'[60]J04-2分县基础数据'!$BG$9:$BG$2853</definedName>
    <definedName name="J分配资金_付息" localSheetId="52">[60]J02分配因素!$G$5</definedName>
    <definedName name="J分配资金_工资" localSheetId="52">[60]J02分配因素!$D$5</definedName>
    <definedName name="J分配资金_绩效" localSheetId="52">[60]J02分配因素!$L$5</definedName>
    <definedName name="J分配资金_减税" localSheetId="52">[60]J02分配因素!$H$5</definedName>
    <definedName name="J分配资金_均衡" localSheetId="52">[60]J02分配因素!$I$5</definedName>
    <definedName name="J分配资金_均衡横向" localSheetId="52">[60]J02分配因素!$J$5</definedName>
    <definedName name="J分配资金_均衡纵向" localSheetId="52">[60]J02分配因素!$K$5</definedName>
    <definedName name="J分配资金_民生" localSheetId="52">[60]J02分配因素!$F$5</definedName>
    <definedName name="J分配资金_深度贫困" localSheetId="52">[60]J02分配因素!$M$5</definedName>
    <definedName name="J分配资金_特殊" localSheetId="52">[60]J02分配因素!$N$5</definedName>
    <definedName name="J分配资金_运转" localSheetId="52">[60]J02分配因素!$E$5</definedName>
    <definedName name="J分配资金_总额" localSheetId="52">[60]J02分配因素!$B$5</definedName>
    <definedName name="J基础编码" localSheetId="52">'[60]J04-2分县基础数据'!$C$9:$C$2853</definedName>
    <definedName name="J基础数据" localSheetId="52">'[60]J04-2分县基础数据'!$B$9:$BE$2853</definedName>
    <definedName name="J区划编码_2019" localSheetId="52">[60]J01编码表!$A$4:$A$3246</definedName>
    <definedName name="kkkk" localSheetId="52">#REF!</definedName>
    <definedName name="mj" localSheetId="52">#REF!</definedName>
    <definedName name="MS城市低保人数" localSheetId="52">[63]财政部保基本民生!#REF!</definedName>
    <definedName name="MS城乡居民基本医疗保险" localSheetId="52">[63]财政部保基本民生!#REF!</definedName>
    <definedName name="MS城乡居民社会养老保险" localSheetId="52">[63]财政部保基本民生!#REF!</definedName>
    <definedName name="MS城镇初中生" localSheetId="52">[63]财政部保基本民生!#REF!</definedName>
    <definedName name="MS城镇小学生" localSheetId="52">[63]财政部保基本民生!#REF!</definedName>
    <definedName name="MS初中公用经费补助" localSheetId="52">[63]财政部保基本民生!#REF!</definedName>
    <definedName name="MS村委会" localSheetId="52">[63]财政部保基本民生!#REF!</definedName>
    <definedName name="MS孤儿人口数" localSheetId="52">[63]财政部保基本民生!#REF!</definedName>
    <definedName name="MS基本公共卫生服务" localSheetId="52">[63]财政部保基本民生!#REF!</definedName>
    <definedName name="MS计划生育" localSheetId="52">[63]财政部保基本民生!#REF!</definedName>
    <definedName name="MS老龄人口" localSheetId="52">[63]财政部保基本民生!#REF!</definedName>
    <definedName name="MS免除普通高中建档立卡等家庭经济困难学生学杂费" localSheetId="52">[63]财政部保基本民生!#REF!</definedName>
    <definedName name="MS农村初中学生" localSheetId="52">[63]财政部保基本民生!#REF!</definedName>
    <definedName name="MS农村低保人数" localSheetId="52">[63]财政部保基本民生!#REF!</definedName>
    <definedName name="MS农村小学生" localSheetId="52">[63]财政部保基本民生!#REF!</definedName>
    <definedName name="MS农村学生营养改善试点县" localSheetId="52">[63]财政部保基本民生!#REF!</definedName>
    <definedName name="MS农村义务教育学生营养改善计划" localSheetId="52">[63]财政部保基本民生!#REF!</definedName>
    <definedName name="MS贫困寄宿生生活补助" localSheetId="52">[63]财政部保基本民生!#REF!</definedName>
    <definedName name="MS贫困人数" localSheetId="52">[63]财政部保基本民生!#REF!</definedName>
    <definedName name="MS普高学生" localSheetId="52">[63]财政部保基本民生!#REF!</definedName>
    <definedName name="MS普通高中学生助学金" localSheetId="52">[63]财政部保基本民生!#REF!</definedName>
    <definedName name="MS特校生" localSheetId="52">[63]财政部保基本民生!#REF!</definedName>
    <definedName name="MS小学公用经费补助" localSheetId="52">[63]财政部保基本民生!#REF!</definedName>
    <definedName name="MS养老缴费人数" localSheetId="52">[63]财政部保基本民生!#REF!</definedName>
    <definedName name="MS幼儿学生" localSheetId="52">[63]财政部保基本民生!#REF!</definedName>
    <definedName name="MS中职困难学生补助" localSheetId="52">[63]财政部保基本民生!#REF!</definedName>
    <definedName name="MS中职学生" localSheetId="52">[63]财政部保基本民生!#REF!</definedName>
    <definedName name="MS总人口" localSheetId="52">[63]财政部保基本民生!#REF!</definedName>
    <definedName name="OS" localSheetId="52">[64]Open!#REF!</definedName>
    <definedName name="Print_Area_MI" localSheetId="52">#REF!</definedName>
    <definedName name="q" localSheetId="52">#REF!</definedName>
    <definedName name="rf" localSheetId="52">#REF!</definedName>
    <definedName name="rrrr" localSheetId="52">#REF!</definedName>
    <definedName name="rt" localSheetId="52">#REF!</definedName>
    <definedName name="rwerwe" localSheetId="52">#REF!</definedName>
    <definedName name="s" localSheetId="52">#REF!</definedName>
    <definedName name="s_c_list" localSheetId="52">[65]Toolbox!$A$7:$H$969</definedName>
    <definedName name="SCG" localSheetId="52">'[66]G.1R-Shou COP Gf'!#REF!</definedName>
    <definedName name="sd" localSheetId="52" hidden="1">#REF!</definedName>
    <definedName name="solar_ratio" localSheetId="52">'[67]POWER ASSUMPTIONS'!$H$7</definedName>
    <definedName name="ss" localSheetId="52">#REF!</definedName>
    <definedName name="toolbox" localSheetId="52">[68]Toolbox!$C$5:$T$1578</definedName>
    <definedName name="tr" localSheetId="52">#REF!</definedName>
    <definedName name="tt" localSheetId="52">#REF!</definedName>
    <definedName name="ttt" localSheetId="52">#REF!</definedName>
    <definedName name="tttt" localSheetId="52">#REF!</definedName>
    <definedName name="uu" localSheetId="52">#REF!</definedName>
    <definedName name="w" localSheetId="52">#REF!</definedName>
    <definedName name="we" localSheetId="52">#REF!</definedName>
    <definedName name="ws" localSheetId="52">#REF!</definedName>
    <definedName name="ww" localSheetId="52" hidden="1">#REF!</definedName>
    <definedName name="www" localSheetId="52">#REF!</definedName>
    <definedName name="XC标准偏差倍数" localSheetId="52">'[60]C01县级测算'!$C$3</definedName>
    <definedName name="XC系数上限" localSheetId="52">'[60]C01县级测算'!$B$3</definedName>
    <definedName name="XC系数下限" localSheetId="52">'[60]C01县级测算'!$A$3</definedName>
    <definedName name="XQJ保工资需求基数" localSheetId="52">[60]G01三保和付息需求基数!$F$9:$F$2853</definedName>
    <definedName name="XQJ保民生需求基数" localSheetId="52">[60]G01三保和付息需求基数!$L$9:$L$2853</definedName>
    <definedName name="XQJ保运转需求基数" localSheetId="52">[60]G01三保和付息需求基数!$I$9:$I$2853</definedName>
    <definedName name="XQJ付息需求基数" localSheetId="52">[60]G01三保和付息需求基数!$O$9:$O$2853</definedName>
    <definedName name="XQ保工资需求" localSheetId="52">[26]保工资运转!#REF!</definedName>
    <definedName name="XQ保民生需求" localSheetId="52">[63]财政部保基本民生!#REF!</definedName>
    <definedName name="XQ保运转需求" localSheetId="52">[26]保工资运转!#REF!</definedName>
    <definedName name="XQ津补贴需求" localSheetId="52">[26]保工资运转!#REF!</definedName>
    <definedName name="XQ调整后的保工资需求" localSheetId="52">'[60]C01县级测算'!$I$9:$I$2853</definedName>
    <definedName name="XS补助对象系数" localSheetId="52">'[60]C01县级测算'!$D$9:$D$2853</definedName>
    <definedName name="XS付息分档系数" localSheetId="52">'[60]C01县级测算'!$AB$9:$AB$2853</definedName>
    <definedName name="XS工资分档系数" localSheetId="52">'[60]C01县级测算'!$L$9:$L$2853</definedName>
    <definedName name="XS津补贴分档系数" localSheetId="52">'[60]C01县级测算'!$P$9:$P$2853</definedName>
    <definedName name="XS民生分档系数" localSheetId="52">'[60]C01县级测算'!$X$9:$X$2853</definedName>
    <definedName name="XS运转分档系数" localSheetId="52">'[60]C01县级测算'!$T$9:$T$2853</definedName>
    <definedName name="y" localSheetId="52">#REF!</definedName>
    <definedName name="yyyy" localSheetId="52">#REF!</definedName>
    <definedName name="YZ公用经费标准_公检法" localSheetId="52">[26]保工资运转!#REF!</definedName>
    <definedName name="YZ公用经费标准_行政" localSheetId="52">[26]保工资运转!#REF!</definedName>
    <definedName name="YZ公用经费标准_其他" localSheetId="52">[26]保工资运转!#REF!</definedName>
    <definedName name="YZ津补贴标准_离休" localSheetId="52">[26]保工资运转!#REF!</definedName>
    <definedName name="YZ津补贴标准_退休" localSheetId="52">[26]保工资运转!#REF!</definedName>
    <definedName name="YZ津补贴标准_在职" localSheetId="52">[26]保工资运转!#REF!</definedName>
    <definedName name="Z32_Cost_red" localSheetId="52">'[15]Financ. Overview'!#REF!</definedName>
    <definedName name="保险" localSheetId="52">'[54]SW-TEO'!#REF!</definedName>
    <definedName name="本级标准收入2004年" localSheetId="52">[69]本年收入合计!$E$4:$E$184</definedName>
    <definedName name="拨款汇总_合计" localSheetId="52">SUM([70]汇总!XFB1:XFD1)</definedName>
    <definedName name="部" localSheetId="52">#REF!</definedName>
    <definedName name="财政供养" localSheetId="52">#REF!</definedName>
    <definedName name="赤字县图" localSheetId="52">#REF!</definedName>
    <definedName name="处室" localSheetId="52">#REF!</definedName>
    <definedName name="村级标准支出" localSheetId="52">[71]村级支出!$E$4:$E$184</definedName>
    <definedName name="大幅度" localSheetId="52">#REF!</definedName>
    <definedName name="地区名称" localSheetId="52">[72]封面!#REF!</definedName>
    <definedName name="地税" localSheetId="52" hidden="1">#REF!</definedName>
    <definedName name="饿" localSheetId="52">#REF!</definedName>
    <definedName name="凤飞飞" localSheetId="52" hidden="1">#REF!</definedName>
    <definedName name="耕地占用税分县2003年" localSheetId="52">[73]一般预算收入!$U$4:$U$184</definedName>
    <definedName name="耕地占用税合计2003年" localSheetId="52">[73]一般预算收入!$U$4</definedName>
    <definedName name="工商税收2004年" localSheetId="52">[74]工商税收!$S$4:$S$184</definedName>
    <definedName name="工商税收合计2004年" localSheetId="52">[74]工商税收!$S$4</definedName>
    <definedName name="公检法司部门编制数" localSheetId="52">[75]公检法司编制!$E$4:$E$184</definedName>
    <definedName name="还有" localSheetId="52">#REF!</definedName>
    <definedName name="行政管理部门编制数" localSheetId="52">[75]行政编制!$E$4:$E$184</definedName>
    <definedName name="汇率" localSheetId="52">#REF!</definedName>
    <definedName name="机场" localSheetId="52">'[54]SW-TEO'!#REF!</definedName>
    <definedName name="基金处室" localSheetId="52">#REF!</definedName>
    <definedName name="基金金额" localSheetId="52">#REF!</definedName>
    <definedName name="基金科目" localSheetId="52">#REF!</definedName>
    <definedName name="基金类型" localSheetId="52">#REF!</definedName>
    <definedName name="金额" localSheetId="52">#REF!</definedName>
    <definedName name="科目" localSheetId="52">#REF!</definedName>
    <definedName name="可比增幅上限" localSheetId="52">[60]J02分配因素!$B$10</definedName>
    <definedName name="可比增幅下限" localSheetId="52">[60]J02分配因素!$B$11</definedName>
    <definedName name="昆明" localSheetId="52">'[54]SW-TEO'!#REF!</definedName>
    <definedName name="类型" localSheetId="52">#REF!</definedName>
    <definedName name="农林水气" localSheetId="52">[76]D011H403!$A$5:$C$60</definedName>
    <definedName name="农业人口2003年" localSheetId="52">[77]农业人口!$E$4:$E$184</definedName>
    <definedName name="农业税分县2003年" localSheetId="52">[73]一般预算收入!$S$4:$S$184</definedName>
    <definedName name="农业税合计2003年" localSheetId="52">[73]一般预算收入!$S$4</definedName>
    <definedName name="农业特产税分县2003年" localSheetId="52">[73]一般预算收入!$T$4:$T$184</definedName>
    <definedName name="农业特产税合计2003年" localSheetId="52">[73]一般预算收入!$T$4</definedName>
    <definedName name="农业用地面积" localSheetId="52">[78]农业用地!$E$4:$E$184</definedName>
    <definedName name="平台" localSheetId="52">'[54]SW-TEO'!#REF!</definedName>
    <definedName name="契税分县2003年" localSheetId="52">[73]一般预算收入!$V$4:$V$184</definedName>
    <definedName name="契税合计2003年" localSheetId="52">[73]一般预算收入!$V$4</definedName>
    <definedName name="全额差额比例" localSheetId="52">'[41]C01-1'!#REF!</definedName>
    <definedName name="人员标准支出" localSheetId="52">[79]人员支出!$E$4:$E$184</definedName>
    <definedName name="日" localSheetId="52">#REF!</definedName>
    <definedName name="山东各县" localSheetId="52">#REF!</definedName>
    <definedName name="生产列1" localSheetId="52">#REF!</definedName>
    <definedName name="生产列11" localSheetId="52">#REF!</definedName>
    <definedName name="生产列15" localSheetId="52">#REF!</definedName>
    <definedName name="生产列16" localSheetId="52">#REF!</definedName>
    <definedName name="生产列17" localSheetId="52">#REF!</definedName>
    <definedName name="生产列19" localSheetId="52">#REF!</definedName>
    <definedName name="生产列2" localSheetId="52">#REF!</definedName>
    <definedName name="生产列20" localSheetId="52">#REF!</definedName>
    <definedName name="生产列3" localSheetId="52">#REF!</definedName>
    <definedName name="生产列4" localSheetId="52">#REF!</definedName>
    <definedName name="生产列5" localSheetId="52">#REF!</definedName>
    <definedName name="生产列6" localSheetId="52">#REF!</definedName>
    <definedName name="生产列7" localSheetId="52">#REF!</definedName>
    <definedName name="生产列8" localSheetId="52">#REF!</definedName>
    <definedName name="生产列9" localSheetId="52">#REF!</definedName>
    <definedName name="生产期" localSheetId="52">#REF!</definedName>
    <definedName name="生产期1" localSheetId="52">#REF!</definedName>
    <definedName name="生产期11" localSheetId="52">#REF!</definedName>
    <definedName name="生产期123" localSheetId="52">#REF!</definedName>
    <definedName name="生产期15" localSheetId="52">#REF!</definedName>
    <definedName name="生产期16" localSheetId="52">#REF!</definedName>
    <definedName name="生产期17" localSheetId="52">#REF!</definedName>
    <definedName name="生产期19" localSheetId="52">#REF!</definedName>
    <definedName name="生产期2" localSheetId="52">#REF!</definedName>
    <definedName name="生产期20" localSheetId="52">#REF!</definedName>
    <definedName name="生产期3" localSheetId="52">#REF!</definedName>
    <definedName name="生产期4" localSheetId="52">#REF!</definedName>
    <definedName name="生产期5" localSheetId="52">#REF!</definedName>
    <definedName name="生产期6" localSheetId="52">#REF!</definedName>
    <definedName name="生产期7" localSheetId="52">#REF!</definedName>
    <definedName name="生产期8" localSheetId="52">#REF!</definedName>
    <definedName name="生产期9" localSheetId="52">#REF!</definedName>
    <definedName name="生态区层次明细" localSheetId="52" hidden="1">#REF!</definedName>
    <definedName name="事业发展支出" localSheetId="52">[81]事业发展!$E$4:$E$184</definedName>
    <definedName name="是" localSheetId="52">#REF!</definedName>
    <definedName name="四季度" localSheetId="52">'[80]C01-1'!#REF!</definedName>
    <definedName name="所得税" localSheetId="52">'[54]SW-TEO'!#REF!</definedName>
    <definedName name="位次d" localSheetId="52">[82]四月份月报!#REF!</definedName>
    <definedName name="乡镇个数" localSheetId="52">[83]行政区划!$D$6:$D$184</definedName>
    <definedName name="新表" localSheetId="52">#REF!</definedName>
    <definedName name="新分享" localSheetId="52">'[54]SW-TEO'!#REF!</definedName>
    <definedName name="新昆明" localSheetId="52">'[54]SW-TEO'!#REF!</definedName>
    <definedName name="一般预算收入2002年" localSheetId="52">'[85]2002年一般预算收入'!$AC$4:$AC$184</definedName>
    <definedName name="一般预算收入2003年" localSheetId="52">[73]一般预算收入!$AD$4:$AD$184</definedName>
    <definedName name="一般预算收入合计2003年" localSheetId="52">[73]一般预算收入!$AC$4</definedName>
    <definedName name="中小学生人数2003年" localSheetId="52">[86]中小学生!$E$4:$E$184</definedName>
    <definedName name="专项收入年初预算数" localSheetId="52">#REF!</definedName>
    <definedName name="专项收入全年预计数" localSheetId="52">#REF!</definedName>
    <definedName name="总人口2003年" localSheetId="52">[87]总人口!$E$4:$E$184</definedName>
    <definedName name="最终下达表" localSheetId="52">#REF!</definedName>
    <definedName name="전" localSheetId="52">#REF!</definedName>
    <definedName name="주택사업본부" localSheetId="52">#REF!</definedName>
    <definedName name="철구사업본부" localSheetId="52">#REF!</definedName>
  </definedNames>
  <calcPr calcId="144525" fullPrecision="0" concurrentCalc="0"/>
</workbook>
</file>

<file path=xl/sharedStrings.xml><?xml version="1.0" encoding="utf-8"?>
<sst xmlns="http://schemas.openxmlformats.org/spreadsheetml/2006/main" count="8623" uniqueCount="2077">
  <si>
    <t>澄     江     市</t>
  </si>
  <si>
    <t>澄江市财政局编制</t>
  </si>
  <si>
    <t>目   录</t>
  </si>
  <si>
    <t xml:space="preserve"> </t>
  </si>
  <si>
    <t>表一、2022年澄江市一般公共预算收支情况表</t>
  </si>
  <si>
    <t>表二、2022年澄江市一般公共预算支出执行情况表</t>
  </si>
  <si>
    <t>表三、2022年市本级一般公共预算收支情况表</t>
  </si>
  <si>
    <t>表四、2022年市本级一般公共预算支出执行情况表</t>
  </si>
  <si>
    <t>表五、2022年市本级预备费安排情况表</t>
  </si>
  <si>
    <t>表六、2022年澄江市政府性基金预算收入执行情况表</t>
  </si>
  <si>
    <t>表七、2022年澄江市政府性基金预算支出执行情况表</t>
  </si>
  <si>
    <t>表八、2022年市本级政府性基金预算收入执行情况表</t>
  </si>
  <si>
    <t>表九、2022年市本级政府性基金预算支出执行情况表</t>
  </si>
  <si>
    <t>表十、2022年澄江市国有资本经营预算收入执行情况表</t>
  </si>
  <si>
    <t>表十一、2022年澄江市国有资本经营预算支出执行情况表</t>
  </si>
  <si>
    <t>表十二、2022年市本级国有资本经营预算收入执行情况表</t>
  </si>
  <si>
    <t>表十三、2022年市本级国有资本经营预算支出执行情况表</t>
  </si>
  <si>
    <t>表十四、2022年澄江市社会保险基金收入执行情况表</t>
  </si>
  <si>
    <t>表十五、2022年澄江市社会保险基金支出执行情况表</t>
  </si>
  <si>
    <t>表十六、2022年澄江市社会保险基金结余执行情况表</t>
  </si>
  <si>
    <t>表十七、2022年市本级社会保险基金收入执行情况表</t>
  </si>
  <si>
    <t>表十八、2022年市本级社会保险基金支出执行情况表</t>
  </si>
  <si>
    <t>表十九、2022年市本级社会保险基金结余执行情况表</t>
  </si>
  <si>
    <t>表二十、2023年澄江市一般公共预算收支情况表</t>
  </si>
  <si>
    <t>表二十一、2023年澄江市一般公共预算支出情况表</t>
  </si>
  <si>
    <t>表二十二、2023年市本级一般公共预算收支情况表</t>
  </si>
  <si>
    <t>表二十三、2023年市本级一般公共预算支出情况表</t>
  </si>
  <si>
    <t xml:space="preserve">表二十四、2022年澄江市市本级一般公共预算支出表(市对下转移支付项目)       </t>
  </si>
  <si>
    <t>表二十五、2023年澄江市分地区税收返还和转移支付预算表</t>
  </si>
  <si>
    <t>表二十六、2023年澄江市市本级一般公共预算政府预算经济分类表(基本支出)</t>
  </si>
  <si>
    <t>表二十七、2023年澄江市政府性基金预算收入情况表</t>
  </si>
  <si>
    <t>表二十八、2023年澄江市政府性基金预算支出情况表</t>
  </si>
  <si>
    <t>表二十九、2023年市本级政府性基金预算收入情况表</t>
  </si>
  <si>
    <t>表三十、2023年市本级政府性基金预算支出情况表</t>
  </si>
  <si>
    <t>表三十一、2023年澄江市市本级政府性基金支出表(市对下转移支付)</t>
  </si>
  <si>
    <t>表三十二、2023年澄江市国有资本经营收入预算情况表</t>
  </si>
  <si>
    <t>表三十三、2023年澄江市国有资本经营支出预算情况表</t>
  </si>
  <si>
    <t>表三十四、2023年市本级国有资本经营收入预算情况表</t>
  </si>
  <si>
    <t>表三十五、2023年市本级国有资本经营支出预算情况表</t>
  </si>
  <si>
    <t>表三十六、2023年市本级国有资本经营预算支出明细表</t>
  </si>
  <si>
    <t>表三十七、2023年澄江市社会保险基金收入预算情况表</t>
  </si>
  <si>
    <t>表三十八、2023年澄江市社会保险基金支出预算情况表</t>
  </si>
  <si>
    <t>表三十九、2023年澄江市社会保险基金结余预算情况表</t>
  </si>
  <si>
    <t>表四十、2023年市本级社会保险基金收入预算情况表</t>
  </si>
  <si>
    <t>表四十一、2023年市本级社会保险基金支出预算情况表</t>
  </si>
  <si>
    <t>表四十二、2023年市本级社会保险基金结余预算情况表</t>
  </si>
  <si>
    <t>表四十三、2022年澄江市政府债务限额和余额情况表</t>
  </si>
  <si>
    <t>表四十四、2022年澄江市地方政府债务投向情况表</t>
  </si>
  <si>
    <t>表四十五、2022年市本级地方政府债务投向情况表</t>
  </si>
  <si>
    <t>表四十六、2023年澄江市政府债务限额和余额情况表</t>
  </si>
  <si>
    <t>表四十七、2022年澄江市地方政府债务限额表</t>
  </si>
  <si>
    <t>2022年澄江市一般公共预算收支情况表</t>
  </si>
  <si>
    <t>表一</t>
  </si>
  <si>
    <t>单位：万元</t>
  </si>
  <si>
    <t>科目编码</t>
  </si>
  <si>
    <t>项目</t>
  </si>
  <si>
    <t>2021年决算数</t>
  </si>
  <si>
    <t>2022年</t>
  </si>
  <si>
    <t>比较</t>
  </si>
  <si>
    <t>预算数</t>
  </si>
  <si>
    <t>预计执行数</t>
  </si>
  <si>
    <t>比2021年决算数增长%</t>
  </si>
  <si>
    <t>完成2022年预算数的%</t>
  </si>
  <si>
    <t>一、税收收入（自然口径）</t>
  </si>
  <si>
    <t>一、税收收入（同口径）</t>
  </si>
  <si>
    <t>增值税（自然口径）</t>
  </si>
  <si>
    <t>其中：留抵退税</t>
  </si>
  <si>
    <t>增值税（同口径）</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</si>
  <si>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</si>
  <si>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</si>
  <si>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</si>
  <si>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</si>
  <si>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</si>
  <si>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</si>
  <si>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</si>
  <si>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</si>
  <si>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</si>
  <si>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</si>
  <si>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</si>
  <si>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</si>
  <si>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</si>
  <si>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</si>
  <si>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</si>
  <si>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</si>
  <si>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</si>
  <si>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</si>
  <si>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</si>
  <si>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</si>
  <si>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</si>
  <si>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</si>
  <si>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</si>
  <si>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全市一般公共预算收入（自然口径）</t>
  </si>
  <si>
    <t>全市一般公共预算收入（同口径）</t>
  </si>
  <si>
    <t>地方政府一般债务收入</t>
  </si>
  <si>
    <t>地方政府一般债券收入</t>
  </si>
  <si>
    <t>新增一般债券收入</t>
  </si>
  <si>
    <t>再融资一般债券收入</t>
  </si>
  <si>
    <t>置换一般债券收入</t>
  </si>
  <si>
    <t>地方政府向外国政府及国际金融组织借款收入</t>
  </si>
  <si>
    <t>地方政府其他一般债务收入</t>
  </si>
  <si>
    <t>转移性收入</t>
  </si>
  <si>
    <t>返还性收入</t>
  </si>
  <si>
    <t>一般性转移支付收入</t>
  </si>
  <si>
    <t>专项转移支付收入</t>
  </si>
  <si>
    <t>上年结余收入</t>
  </si>
  <si>
    <t>调入资金</t>
  </si>
  <si>
    <t>接受其他地区援助收入</t>
  </si>
  <si>
    <t>动用预算稳定调节基金</t>
  </si>
  <si>
    <t>各项收入合计</t>
  </si>
  <si>
    <t>全年预计执行数</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</si>
  <si>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</si>
  <si>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</si>
  <si>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</si>
  <si>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</si>
  <si>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</si>
  <si>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</si>
  <si>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</si>
  <si>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</si>
  <si>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</si>
  <si>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</si>
  <si>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</si>
  <si>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</si>
  <si>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</si>
  <si>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</si>
  <si>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</si>
  <si>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</si>
  <si>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</si>
  <si>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</si>
  <si>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</si>
  <si>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</si>
  <si>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</si>
  <si>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</si>
  <si>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</si>
  <si>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</si>
  <si>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</si>
  <si>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全市一般公共预算支出</t>
  </si>
  <si>
    <t>转移性支出</t>
  </si>
  <si>
    <t>上解支出</t>
  </si>
  <si>
    <t>体制上解支出</t>
  </si>
  <si>
    <t>专项上解支出</t>
  </si>
  <si>
    <t>调出资金</t>
  </si>
  <si>
    <t>安排预算稳定调节基金</t>
  </si>
  <si>
    <t>补充预算周转金</t>
  </si>
  <si>
    <t>援助其他地区支出</t>
  </si>
  <si>
    <t>地方政府一般债务还本支出</t>
  </si>
  <si>
    <t>地方政府一般债券还本支出</t>
  </si>
  <si>
    <t>通过财政资金等还本支出</t>
  </si>
  <si>
    <t>通过再融资债券还本支出</t>
  </si>
  <si>
    <t>地方政府向外国政府及国际金融组织借款还本支出</t>
  </si>
  <si>
    <t>地方政府其他一般债务还本支出</t>
  </si>
  <si>
    <t>年终结转</t>
  </si>
  <si>
    <t>各项支出合计</t>
  </si>
  <si>
    <t>2022年澄江市一般公共预算支出执行情况表</t>
  </si>
  <si>
    <t>表二</t>
  </si>
  <si>
    <t>一、一般公共服务</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</si>
  <si>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</si>
  <si>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</si>
  <si>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</si>
  <si>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</si>
  <si>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</si>
  <si>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</si>
  <si>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</si>
  <si>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</si>
  <si>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</si>
  <si>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</si>
  <si>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</si>
  <si>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</si>
  <si>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</si>
  <si>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</si>
  <si>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</si>
  <si>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</si>
  <si>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</si>
  <si>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</si>
  <si>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</si>
  <si>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</si>
  <si>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</si>
  <si>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</si>
  <si>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</si>
  <si>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</si>
  <si>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</si>
  <si>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</si>
  <si>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</si>
  <si>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</si>
  <si>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</si>
  <si>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</si>
  <si>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</si>
  <si>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</si>
  <si>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</si>
  <si>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</si>
  <si>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</si>
  <si>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</si>
  <si>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</si>
  <si>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</si>
  <si>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</si>
  <si>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</si>
  <si>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</si>
  <si>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</si>
  <si>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</si>
  <si>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</si>
  <si>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</si>
  <si>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</si>
  <si>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</si>
  <si>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</si>
  <si>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</si>
  <si>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</si>
  <si>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</si>
  <si>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</si>
  <si>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</si>
  <si>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</si>
  <si>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</si>
  <si>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</si>
  <si>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</si>
  <si>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</si>
  <si>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</si>
  <si>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</si>
  <si>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</si>
  <si>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</si>
  <si>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</si>
  <si>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</si>
  <si>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</si>
  <si>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</si>
  <si>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</si>
  <si>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</si>
  <si>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</si>
  <si>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</si>
  <si>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</si>
  <si>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</si>
  <si>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</si>
  <si>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</si>
  <si>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</si>
  <si>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</si>
  <si>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</si>
  <si>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</si>
  <si>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</si>
  <si>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</si>
  <si>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</si>
  <si>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</si>
  <si>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</si>
  <si>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</si>
  <si>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</si>
  <si>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</si>
  <si>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</si>
  <si>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</si>
  <si>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</si>
  <si>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</si>
  <si>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</si>
  <si>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</si>
  <si>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</si>
  <si>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</si>
  <si>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</si>
  <si>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</si>
  <si>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</si>
  <si>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</si>
  <si>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</si>
  <si>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</si>
  <si>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</si>
  <si>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</si>
  <si>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</si>
  <si>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</si>
  <si>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</si>
  <si>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</si>
  <si>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</si>
  <si>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</si>
  <si>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</si>
  <si>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</si>
  <si>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</si>
  <si>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</si>
  <si>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</si>
  <si>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</si>
  <si>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</si>
  <si>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</si>
  <si>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</si>
  <si>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</si>
  <si>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</si>
  <si>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</si>
  <si>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</si>
  <si>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</si>
  <si>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</si>
  <si>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</si>
  <si>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</si>
  <si>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</si>
  <si>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</si>
  <si>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</si>
  <si>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</si>
  <si>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</si>
  <si>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</si>
  <si>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</si>
  <si>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</si>
  <si>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</si>
  <si>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</si>
  <si>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</si>
  <si>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</si>
  <si>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</si>
  <si>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</si>
  <si>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国防教育◆</t>
  </si>
  <si>
    <t>预备役部队◆</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</si>
  <si>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</si>
  <si>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</si>
  <si>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</si>
  <si>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</si>
  <si>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</si>
  <si>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</si>
  <si>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</si>
  <si>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</si>
  <si>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</si>
  <si>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</si>
  <si>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</si>
  <si>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</si>
  <si>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</si>
  <si>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</si>
  <si>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</si>
  <si>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</si>
  <si>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</si>
  <si>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</si>
  <si>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</si>
  <si>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</si>
  <si>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</si>
  <si>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</si>
  <si>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</si>
  <si>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</si>
  <si>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</si>
  <si>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</si>
  <si>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</si>
  <si>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</si>
  <si>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</si>
  <si>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</si>
  <si>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</si>
  <si>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</si>
  <si>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</si>
  <si>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</si>
  <si>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</si>
  <si>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</si>
  <si>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</si>
  <si>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</si>
  <si>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</si>
  <si>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</si>
  <si>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</si>
  <si>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</si>
  <si>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</si>
  <si>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</si>
  <si>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</si>
  <si>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</si>
  <si>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</si>
  <si>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</si>
  <si>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</si>
  <si>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</si>
  <si>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</si>
  <si>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</si>
  <si>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</si>
  <si>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</si>
  <si>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</si>
  <si>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</si>
  <si>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</si>
  <si>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</si>
  <si>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</si>
  <si>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</si>
  <si>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</si>
  <si>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</si>
  <si>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</si>
  <si>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</si>
  <si>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</si>
  <si>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</si>
  <si>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</si>
  <si>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</si>
  <si>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</si>
  <si>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</si>
  <si>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</si>
  <si>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</si>
  <si>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</si>
  <si>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</si>
  <si>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</si>
  <si>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</si>
  <si>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</si>
  <si>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</si>
  <si>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</si>
  <si>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</si>
  <si>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</si>
  <si>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</si>
  <si>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</si>
  <si>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</si>
  <si>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</si>
  <si>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</si>
  <si>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</si>
  <si>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</si>
  <si>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</si>
  <si>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</si>
  <si>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</si>
  <si>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</si>
  <si>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</si>
  <si>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</si>
  <si>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</si>
  <si>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</si>
  <si>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</si>
  <si>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</si>
  <si>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</si>
  <si>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</si>
  <si>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</si>
  <si>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</si>
  <si>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</si>
  <si>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</si>
  <si>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</si>
  <si>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</si>
  <si>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</si>
  <si>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</si>
  <si>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</si>
  <si>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</si>
  <si>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</si>
  <si>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</si>
  <si>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</si>
  <si>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</si>
  <si>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</si>
  <si>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</si>
  <si>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</si>
  <si>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</si>
  <si>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</si>
  <si>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</si>
  <si>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</si>
  <si>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</si>
  <si>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</si>
  <si>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</si>
  <si>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</si>
  <si>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</si>
  <si>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</si>
  <si>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</si>
  <si>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</si>
  <si>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</si>
  <si>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</si>
  <si>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</si>
  <si>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</si>
  <si>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</si>
  <si>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</si>
  <si>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</si>
  <si>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</si>
  <si>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</si>
  <si>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</si>
  <si>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</si>
  <si>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</si>
  <si>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</si>
  <si>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</si>
  <si>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</si>
  <si>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</si>
  <si>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</si>
  <si>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</si>
  <si>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</si>
  <si>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</si>
  <si>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</si>
  <si>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</si>
  <si>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</si>
  <si>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</si>
  <si>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</si>
  <si>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</si>
  <si>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</si>
  <si>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</si>
  <si>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</si>
  <si>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</si>
  <si>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</si>
  <si>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</si>
  <si>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</si>
  <si>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</si>
  <si>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</si>
  <si>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</si>
  <si>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</si>
  <si>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</si>
  <si>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</si>
  <si>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</si>
  <si>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</si>
  <si>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</si>
  <si>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</si>
  <si>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</si>
  <si>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</si>
  <si>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</si>
  <si>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</si>
  <si>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</si>
  <si>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</si>
  <si>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</si>
  <si>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</si>
  <si>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</si>
  <si>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</si>
  <si>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</si>
  <si>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</si>
  <si>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</si>
  <si>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</si>
  <si>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</si>
  <si>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</si>
  <si>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</si>
  <si>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</si>
  <si>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</si>
  <si>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</si>
  <si>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</si>
  <si>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</si>
  <si>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</si>
  <si>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</si>
  <si>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</si>
  <si>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</si>
  <si>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</si>
  <si>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</si>
  <si>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</si>
  <si>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</si>
  <si>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</si>
  <si>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</si>
  <si>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</si>
  <si>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</si>
  <si>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</si>
  <si>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</si>
  <si>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</si>
  <si>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</si>
  <si>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</si>
  <si>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</si>
  <si>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</si>
  <si>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</si>
  <si>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</si>
  <si>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</si>
  <si>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</si>
  <si>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</si>
  <si>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</si>
  <si>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</si>
  <si>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</si>
  <si>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</si>
  <si>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</si>
  <si>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</si>
  <si>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</si>
  <si>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</si>
  <si>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</si>
  <si>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</si>
  <si>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</si>
  <si>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</si>
  <si>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</si>
  <si>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</si>
  <si>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</si>
  <si>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</si>
  <si>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优抚事业单位支出◆</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</si>
  <si>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</si>
  <si>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</si>
  <si>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</si>
  <si>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</si>
  <si>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</si>
  <si>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</si>
  <si>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</si>
  <si>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</si>
  <si>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</si>
  <si>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</si>
  <si>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</si>
  <si>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</si>
  <si>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</si>
  <si>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</si>
  <si>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</si>
  <si>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</si>
  <si>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</si>
  <si>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</si>
  <si>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</si>
  <si>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</si>
  <si>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</si>
  <si>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</si>
  <si>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</si>
  <si>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</si>
  <si>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</si>
  <si>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</si>
  <si>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</si>
  <si>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</si>
  <si>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</si>
  <si>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</si>
  <si>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</si>
  <si>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</si>
  <si>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</si>
  <si>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</si>
  <si>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</si>
  <si>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</si>
  <si>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</si>
  <si>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</si>
  <si>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</si>
  <si>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</si>
  <si>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</si>
  <si>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</si>
  <si>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</si>
  <si>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</si>
  <si>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</si>
  <si>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</si>
  <si>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</si>
  <si>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</si>
  <si>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</si>
  <si>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</si>
  <si>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</si>
  <si>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</si>
  <si>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</si>
  <si>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</si>
  <si>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</si>
  <si>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</si>
  <si>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</si>
  <si>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</si>
  <si>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</si>
  <si>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</si>
  <si>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</si>
  <si>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</si>
  <si>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</si>
  <si>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</si>
  <si>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</si>
  <si>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</si>
  <si>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</si>
  <si>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</si>
  <si>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</si>
  <si>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</si>
  <si>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</si>
  <si>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</si>
  <si>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</si>
  <si>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</si>
  <si>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</si>
  <si>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</si>
  <si>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</si>
  <si>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</si>
  <si>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</si>
  <si>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</si>
  <si>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</si>
  <si>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</si>
  <si>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</si>
  <si>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</si>
  <si>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</si>
  <si>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</si>
  <si>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</si>
  <si>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</si>
  <si>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</si>
  <si>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</si>
  <si>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</si>
  <si>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</si>
  <si>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</si>
  <si>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</si>
  <si>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</si>
  <si>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</si>
  <si>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</si>
  <si>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</si>
  <si>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</si>
  <si>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</si>
  <si>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</si>
  <si>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</si>
  <si>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</si>
  <si>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</si>
  <si>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</si>
  <si>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</si>
  <si>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</si>
  <si>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</si>
  <si>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</si>
  <si>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</si>
  <si>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</si>
  <si>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</si>
  <si>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</si>
  <si>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</si>
  <si>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</si>
  <si>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</si>
  <si>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</si>
  <si>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</si>
  <si>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</si>
  <si>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</si>
  <si>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</si>
  <si>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</si>
  <si>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</si>
  <si>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</si>
  <si>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</si>
  <si>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</si>
  <si>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</si>
  <si>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</si>
  <si>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</si>
  <si>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</si>
  <si>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</si>
  <si>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</si>
  <si>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</si>
  <si>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</si>
  <si>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</si>
  <si>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</si>
  <si>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</si>
  <si>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</si>
  <si>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</si>
  <si>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</si>
  <si>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</si>
  <si>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</si>
  <si>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</si>
  <si>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</si>
  <si>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</si>
  <si>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</si>
  <si>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</si>
  <si>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</si>
  <si>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</si>
  <si>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</si>
  <si>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</si>
  <si>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</si>
  <si>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</si>
  <si>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</si>
  <si>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</si>
  <si>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</si>
  <si>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</si>
  <si>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</si>
  <si>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</si>
  <si>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</si>
  <si>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</si>
  <si>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</si>
  <si>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</si>
  <si>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</si>
  <si>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</si>
  <si>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</si>
  <si>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</si>
  <si>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</si>
  <si>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</si>
  <si>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</si>
  <si>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</si>
  <si>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</si>
  <si>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</si>
  <si>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</si>
  <si>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</si>
  <si>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</si>
  <si>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</si>
  <si>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</si>
  <si>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</si>
  <si>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</si>
  <si>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</si>
  <si>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</si>
  <si>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</si>
  <si>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</si>
  <si>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</si>
  <si>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</si>
  <si>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</si>
  <si>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</si>
  <si>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</si>
  <si>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</si>
  <si>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</si>
  <si>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</si>
  <si>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</si>
  <si>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</si>
  <si>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</si>
  <si>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</si>
  <si>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</si>
  <si>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</si>
  <si>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</si>
  <si>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</si>
  <si>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</si>
  <si>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</si>
  <si>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</si>
  <si>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</si>
  <si>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</si>
  <si>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</si>
  <si>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</si>
  <si>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</si>
  <si>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</si>
  <si>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</si>
  <si>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</si>
  <si>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</si>
  <si>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</si>
  <si>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</si>
  <si>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</si>
  <si>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</si>
  <si>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</si>
  <si>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</si>
  <si>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</si>
  <si>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</si>
  <si>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</si>
  <si>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</si>
  <si>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</si>
  <si>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</si>
  <si>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</si>
  <si>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</si>
  <si>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</si>
  <si>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</si>
  <si>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</si>
  <si>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</si>
  <si>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</si>
  <si>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</si>
  <si>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</si>
  <si>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</si>
  <si>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</si>
  <si>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</si>
  <si>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</si>
  <si>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</si>
  <si>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</si>
  <si>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</si>
  <si>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</si>
  <si>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</si>
  <si>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</si>
  <si>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</si>
  <si>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</si>
  <si>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</si>
  <si>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</si>
  <si>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</si>
  <si>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</si>
  <si>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</si>
  <si>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</si>
  <si>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</si>
  <si>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</si>
  <si>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</si>
  <si>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</si>
  <si>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</si>
  <si>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</si>
  <si>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</si>
  <si>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</si>
  <si>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</si>
  <si>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</si>
  <si>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</si>
  <si>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</si>
  <si>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</si>
  <si>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</si>
  <si>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</si>
  <si>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</si>
  <si>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</si>
  <si>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</si>
  <si>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巩固脱贫衔接乡村振兴★</t>
  </si>
  <si>
    <t>农村基础设施建设</t>
  </si>
  <si>
    <t>生产发展</t>
  </si>
  <si>
    <t>社会发展</t>
  </si>
  <si>
    <t>贷款奖补和贴息★</t>
  </si>
  <si>
    <t>“三西”农业建设专项补助</t>
  </si>
  <si>
    <t>事业运行★</t>
  </si>
  <si>
    <t>其他巩固脱贫衔接乡村振兴支出★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</si>
  <si>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</si>
  <si>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</si>
  <si>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</si>
  <si>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</si>
  <si>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</si>
  <si>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</si>
  <si>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</si>
  <si>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</si>
  <si>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</si>
  <si>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</si>
  <si>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</si>
  <si>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</si>
  <si>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</si>
  <si>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</si>
  <si>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</si>
  <si>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</si>
  <si>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</si>
  <si>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</si>
  <si>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</si>
  <si>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</si>
  <si>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</si>
  <si>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</si>
  <si>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</si>
  <si>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</si>
  <si>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</si>
  <si>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</si>
  <si>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</si>
  <si>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</si>
  <si>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</si>
  <si>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</si>
  <si>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</si>
  <si>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</si>
  <si>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</si>
  <si>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</si>
  <si>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</si>
  <si>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</si>
  <si>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</si>
  <si>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</si>
  <si>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</si>
  <si>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</si>
  <si>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</si>
  <si>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</si>
  <si>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</si>
  <si>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</si>
  <si>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</si>
  <si>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</si>
  <si>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</si>
  <si>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</si>
  <si>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</si>
  <si>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</si>
  <si>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</si>
  <si>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</si>
  <si>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</si>
  <si>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</si>
  <si>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</si>
  <si>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</si>
  <si>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</si>
  <si>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</si>
  <si>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</si>
  <si>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</si>
  <si>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</si>
  <si>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</si>
  <si>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</si>
  <si>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</si>
  <si>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</si>
  <si>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</si>
  <si>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</si>
  <si>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</si>
  <si>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</si>
  <si>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</si>
  <si>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</si>
  <si>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</si>
  <si>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</si>
  <si>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</si>
  <si>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</si>
  <si>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</si>
  <si>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</si>
  <si>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</si>
  <si>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</si>
  <si>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</si>
  <si>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</si>
  <si>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</si>
  <si>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</si>
  <si>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</si>
  <si>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</si>
  <si>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</si>
  <si>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</si>
  <si>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</si>
  <si>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</si>
  <si>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</si>
  <si>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</si>
  <si>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</si>
  <si>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</si>
  <si>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</si>
  <si>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</si>
  <si>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</si>
  <si>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</si>
  <si>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</si>
  <si>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</si>
  <si>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</si>
  <si>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</si>
  <si>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</si>
  <si>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</si>
  <si>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</si>
  <si>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</si>
  <si>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</si>
  <si>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</si>
  <si>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</si>
  <si>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</si>
  <si>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</si>
  <si>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</si>
  <si>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</si>
  <si>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</si>
  <si>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</si>
  <si>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</si>
  <si>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</si>
  <si>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</si>
  <si>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</si>
  <si>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</si>
  <si>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</si>
  <si>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</si>
  <si>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</si>
  <si>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</si>
  <si>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</si>
  <si>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</si>
  <si>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</si>
  <si>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</si>
  <si>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</si>
  <si>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</si>
  <si>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</si>
  <si>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</si>
  <si>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</si>
  <si>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</si>
  <si>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</si>
  <si>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</si>
  <si>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</si>
  <si>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</si>
  <si>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</si>
  <si>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</si>
  <si>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</si>
  <si>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</si>
  <si>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</si>
  <si>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</si>
  <si>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</si>
  <si>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</si>
  <si>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</si>
  <si>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</si>
  <si>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</si>
  <si>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农业农村★</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</si>
  <si>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</si>
  <si>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</si>
  <si>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</si>
  <si>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</si>
  <si>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</si>
  <si>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</si>
  <si>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</si>
  <si>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</si>
  <si>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</si>
  <si>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</si>
  <si>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</si>
  <si>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</si>
  <si>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</si>
  <si>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</si>
  <si>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</si>
  <si>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</si>
  <si>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</si>
  <si>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</si>
  <si>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</si>
  <si>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</si>
  <si>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</si>
  <si>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</si>
  <si>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</si>
  <si>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</si>
  <si>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</si>
  <si>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</si>
  <si>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</si>
  <si>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</si>
  <si>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</si>
  <si>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</si>
  <si>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</si>
  <si>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</si>
  <si>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</si>
  <si>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</si>
  <si>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</si>
  <si>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</si>
  <si>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</si>
  <si>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</si>
  <si>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</si>
  <si>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</si>
  <si>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</si>
  <si>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</si>
  <si>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</si>
  <si>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</si>
  <si>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</si>
  <si>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</si>
  <si>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</si>
  <si>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</si>
  <si>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</si>
  <si>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</si>
  <si>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</si>
  <si>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</si>
  <si>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</si>
  <si>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</si>
  <si>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</si>
  <si>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</si>
  <si>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</si>
  <si>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</si>
  <si>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</si>
  <si>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</si>
  <si>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</si>
  <si>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</si>
  <si>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</si>
  <si>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</si>
  <si>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</si>
  <si>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</si>
  <si>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</si>
  <si>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</si>
  <si>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</si>
  <si>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</si>
  <si>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</si>
  <si>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</si>
  <si>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</si>
  <si>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</si>
  <si>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天然铀能源储备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</si>
  <si>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</si>
  <si>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</si>
  <si>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</si>
  <si>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</si>
  <si>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</si>
  <si>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</si>
  <si>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</si>
  <si>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</si>
  <si>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</si>
  <si>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</si>
  <si>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</si>
  <si>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</si>
  <si>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</si>
  <si>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</si>
  <si>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</si>
  <si>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</si>
  <si>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</si>
  <si>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</si>
  <si>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</si>
  <si>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</si>
  <si>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</si>
  <si>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</si>
  <si>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</si>
  <si>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</si>
  <si>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</si>
  <si>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</si>
  <si>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安全生产基础◆</t>
  </si>
  <si>
    <t>应急救援</t>
  </si>
  <si>
    <t>应急管理</t>
  </si>
  <si>
    <t>其他应急管理支出</t>
  </si>
  <si>
    <t>消防救援事务★</t>
  </si>
  <si>
    <t>消防应急救援</t>
  </si>
  <si>
    <t>其他消防救援事务支出★</t>
  </si>
  <si>
    <t>森林消防事务◆</t>
  </si>
  <si>
    <t>行政运行◆</t>
  </si>
  <si>
    <t>一般行政管理事务◆</t>
  </si>
  <si>
    <t>机关服务◆</t>
  </si>
  <si>
    <t>森林消防应急救援◆</t>
  </si>
  <si>
    <t>其他森林消防事务支出◆</t>
  </si>
  <si>
    <t>煤矿安全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</si>
  <si>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</si>
  <si>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</si>
  <si>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</si>
  <si>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</si>
  <si>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</si>
  <si>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</si>
  <si>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</si>
  <si>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</si>
  <si>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</si>
  <si>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</si>
  <si>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</si>
  <si>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</si>
  <si>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</si>
  <si>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</si>
  <si>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</si>
  <si>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</si>
  <si>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</si>
  <si>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</si>
  <si>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</si>
  <si>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</si>
  <si>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</si>
  <si>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</si>
  <si>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</si>
  <si>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</si>
  <si>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</si>
  <si>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</si>
  <si>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</si>
  <si>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</si>
  <si>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</si>
  <si>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2022年市本级一般公共预算收支情况表</t>
  </si>
  <si>
    <t>表三</t>
  </si>
  <si>
    <t>101</t>
  </si>
  <si>
    <t>10101</t>
  </si>
  <si>
    <t>10104</t>
  </si>
  <si>
    <t>10106</t>
  </si>
  <si>
    <t>10107</t>
  </si>
  <si>
    <t>10109</t>
  </si>
  <si>
    <t>10110</t>
  </si>
  <si>
    <t>10111</t>
  </si>
  <si>
    <t>10112</t>
  </si>
  <si>
    <t>10113</t>
  </si>
  <si>
    <t>10114</t>
  </si>
  <si>
    <t>10118</t>
  </si>
  <si>
    <t>10119</t>
  </si>
  <si>
    <t>10120</t>
  </si>
  <si>
    <t>10121</t>
  </si>
  <si>
    <t>10199</t>
  </si>
  <si>
    <t>103</t>
  </si>
  <si>
    <t>10302</t>
  </si>
  <si>
    <t>10304</t>
  </si>
  <si>
    <t>10305</t>
  </si>
  <si>
    <t>10306</t>
  </si>
  <si>
    <t>10307</t>
  </si>
  <si>
    <t>10308</t>
  </si>
  <si>
    <t>10309</t>
  </si>
  <si>
    <t>10399</t>
  </si>
  <si>
    <t>市本级一般公共预算收入（同口径）</t>
  </si>
  <si>
    <t>所得税基数返还收入</t>
  </si>
  <si>
    <t>成品油税费改革税收返还收入</t>
  </si>
  <si>
    <t>增值税税收返还收入</t>
  </si>
  <si>
    <t>消费税税收返还收入</t>
  </si>
  <si>
    <t>增值税“五五分享”税收返还收入</t>
  </si>
  <si>
    <t>其他返还性收入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</si>
  <si>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</si>
  <si>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</si>
  <si>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</si>
  <si>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</si>
  <si>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</si>
  <si>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</si>
  <si>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</si>
  <si>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</si>
  <si>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</si>
  <si>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</si>
  <si>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</si>
  <si>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</si>
  <si>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巩固拓展脱贫攻坚成果衔接乡村振兴转移支付收入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</si>
  <si>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</si>
  <si>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</si>
  <si>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</si>
  <si>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</si>
  <si>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</si>
  <si>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</si>
  <si>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</si>
  <si>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</si>
  <si>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</si>
  <si>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</si>
  <si>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</si>
  <si>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</si>
  <si>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</si>
  <si>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</si>
  <si>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</si>
  <si>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</si>
  <si>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</si>
  <si>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</si>
  <si>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</si>
  <si>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</si>
  <si>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</si>
  <si>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</si>
  <si>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</si>
  <si>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补充县区财力转移支付收入</t>
  </si>
  <si>
    <t>其他一般性转移支付收入</t>
  </si>
  <si>
    <t>外交</t>
  </si>
  <si>
    <t>国防</t>
  </si>
  <si>
    <t>公共安全</t>
  </si>
  <si>
    <t>科学技术</t>
  </si>
  <si>
    <t>文化旅游体育与传媒</t>
  </si>
  <si>
    <t>社会保障和就业</t>
  </si>
  <si>
    <t>卫生健康</t>
  </si>
  <si>
    <t>城乡社区</t>
  </si>
  <si>
    <t>农林水</t>
  </si>
  <si>
    <t>资源勘探工业信息等</t>
  </si>
  <si>
    <t>商业服务业等</t>
  </si>
  <si>
    <t>金融</t>
  </si>
  <si>
    <t>自然资源海洋气象等</t>
  </si>
  <si>
    <t>粮油物资储备</t>
  </si>
  <si>
    <t>灾害防治及应急管理</t>
  </si>
  <si>
    <t>上解收入</t>
  </si>
  <si>
    <t>体制上解收入</t>
  </si>
  <si>
    <t>专项上解收入</t>
  </si>
  <si>
    <t>从政府性基金预算调入</t>
  </si>
  <si>
    <t>从国有资本经营预算调入</t>
  </si>
  <si>
    <t>从其他资金调入</t>
  </si>
  <si>
    <t>十四、资源勘探信息等支出</t>
  </si>
  <si>
    <t>市本级一般公共预算支出</t>
  </si>
  <si>
    <t>返还性支出</t>
  </si>
  <si>
    <t>所得税基数返还支出</t>
  </si>
  <si>
    <t>成品鱼税费改革税收返还支出</t>
  </si>
  <si>
    <t>增值税税收返还支出</t>
  </si>
  <si>
    <t>消费税税收返还支出</t>
  </si>
  <si>
    <t>增值税“五五分享”税收返还支出</t>
  </si>
  <si>
    <t>其他返还性支出</t>
  </si>
  <si>
    <t>一般性转移支付支出</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</si>
  <si>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</si>
  <si>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</si>
  <si>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</si>
  <si>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</si>
  <si>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</si>
  <si>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</si>
  <si>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</si>
  <si>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</si>
  <si>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</si>
  <si>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</si>
  <si>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</si>
  <si>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</si>
  <si>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欠发达地区转移支付支出</t>
  </si>
  <si>
    <t>一般公共服务共同财政事权支出</t>
  </si>
  <si>
    <t>外交共同财政事权支出</t>
  </si>
  <si>
    <t>国防共同财政事权支出</t>
  </si>
  <si>
    <t>公共安全共同财政事权支出</t>
  </si>
  <si>
    <t>教育共同财政事权支出</t>
  </si>
  <si>
    <t>科学技术共同财政事权支出</t>
  </si>
  <si>
    <t>文化旅游体育与传媒共同财政事权支出</t>
  </si>
  <si>
    <t>社会保障和就业共同财政事权支出</t>
  </si>
  <si>
    <t>医疗卫生共同财政事权支出</t>
  </si>
  <si>
    <t>节能环保共同财政事权支出</t>
  </si>
  <si>
    <t>城乡社区共同财政事权支出</t>
  </si>
  <si>
    <t>农林水共同财政事权支出</t>
  </si>
  <si>
    <t>交通运输共同财政事权支出</t>
  </si>
  <si>
    <t>资源勘探工业信息等共同财政事权支出</t>
  </si>
  <si>
    <t>商业服务业等共同财政事权支出</t>
  </si>
  <si>
    <t>金融共同财政事权支出</t>
  </si>
  <si>
    <t>自然资源海洋气象等共同财政事权支出</t>
  </si>
  <si>
    <t>住房保障共同财政事权支出</t>
  </si>
  <si>
    <t>粮油物资储备共同财政事权支出</t>
  </si>
  <si>
    <t>灾害防治及应急管理共同财政事权支出</t>
  </si>
  <si>
    <t>其他共同财政事权支出</t>
  </si>
  <si>
    <t>增值税留抵退税转移支付支出</t>
  </si>
  <si>
    <t>其他退税减税降费转移支付支出</t>
  </si>
  <si>
    <t>补助县区财力转移支付支出</t>
  </si>
  <si>
    <t>其他一般性转移支付支出</t>
  </si>
  <si>
    <t>专项转移支付支出</t>
  </si>
  <si>
    <t>地方政府一般债务转贷支出</t>
  </si>
  <si>
    <t>地方政府一般债券转贷支出</t>
  </si>
  <si>
    <t>新增一般债券转贷支出</t>
  </si>
  <si>
    <t>再融资一般债券转贷支出</t>
  </si>
  <si>
    <t>置换一般债券转贷支出</t>
  </si>
  <si>
    <t>地方政府向外国政府及国际金融组织借款转贷支出</t>
  </si>
  <si>
    <t>地方政府其他一般债务转贷支出</t>
  </si>
  <si>
    <t>23009A</t>
  </si>
  <si>
    <t>上年结转对应安排支出</t>
  </si>
  <si>
    <t>2022年市本级一般公共预算支出执行情况表</t>
  </si>
  <si>
    <t>表四</t>
  </si>
  <si>
    <t>仲裁</t>
  </si>
  <si>
    <t>司法鉴定</t>
  </si>
  <si>
    <t>化解农村义务教育债务支出</t>
  </si>
  <si>
    <t>化解普通高中债务支出</t>
  </si>
  <si>
    <t>广播</t>
  </si>
  <si>
    <t>电视</t>
  </si>
  <si>
    <t>表五</t>
  </si>
  <si>
    <t>序号</t>
  </si>
  <si>
    <t>项 目</t>
  </si>
  <si>
    <t>金 额</t>
  </si>
  <si>
    <t>合 计</t>
  </si>
  <si>
    <t>澄江市政策性粮食财务挂账化解专项资金</t>
  </si>
  <si>
    <t>2022年澄江市粮食风险基金补助资金</t>
  </si>
  <si>
    <t>新型冠状病毒肺炎疫情防控专项经费</t>
  </si>
  <si>
    <t>2022年澄江市政府性基金预算收入执行情况表</t>
  </si>
  <si>
    <t>表六</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</si>
  <si>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</si>
  <si>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</si>
  <si>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</si>
  <si>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</si>
  <si>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</si>
  <si>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</si>
  <si>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</si>
  <si>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土地出让价款收入</t>
  </si>
  <si>
    <t>补缴的土地价款</t>
  </si>
  <si>
    <t>划拨土地收入</t>
  </si>
  <si>
    <t>缴纳新增建设用地土地有偿使用费</t>
  </si>
  <si>
    <t>其他土地出让收入</t>
  </si>
  <si>
    <t>八、大中型水库库区基金收入</t>
  </si>
  <si>
    <t>九、彩票公益金收入</t>
  </si>
  <si>
    <t>福利彩票公益金收入</t>
  </si>
  <si>
    <t>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</si>
  <si>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</si>
  <si>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</si>
  <si>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</si>
  <si>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</si>
  <si>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</si>
  <si>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</si>
  <si>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</si>
  <si>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十七、专项债务对应项目专项收入★</t>
  </si>
  <si>
    <t>全市政府性基金预算收入</t>
  </si>
  <si>
    <t>地方政府专项债务收入</t>
  </si>
  <si>
    <t>地方政府专项债券收入</t>
  </si>
  <si>
    <t>新增专项债券收入</t>
  </si>
  <si>
    <t>再融资专项债券收入</t>
  </si>
  <si>
    <t>置换专项债券收入</t>
  </si>
  <si>
    <t>地方政府其他专项债务收入</t>
  </si>
  <si>
    <t>政府性基金转移支付收入</t>
  </si>
  <si>
    <t>2022年澄江市政府性基金预算支出执行情况表</t>
  </si>
  <si>
    <t>表七</t>
  </si>
  <si>
    <t>一、文化旅游体育与传媒支出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</si>
  <si>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</si>
  <si>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</si>
  <si>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</si>
  <si>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</si>
  <si>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</si>
  <si>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</si>
  <si>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</si>
  <si>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</si>
  <si>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</si>
  <si>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</si>
  <si>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</si>
  <si>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</si>
  <si>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</si>
  <si>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</si>
  <si>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</si>
  <si>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二、社会保障和就业支出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</si>
  <si>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</si>
  <si>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</si>
  <si>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</si>
  <si>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</si>
  <si>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</si>
  <si>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</si>
  <si>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</si>
  <si>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</si>
  <si>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三、节能环保支出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</si>
  <si>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</si>
  <si>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</si>
  <si>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</si>
  <si>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</si>
  <si>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</si>
  <si>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</si>
  <si>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</si>
  <si>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</si>
  <si>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</si>
  <si>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</si>
  <si>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</si>
  <si>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</si>
  <si>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</si>
  <si>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</si>
  <si>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</si>
  <si>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</si>
  <si>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</si>
  <si>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</si>
  <si>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</si>
  <si>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</si>
  <si>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</si>
  <si>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</si>
  <si>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</si>
  <si>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</si>
  <si>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</si>
  <si>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</si>
  <si>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</si>
  <si>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</si>
  <si>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</si>
  <si>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</si>
  <si>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</si>
  <si>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</si>
  <si>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</si>
  <si>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</si>
  <si>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</si>
  <si>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</si>
  <si>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</si>
  <si>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</si>
  <si>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</si>
  <si>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</si>
  <si>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</si>
  <si>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</si>
  <si>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</si>
  <si>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</si>
  <si>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</si>
  <si>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</si>
  <si>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</si>
  <si>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</si>
  <si>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</si>
  <si>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五、农林水支出</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</si>
  <si>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</si>
  <si>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</si>
  <si>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</si>
  <si>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</si>
  <si>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</si>
  <si>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</si>
  <si>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</si>
  <si>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</si>
  <si>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</si>
  <si>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</si>
  <si>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</si>
  <si>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</si>
  <si>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</si>
  <si>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</si>
  <si>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</si>
  <si>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</si>
  <si>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六、交通运输支出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</si>
  <si>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</si>
  <si>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</si>
  <si>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</si>
  <si>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</si>
  <si>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</si>
  <si>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</si>
  <si>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</si>
  <si>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</si>
  <si>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港口设施◆</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</si>
  <si>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</si>
  <si>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</si>
  <si>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</si>
  <si>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</si>
  <si>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</si>
  <si>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</si>
  <si>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</si>
  <si>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</si>
  <si>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</si>
  <si>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</si>
  <si>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</si>
  <si>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</si>
  <si>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</si>
  <si>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</si>
  <si>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</si>
  <si>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</si>
  <si>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</si>
  <si>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</si>
  <si>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</si>
  <si>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</si>
  <si>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</si>
  <si>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</si>
  <si>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</si>
  <si>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</si>
  <si>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</si>
  <si>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</si>
  <si>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</si>
  <si>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</si>
  <si>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</si>
  <si>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</si>
  <si>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</si>
  <si>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</si>
  <si>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</si>
  <si>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</si>
  <si>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七、资源勘探工业信息等支出</t>
  </si>
  <si>
    <t>农网还贷资金支出</t>
  </si>
  <si>
    <t>地方农网还贷资金支出</t>
  </si>
  <si>
    <t>其他农网还贷资金支出</t>
  </si>
  <si>
    <t>八、其他支出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</si>
  <si>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</si>
  <si>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</si>
  <si>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</si>
  <si>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</si>
  <si>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</si>
  <si>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</si>
  <si>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</si>
  <si>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</si>
  <si>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</si>
  <si>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</si>
  <si>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</si>
  <si>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</si>
  <si>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</si>
  <si>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</si>
  <si>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</si>
  <si>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</si>
  <si>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</si>
  <si>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</si>
  <si>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</si>
  <si>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</si>
  <si>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</si>
  <si>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</si>
  <si>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</si>
  <si>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</si>
  <si>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</si>
  <si>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</si>
  <si>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九、债务付息支出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</si>
  <si>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</si>
  <si>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</si>
  <si>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</si>
  <si>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</si>
  <si>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</si>
  <si>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</si>
  <si>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</si>
  <si>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</si>
  <si>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</si>
  <si>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</si>
  <si>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</si>
  <si>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</si>
  <si>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</si>
  <si>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</si>
  <si>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</si>
  <si>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</si>
  <si>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</si>
  <si>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十、债务发行费用支出</t>
  </si>
  <si>
    <t>地方政府专项债务发行费用支出</t>
  </si>
  <si>
    <t>海南省高等级公路车辆通行附加费债务发行费用支出</t>
  </si>
  <si>
    <t>港口建设费债务发行费用支出◆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</si>
  <si>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</si>
  <si>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</si>
  <si>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</si>
  <si>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</si>
  <si>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</si>
  <si>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</si>
  <si>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</si>
  <si>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</si>
  <si>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</si>
  <si>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</si>
  <si>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</si>
  <si>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</si>
  <si>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</si>
  <si>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</si>
  <si>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十一、抗疫特别国债安排的支出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</si>
  <si>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</si>
  <si>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</si>
  <si>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</si>
  <si>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</si>
  <si>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</si>
  <si>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</si>
  <si>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</si>
  <si>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</si>
  <si>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</si>
  <si>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</si>
  <si>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</si>
  <si>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</si>
  <si>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</si>
  <si>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</si>
  <si>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</si>
  <si>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</si>
  <si>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</si>
  <si>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</si>
  <si>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t>全市政府性基金预算支出</t>
  </si>
  <si>
    <t>政府性基金转移支付</t>
  </si>
  <si>
    <t>年终结余</t>
  </si>
  <si>
    <t>地方政府专项债务还本支出</t>
  </si>
  <si>
    <t>2022年市本级政府性基金预算收入执行情况表</t>
  </si>
  <si>
    <t>表八</t>
  </si>
  <si>
    <t xml:space="preserve">  福利彩票公益金收入</t>
  </si>
  <si>
    <t xml:space="preserve">  体育彩票公益金收入</t>
  </si>
  <si>
    <t>市本级政府性基金预算收入</t>
  </si>
  <si>
    <t>政府性基金转移收入</t>
  </si>
  <si>
    <t>政府性基金补助收入</t>
  </si>
  <si>
    <t>抗疫特别国债转移支付收入</t>
  </si>
  <si>
    <t>科学技术●</t>
  </si>
  <si>
    <t>文化旅游体育与传媒●</t>
  </si>
  <si>
    <t>社会保障和就业●</t>
  </si>
  <si>
    <t>节能环保●</t>
  </si>
  <si>
    <t>城乡社区●</t>
  </si>
  <si>
    <t>农林水●</t>
  </si>
  <si>
    <t>交通运输●</t>
  </si>
  <si>
    <t>资源勘探工业信息等●</t>
  </si>
  <si>
    <t>其他收入●</t>
  </si>
  <si>
    <t>上解收入●</t>
  </si>
  <si>
    <t>2022年市本级政府性基金预算支出执行情况表</t>
  </si>
  <si>
    <t>表九</t>
  </si>
  <si>
    <t>政府性基金补助支出</t>
  </si>
  <si>
    <t>抗疫特别国债转移支付支出</t>
  </si>
  <si>
    <t>其他支出●</t>
  </si>
  <si>
    <t>上解支出●</t>
  </si>
  <si>
    <t>地方政府专项债务转贷支出</t>
  </si>
  <si>
    <t>新增专项债券转贷支出</t>
  </si>
  <si>
    <t>再融资专项债券转贷支出</t>
  </si>
  <si>
    <t>置换专项债券转贷支出</t>
  </si>
  <si>
    <t>表十</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</si>
  <si>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</si>
  <si>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</si>
  <si>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</si>
  <si>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</si>
  <si>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</si>
  <si>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</si>
  <si>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</si>
  <si>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</si>
  <si>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</si>
  <si>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</si>
  <si>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</si>
  <si>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</si>
  <si>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</si>
  <si>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</si>
  <si>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</si>
  <si>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</si>
  <si>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</si>
  <si>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</si>
  <si>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</si>
  <si>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</si>
  <si>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</si>
  <si>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</si>
  <si>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</si>
  <si>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</si>
  <si>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</si>
  <si>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</si>
  <si>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</si>
  <si>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</si>
  <si>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</si>
  <si>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</si>
  <si>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</si>
  <si>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</si>
  <si>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</si>
  <si>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</si>
  <si>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全市国有资本经营预算收入</t>
  </si>
  <si>
    <t>上年结转</t>
  </si>
  <si>
    <t>账务调整收入</t>
  </si>
  <si>
    <t>表十一</t>
  </si>
  <si>
    <t xml:space="preserve">  解决历史遗留问题及改革成本支出</t>
  </si>
  <si>
    <t xml:space="preserve">    国有企业退休人员社会化管理补助支出</t>
  </si>
  <si>
    <t xml:space="preserve">    国有企业办职教幼教补助支出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</si>
  <si>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</si>
  <si>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</si>
  <si>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</si>
  <si>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</si>
  <si>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</si>
  <si>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</si>
  <si>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</si>
  <si>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</si>
  <si>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</si>
  <si>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</si>
  <si>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</si>
  <si>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</si>
  <si>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</si>
  <si>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</si>
  <si>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</si>
  <si>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全市国有资本经营预算支出</t>
  </si>
  <si>
    <t>国有资本经营预算转移支付</t>
  </si>
  <si>
    <t>结转下年</t>
  </si>
  <si>
    <t>表十二</t>
  </si>
  <si>
    <t>利润收入</t>
  </si>
  <si>
    <t xml:space="preserve">     卫生体育福利企业利润收入</t>
  </si>
  <si>
    <t>股利、股息收入</t>
  </si>
  <si>
    <t>产权转让收入</t>
  </si>
  <si>
    <t>清算收入</t>
  </si>
  <si>
    <t xml:space="preserve">    国有独资企业清算收入</t>
  </si>
  <si>
    <t>国有资本经营预算转移支付收入</t>
  </si>
  <si>
    <t xml:space="preserve">    国有资本经营预算转移支付收入</t>
  </si>
  <si>
    <t>其他国有资本经营预算收入</t>
  </si>
  <si>
    <t>市本级国有资本经营预算收入</t>
  </si>
  <si>
    <t>表十三</t>
  </si>
  <si>
    <t>市本级国有资本经营预算支出</t>
  </si>
  <si>
    <t>表十四</t>
  </si>
  <si>
    <t>一、企业职工基本养老保险基金收入</t>
  </si>
  <si>
    <t xml:space="preserve">    其中：保险费收入</t>
  </si>
  <si>
    <t xml:space="preserve">          利息收入</t>
  </si>
  <si>
    <t xml:space="preserve">          财政补贴收入</t>
  </si>
  <si>
    <t xml:space="preserve">          中央调剂资金收入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</si>
  <si>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</si>
  <si>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</si>
  <si>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</si>
  <si>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</si>
  <si>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</si>
  <si>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</si>
  <si>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全市收入</t>
  </si>
  <si>
    <t xml:space="preserve">  其中：保险费收入</t>
  </si>
  <si>
    <t xml:space="preserve">        利息收入</t>
  </si>
  <si>
    <t xml:space="preserve">        财政补贴收入</t>
  </si>
  <si>
    <t xml:space="preserve">        中央调剂资金收入</t>
  </si>
  <si>
    <t>表十五</t>
  </si>
  <si>
    <r>
      <rPr>
        <sz val="14"/>
        <rFont val="MS Serif"/>
        <charset val="134"/>
      </rPr>
      <t xml:space="preserve">    </t>
    </r>
    <r>
      <rPr>
        <sz val="14"/>
        <rFont val="宋体"/>
        <charset val="134"/>
      </rPr>
      <t>单位：万元</t>
    </r>
  </si>
  <si>
    <t>一、企业职工基本养老保险基金支出</t>
  </si>
  <si>
    <t xml:space="preserve">    其中：待遇支出</t>
  </si>
  <si>
    <t xml:space="preserve">          中央调剂资金支出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</si>
  <si>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</si>
  <si>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</si>
  <si>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</si>
  <si>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</si>
  <si>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</si>
  <si>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</si>
  <si>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全市支出</t>
  </si>
  <si>
    <t xml:space="preserve">    其中：社会保险待遇支出</t>
  </si>
  <si>
    <t>表十六</t>
  </si>
  <si>
    <r>
      <rPr>
        <sz val="14"/>
        <rFont val="MS Serif"/>
        <charset val="134"/>
      </rPr>
      <t xml:space="preserve">    </t>
    </r>
    <r>
      <rPr>
        <sz val="14"/>
        <color indexed="8"/>
        <rFont val="宋体"/>
        <charset val="134"/>
      </rPr>
      <t>单位：万元</t>
    </r>
  </si>
  <si>
    <t>一、企业职工基本养老保险基金本年收支结余</t>
  </si>
  <si>
    <t xml:space="preserve">    企业职工基本养老保险基金年末滚存结余</t>
  </si>
  <si>
    <t>二、机关事业单位基本养老保险基金本年收支结余(或缺口)</t>
  </si>
  <si>
    <t xml:space="preserve">    机关事业单位基本养老保险基金年末滚存结余</t>
  </si>
  <si>
    <t>三、失业保险基金本年收支结余（或缺口）</t>
  </si>
  <si>
    <t xml:space="preserve">    失业保险基金年末滚存结余</t>
  </si>
  <si>
    <t>四、城镇职工基本医疗保险基金本年收支结余</t>
  </si>
  <si>
    <t xml:space="preserve">    城镇职工基本医疗保险基金年末滚存结余</t>
  </si>
  <si>
    <t>五、工伤保险基金本年收支结余（或缺口）</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</si>
  <si>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</si>
  <si>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</si>
  <si>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</si>
  <si>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</si>
  <si>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</si>
  <si>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 xml:space="preserve">        本年收支结余</t>
  </si>
  <si>
    <t xml:space="preserve">        年末滚存结余</t>
  </si>
  <si>
    <t>表十七</t>
  </si>
  <si>
    <t>市本级收入</t>
  </si>
  <si>
    <t>表十八</t>
  </si>
  <si>
    <t>七、居民基本医疗保险基金支出</t>
  </si>
  <si>
    <t>市本级支出</t>
  </si>
  <si>
    <t>表十九</t>
  </si>
  <si>
    <t>二、机关事业单位基本养老保险基金本年收支结余（或缺口）</t>
  </si>
  <si>
    <t>七、居民基本医疗保险基金本年收支结余</t>
  </si>
  <si>
    <t xml:space="preserve">   本年收支结余合计</t>
  </si>
  <si>
    <t xml:space="preserve">   年末滚存结余合计</t>
  </si>
  <si>
    <t>表二十</t>
  </si>
  <si>
    <t>2022年预算数</t>
  </si>
  <si>
    <t>2022年全年预计执行数</t>
  </si>
  <si>
    <t>预算数比上年执行数增长%</t>
  </si>
  <si>
    <t>一、税收收入</t>
  </si>
  <si>
    <t>增值税</t>
  </si>
  <si>
    <t>全市一般公共预算收入</t>
  </si>
  <si>
    <t>接受其他地区援助收入▲</t>
  </si>
  <si>
    <t>区域间转移性收入▼</t>
  </si>
  <si>
    <t>接受其他地区援助收入▼</t>
  </si>
  <si>
    <t>生态保护补偿转移性收入▼</t>
  </si>
  <si>
    <t>土地指标调剂转移性收入▼</t>
  </si>
  <si>
    <t>其他转移性收入▼</t>
  </si>
  <si>
    <t>援助其他地区支出▲</t>
  </si>
  <si>
    <t>区域间转移性支出▼</t>
  </si>
  <si>
    <t>援助其他地区支出▼</t>
  </si>
  <si>
    <t>生态保护补偿转移性支出▼</t>
  </si>
  <si>
    <t>土地指标调剂转移性支出▼</t>
  </si>
  <si>
    <t>其他转移性支出▼</t>
  </si>
  <si>
    <t>表二十一</t>
  </si>
  <si>
    <t>2023年预算数</t>
  </si>
  <si>
    <t>军费</t>
  </si>
  <si>
    <t>律师管理</t>
  </si>
  <si>
    <t>公共法律服务</t>
  </si>
  <si>
    <t>法治建设</t>
  </si>
  <si>
    <t>罪犯生活及医疗卫生</t>
  </si>
  <si>
    <t>监狱业务及罪犯改造</t>
  </si>
  <si>
    <t>实验室及相关设施</t>
  </si>
  <si>
    <t>促进创业补贴</t>
  </si>
  <si>
    <t>在乡复员、退伍军人生活补助★</t>
  </si>
  <si>
    <t>其他优抚支出★</t>
  </si>
  <si>
    <t>军队转业干部安置★</t>
  </si>
  <si>
    <t>残疾人就业</t>
  </si>
  <si>
    <t>事业运行▼</t>
  </si>
  <si>
    <t>军供保障</t>
  </si>
  <si>
    <t>卫生健康管理事务★</t>
  </si>
  <si>
    <t>传染病医院★</t>
  </si>
  <si>
    <t>疾病预防控制机构★</t>
  </si>
  <si>
    <t>卫生监督机构★</t>
  </si>
  <si>
    <t>应急救治机构★</t>
  </si>
  <si>
    <t>科技转化与推广服务★</t>
  </si>
  <si>
    <t>农业生产发展★</t>
  </si>
  <si>
    <t>渔业发展</t>
  </si>
  <si>
    <t>农村供水★</t>
  </si>
  <si>
    <t>巩固拓展脱贫攻坚成果衔接乡村振兴★</t>
  </si>
  <si>
    <t>贷款奖补和贴息</t>
  </si>
  <si>
    <t>其他巩固拓展脱贫攻坚成果衔接乡村振兴支出★</t>
  </si>
  <si>
    <t>创业担保贷款贴息及奖补</t>
  </si>
  <si>
    <t>中小企业发展专项★</t>
  </si>
  <si>
    <t>保障性租赁住房▼</t>
  </si>
  <si>
    <t>天然铀储备★</t>
  </si>
  <si>
    <t>煤炭储备★</t>
  </si>
  <si>
    <t>消防救援事务</t>
  </si>
  <si>
    <t>消防应急救援★</t>
  </si>
  <si>
    <t>其他消防救援事务支出</t>
  </si>
  <si>
    <t>矿山安全监察事务</t>
  </si>
  <si>
    <t>矿山应急救援事务</t>
  </si>
  <si>
    <t>其他矿山安全支出</t>
  </si>
  <si>
    <t>地方政府其他一般债务付息支出</t>
  </si>
  <si>
    <t>233</t>
  </si>
  <si>
    <t>23303</t>
  </si>
  <si>
    <t>229</t>
  </si>
  <si>
    <t>22902</t>
  </si>
  <si>
    <t>22999</t>
  </si>
  <si>
    <t>支出合计</t>
  </si>
  <si>
    <t>表二十二</t>
  </si>
  <si>
    <t>比上年预算数增长%</t>
  </si>
  <si>
    <r>
      <rPr>
        <sz val="14"/>
        <rFont val="宋体"/>
        <charset val="134"/>
      </rPr>
      <t>10199</t>
    </r>
  </si>
  <si>
    <t>市本级一般公共预算收入</t>
  </si>
  <si>
    <t>巩固拓展脱贫攻坚成果衔接乡村振兴转移支付收入★</t>
  </si>
  <si>
    <t>增值税留抵退税转移支付收入▼</t>
  </si>
  <si>
    <t>其他退税减税降费转移支付收入▼</t>
  </si>
  <si>
    <t>补充县区财力转移支付收入▼</t>
  </si>
  <si>
    <t>接收其他地区援助收入▲</t>
  </si>
  <si>
    <t>201</t>
  </si>
  <si>
    <t>202</t>
  </si>
  <si>
    <t>203</t>
  </si>
  <si>
    <t>204</t>
  </si>
  <si>
    <t>205</t>
  </si>
  <si>
    <t>206</t>
  </si>
  <si>
    <t>207</t>
  </si>
  <si>
    <t>208</t>
  </si>
  <si>
    <t>210</t>
  </si>
  <si>
    <t>211</t>
  </si>
  <si>
    <t>212</t>
  </si>
  <si>
    <t>213</t>
  </si>
  <si>
    <t>214</t>
  </si>
  <si>
    <t>215</t>
  </si>
  <si>
    <t>216</t>
  </si>
  <si>
    <t>217</t>
  </si>
  <si>
    <t>219</t>
  </si>
  <si>
    <t>220</t>
  </si>
  <si>
    <t>221</t>
  </si>
  <si>
    <t>222</t>
  </si>
  <si>
    <t>224</t>
  </si>
  <si>
    <t>227</t>
  </si>
  <si>
    <t>232</t>
  </si>
  <si>
    <t>巩固拓展脱贫攻坚成果衔接乡村转移支付支出★</t>
  </si>
  <si>
    <t>增值税留抵退税转移支付支出▼</t>
  </si>
  <si>
    <t>其他退税减税降费转移支付支出▼</t>
  </si>
  <si>
    <t>补助县区财力转移支付支出▼</t>
  </si>
  <si>
    <t>√</t>
  </si>
  <si>
    <t>表二十三</t>
  </si>
  <si>
    <t>20101</t>
  </si>
  <si>
    <t>20205</t>
  </si>
  <si>
    <t>20299</t>
  </si>
  <si>
    <t>20301</t>
  </si>
  <si>
    <t>2023年澄江市市本级一般公共预算支出表(市对下转移支付项目)</t>
  </si>
  <si>
    <t>表二十四</t>
  </si>
  <si>
    <t>项       目</t>
  </si>
  <si>
    <t>乡镇财政运行一般性转移支付补助资金</t>
  </si>
  <si>
    <t xml:space="preserve">          合  计</t>
  </si>
  <si>
    <t>2023年澄江市分地区税收返还和转移支付预算表</t>
  </si>
  <si>
    <t>表二十五</t>
  </si>
  <si>
    <t>地区（玉溪市对澄江市）</t>
  </si>
  <si>
    <t>合计</t>
  </si>
  <si>
    <t>税收返还</t>
  </si>
  <si>
    <t>一般性转移支付</t>
  </si>
  <si>
    <t>专项转移支付</t>
  </si>
  <si>
    <t>一、提前下达数小计</t>
  </si>
  <si>
    <t>（一）一般性转移支付</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</si>
  <si>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</si>
  <si>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</si>
  <si>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</si>
  <si>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</si>
  <si>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</si>
  <si>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</si>
  <si>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</si>
  <si>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</si>
  <si>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</si>
  <si>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</si>
  <si>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1100231贫困地区转移支付收入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</si>
  <si>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</si>
  <si>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</si>
  <si>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</si>
  <si>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</si>
  <si>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</si>
  <si>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</si>
  <si>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</si>
  <si>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</si>
  <si>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</si>
  <si>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</si>
  <si>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</si>
  <si>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（二）专项转移支付</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</si>
  <si>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</si>
  <si>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</si>
  <si>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</si>
  <si>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</si>
  <si>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</si>
  <si>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</si>
  <si>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</si>
  <si>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</si>
  <si>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</si>
  <si>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</si>
  <si>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</si>
  <si>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</si>
  <si>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</si>
  <si>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</si>
  <si>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</si>
  <si>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</si>
  <si>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</si>
  <si>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</si>
  <si>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</si>
  <si>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</si>
  <si>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</si>
  <si>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</si>
  <si>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</si>
  <si>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</si>
  <si>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</si>
  <si>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</si>
  <si>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2023年澄江市市本级一般公共预算政府预算经济分类表(基本支出)</t>
  </si>
  <si>
    <t>表二十六</t>
  </si>
  <si>
    <t>经济科目名称</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</si>
  <si>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</si>
  <si>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</si>
  <si>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</si>
  <si>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</si>
  <si>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</si>
  <si>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</si>
  <si>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</si>
  <si>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</si>
  <si>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</si>
  <si>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</si>
  <si>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</si>
  <si>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</si>
  <si>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</si>
  <si>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</si>
  <si>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</si>
  <si>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</si>
  <si>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公务用车购置</t>
  </si>
  <si>
    <t>设备购置</t>
  </si>
  <si>
    <t>房屋建筑物购建</t>
  </si>
  <si>
    <t>对事业单位经常性补助</t>
  </si>
  <si>
    <t>工资福利支出</t>
  </si>
  <si>
    <t>商品和服务支出</t>
  </si>
  <si>
    <t>对事业单位资本性补助</t>
  </si>
  <si>
    <t>资本性支出（一）</t>
  </si>
  <si>
    <t>资本性支出（二）</t>
  </si>
  <si>
    <t>对企业补助</t>
  </si>
  <si>
    <t>费用补贴</t>
  </si>
  <si>
    <t>利息补贴</t>
  </si>
  <si>
    <t>其他对企业补助</t>
  </si>
  <si>
    <t>对个人和家庭的补助</t>
  </si>
  <si>
    <t>社会福利和救助</t>
  </si>
  <si>
    <t>助学金</t>
  </si>
  <si>
    <t>个人农业生产补贴</t>
  </si>
  <si>
    <t>离退休费</t>
  </si>
  <si>
    <t>其他对个人和家庭补助</t>
  </si>
  <si>
    <t>对社会保障基金补助</t>
  </si>
  <si>
    <t>对社会保险基金补助</t>
  </si>
  <si>
    <t>债务利息及费用支出</t>
  </si>
  <si>
    <t>国内债务付息</t>
  </si>
  <si>
    <t>国内债务发行费用</t>
  </si>
  <si>
    <t>国内债务还本</t>
  </si>
  <si>
    <t>预备费</t>
  </si>
  <si>
    <t>支 出 合 计</t>
  </si>
  <si>
    <t>表二十七</t>
  </si>
  <si>
    <t>十七、专项债务对应项目专项收入</t>
  </si>
  <si>
    <t>2023年澄江市政府性基金预算支出情况表</t>
  </si>
  <si>
    <t>表二十八</t>
  </si>
  <si>
    <t>民航科教和信息建设▼</t>
  </si>
  <si>
    <t>用于巩固拓展脱贫攻坚成果衔接乡村振兴的彩票公益金支出★</t>
  </si>
  <si>
    <t>政府性基金上解支出●</t>
  </si>
  <si>
    <t>政府性基金预算调出资金</t>
  </si>
  <si>
    <t>表二十九</t>
  </si>
  <si>
    <t>1030102</t>
  </si>
  <si>
    <t>1030112</t>
  </si>
  <si>
    <t>1030115</t>
  </si>
  <si>
    <t>三、港口建设费收入</t>
  </si>
  <si>
    <t>1030129</t>
  </si>
  <si>
    <t>1030146</t>
  </si>
  <si>
    <t>1030147</t>
  </si>
  <si>
    <t>1030148</t>
  </si>
  <si>
    <t>103014801</t>
  </si>
  <si>
    <t>103014802</t>
  </si>
  <si>
    <t>103014803</t>
  </si>
  <si>
    <t>103014898</t>
  </si>
  <si>
    <t>103014899</t>
  </si>
  <si>
    <t>1030150</t>
  </si>
  <si>
    <t>1030155</t>
  </si>
  <si>
    <t>103015501</t>
  </si>
  <si>
    <t>103015502</t>
  </si>
  <si>
    <t>十七、专项债券对应项目专项收入</t>
  </si>
  <si>
    <t>政府性基金上解收入</t>
  </si>
  <si>
    <t>其他调入政府性基金预算资金</t>
  </si>
  <si>
    <t>表三十</t>
  </si>
  <si>
    <t>20707</t>
  </si>
  <si>
    <t>抗疫特别国债财务基金支出▼</t>
  </si>
  <si>
    <t>市本级政府性基金预算支出</t>
  </si>
  <si>
    <t>23009</t>
  </si>
  <si>
    <t>23011</t>
  </si>
  <si>
    <t>231</t>
  </si>
  <si>
    <t>表三十一</t>
  </si>
  <si>
    <t>本年支出小计</t>
  </si>
  <si>
    <t>2023年澄江市国有资本经营收入预算情况表</t>
  </si>
  <si>
    <t>表三十二</t>
  </si>
  <si>
    <t>项        目</t>
  </si>
  <si>
    <t xml:space="preserve">    建材企业利润收入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</si>
  <si>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</si>
  <si>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2023年澄江市国有资本经营支出预算情况表</t>
  </si>
  <si>
    <t>表三十三</t>
  </si>
  <si>
    <t xml:space="preserve">    “三供一业”移交补助支出</t>
  </si>
  <si>
    <t xml:space="preserve">  其他金融国有资本经营预算支出</t>
  </si>
  <si>
    <t>2023年市本级国有资本经营收入预算情况表</t>
  </si>
  <si>
    <t>表三十四</t>
  </si>
  <si>
    <t>2023年市本级国有资本经营支出预算情况表</t>
  </si>
  <si>
    <t>表三十五</t>
  </si>
  <si>
    <t>项   目</t>
  </si>
  <si>
    <t xml:space="preserve">    "三供一业"移交补助支出</t>
  </si>
  <si>
    <t>2023年市本级国有资本经营预算支出明细表</t>
  </si>
  <si>
    <t>表三十六</t>
  </si>
  <si>
    <t>项     目</t>
  </si>
  <si>
    <t>支出预算数</t>
  </si>
  <si>
    <t>解决历史遗留问题</t>
  </si>
  <si>
    <t>剥离国有企业办社会职能及解决历史遗留问题补助资金</t>
  </si>
  <si>
    <t>国有企业资本金注入</t>
  </si>
  <si>
    <t>安排云投集团资本金支持改革发展</t>
  </si>
  <si>
    <t>出资参与设立云南省国企改革发展基金</t>
  </si>
  <si>
    <t>其他国有资本经营预算支出</t>
  </si>
  <si>
    <t>安排国资委国资监管经费支出</t>
  </si>
  <si>
    <t>安排国资监管经费支出</t>
  </si>
  <si>
    <t>市 本 级 国 有 资 本 经 营 预 算 支 出</t>
  </si>
  <si>
    <t>转移支付支出</t>
  </si>
  <si>
    <t>各     项     支     出     合     计</t>
  </si>
  <si>
    <t>2023年澄江市社会保险基金收入预算情况表</t>
  </si>
  <si>
    <t>表三十七</t>
  </si>
  <si>
    <t>七、居民基本医疗保险基金收入</t>
  </si>
  <si>
    <t>2023年澄江市社会保险基金支出预算情况表</t>
  </si>
  <si>
    <t>表三十八</t>
  </si>
  <si>
    <r>
      <rPr>
        <sz val="14"/>
        <rFont val="宋体"/>
        <charset val="134"/>
      </rPr>
      <t xml:space="preserve">    </t>
    </r>
    <r>
      <rPr>
        <sz val="14"/>
        <color indexed="8"/>
        <rFont val="宋体"/>
        <charset val="134"/>
      </rPr>
      <t>单位：万元</t>
    </r>
  </si>
  <si>
    <t xml:space="preserve">         中央调剂资金支出</t>
  </si>
  <si>
    <t>2023年澄江市社会保险基金结余预算情况表</t>
  </si>
  <si>
    <t>表三十九</t>
  </si>
  <si>
    <t xml:space="preserve">    城乡居民基本养老保险基金年末滚存结余</t>
  </si>
  <si>
    <t>本年收支结余</t>
  </si>
  <si>
    <t>年末滚存结余</t>
  </si>
  <si>
    <t>2023年市本级社会保险基金收入预算情况表</t>
  </si>
  <si>
    <t>表四十</t>
  </si>
  <si>
    <t>2023年市本级社会保险基金支出预算情况表</t>
  </si>
  <si>
    <t>表四十一</t>
  </si>
  <si>
    <t>2023年市本级社会保险基金结余预算情况表</t>
  </si>
  <si>
    <t>表四十二</t>
  </si>
  <si>
    <t>六、城乡居民基本养老保险收支结余</t>
  </si>
  <si>
    <t xml:space="preserve">   城乡居民基本养老保险滚存结余</t>
  </si>
  <si>
    <t>七、居民基本医疗保险收支结余</t>
  </si>
  <si>
    <t xml:space="preserve">    居民基本医疗保险滚存结余</t>
  </si>
  <si>
    <t>2022年澄江市政府债务限额和余额情况表</t>
  </si>
  <si>
    <t>表四十三</t>
  </si>
  <si>
    <t> 单位：亿元</t>
  </si>
  <si>
    <t>项         目</t>
  </si>
  <si>
    <t>全市</t>
  </si>
  <si>
    <t>市本级</t>
  </si>
  <si>
    <t>执行数比上年决算数增长%</t>
  </si>
  <si>
    <t>一般债务</t>
  </si>
  <si>
    <t>一、上年末地方政府一般债务余额</t>
  </si>
  <si>
    <t xml:space="preserve">    1.上年末地方一般债务余额</t>
  </si>
  <si>
    <t xml:space="preserve">    2.调增上年一般债务余额</t>
  </si>
  <si>
    <t>二、当年末地方政府一般债务余额限额</t>
  </si>
  <si>
    <t>三、当年地方政府一般债务发行额</t>
  </si>
  <si>
    <t xml:space="preserve"> 1.发行新增一般债券</t>
  </si>
  <si>
    <t>1.发行新增一般债券</t>
  </si>
  <si>
    <t xml:space="preserve"> 2.发行再融资一般债券</t>
  </si>
  <si>
    <t>2.发行再融资一般债券</t>
  </si>
  <si>
    <t xml:space="preserve"> 3.发行置换一般债券</t>
  </si>
  <si>
    <t>3.发行置换一般债券</t>
  </si>
  <si>
    <t xml:space="preserve"> 3.外国政府及国际金融组织借款</t>
  </si>
  <si>
    <t>3.外国政府及国际金融组织借款</t>
  </si>
  <si>
    <t>四、当年地方政府一般债务还本额</t>
  </si>
  <si>
    <t>五、调减未置换地方政府一般存量债务</t>
  </si>
  <si>
    <t>五、当年末地方政府一般债务余额</t>
  </si>
  <si>
    <t>专项债务</t>
  </si>
  <si>
    <t>一、上年末地方政府专项债务余额</t>
  </si>
  <si>
    <t xml:space="preserve">    1.上年末地方专项债务余额</t>
  </si>
  <si>
    <t xml:space="preserve">    2.调增上年专项债务余额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</si>
  <si>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</si>
  <si>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</si>
  <si>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</si>
  <si>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</si>
  <si>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</si>
  <si>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</si>
  <si>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五、当年末地方政府专项债务余额</t>
  </si>
  <si>
    <t>一、上年末地方政府债务余额</t>
  </si>
  <si>
    <t>二、当年末地方政府债务余额限额</t>
  </si>
  <si>
    <t>三、当年地方政府债务发行额</t>
  </si>
  <si>
    <t>1.发行新增政府债券</t>
  </si>
  <si>
    <t>2.发行再融资债券</t>
  </si>
  <si>
    <t>3.发行置换债券</t>
  </si>
  <si>
    <t>四、当年地方政府债务还本额</t>
  </si>
  <si>
    <t>五、调减未置换地方政府存量债务</t>
  </si>
  <si>
    <t>五、当年末地方政府债务余额</t>
  </si>
  <si>
    <t>2022年澄江市地方政府债务投向情况表</t>
  </si>
  <si>
    <t>表四十四</t>
  </si>
  <si>
    <t>单位：亿元</t>
  </si>
  <si>
    <t>项    目</t>
  </si>
  <si>
    <t>政府债务</t>
  </si>
  <si>
    <t>其中:政府一般债务</t>
  </si>
  <si>
    <t>其中:政府专项债务</t>
  </si>
  <si>
    <t>2022年增减变化</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</si>
  <si>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</si>
  <si>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</si>
  <si>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</si>
  <si>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</si>
  <si>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</si>
  <si>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</si>
  <si>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</si>
  <si>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</si>
  <si>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</si>
  <si>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</si>
  <si>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</si>
  <si>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</si>
  <si>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</si>
  <si>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</si>
  <si>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</si>
  <si>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</si>
  <si>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</si>
  <si>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</si>
  <si>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</si>
  <si>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2022年市本级地方政府债务投向情况表</t>
  </si>
  <si>
    <t>表四十五</t>
  </si>
  <si>
    <t>2023年澄江市政府债务限额和余额情况表</t>
  </si>
  <si>
    <t>表四十六</t>
  </si>
  <si>
    <t>五、调减未置换地方政府专项存量债务</t>
  </si>
  <si>
    <t>2022年澄江市地方政府债务限额表</t>
  </si>
  <si>
    <t>表四十七</t>
  </si>
  <si>
    <t>地  区</t>
  </si>
  <si>
    <t>2021年政府债务限额</t>
  </si>
  <si>
    <t>2022年政府债务限额</t>
  </si>
  <si>
    <t>澄江市</t>
  </si>
</sst>
</file>

<file path=xl/styles.xml><?xml version="1.0" encoding="utf-8"?>
<styleSheet xmlns="http://schemas.openxmlformats.org/spreadsheetml/2006/main">
  <numFmts count="39">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_-&quot;$&quot;\ * #,##0_-;_-&quot;$&quot;\ * #,##0\-;_-&quot;$&quot;\ * &quot;-&quot;_-;_-@_-"/>
    <numFmt numFmtId="178" formatCode="0\.0,&quot;0&quot;"/>
    <numFmt numFmtId="179" formatCode="_ * #,##0.0_ ;_ * \-#,##0.0_ ;_ * &quot;-&quot;??_ ;_ @_ "/>
    <numFmt numFmtId="180" formatCode="_-* #,##0_-;\-* #,##0_-;_-* &quot;-&quot;_-;_-@_-"/>
    <numFmt numFmtId="181" formatCode="yy\.mm\.dd"/>
    <numFmt numFmtId="182" formatCode="yyyy&quot;年&quot;m&quot;月&quot;;@"/>
    <numFmt numFmtId="183" formatCode="&quot;$&quot;\ #,##0_-;[Red]&quot;$&quot;\ #,##0\-"/>
    <numFmt numFmtId="184" formatCode="&quot;$&quot;\ #,##0.00_-;[Red]&quot;$&quot;\ #,##0.00\-"/>
    <numFmt numFmtId="185" formatCode="#\ ??/??"/>
    <numFmt numFmtId="186" formatCode="\$#,##0.00;\(\$#,##0.00\)"/>
    <numFmt numFmtId="187" formatCode="#,##0;\(#,##0\)"/>
    <numFmt numFmtId="188" formatCode="#,##0_ ;[Red]\-#,##0\ "/>
    <numFmt numFmtId="189" formatCode="_(* #,##0.00_);_(* \(#,##0.00\);_(* &quot;-&quot;??_);_(@_)"/>
    <numFmt numFmtId="190" formatCode="&quot;$&quot;#,##0.00_);[Red]\(&quot;$&quot;#,##0.00\)"/>
    <numFmt numFmtId="191" formatCode="#,##0.00_);[Red]\(#,##0.00\)"/>
    <numFmt numFmtId="192" formatCode="_(&quot;$&quot;* #,##0.00_);_(&quot;$&quot;* \(#,##0.00\);_(&quot;$&quot;* &quot;-&quot;??_);_(@_)"/>
    <numFmt numFmtId="193" formatCode="_-* #,##0.00_-;\-* #,##0.00_-;_-* &quot;-&quot;??_-;_-@_-"/>
    <numFmt numFmtId="194" formatCode="_-&quot;$&quot;\ * #,##0.00_-;_-&quot;$&quot;\ * #,##0.00\-;_-&quot;$&quot;\ * &quot;-&quot;??_-;_-@_-"/>
    <numFmt numFmtId="195" formatCode="#,##0_ "/>
    <numFmt numFmtId="196" formatCode="\$#,##0;\(\$#,##0\)"/>
    <numFmt numFmtId="197" formatCode="#,##0.0_);\(#,##0.0\)"/>
    <numFmt numFmtId="198" formatCode="&quot;$&quot;#,##0_);[Red]\(&quot;$&quot;#,##0\)"/>
    <numFmt numFmtId="199" formatCode="0.0000000%"/>
    <numFmt numFmtId="200" formatCode="_ * #,##0_ ;_ * \-#,##0_ ;_ * &quot;-&quot;??_ ;_ @_ "/>
    <numFmt numFmtId="201" formatCode="#,##0.00_ "/>
    <numFmt numFmtId="202" formatCode="_(&quot;$&quot;* #,##0_);_(&quot;$&quot;* \(#,##0\);_(&quot;$&quot;* &quot;-&quot;_);_(@_)"/>
    <numFmt numFmtId="203" formatCode="_(* #,##0_);_(* \(#,##0\);_(* &quot;-&quot;_);_(@_)"/>
    <numFmt numFmtId="204" formatCode="#,##0.000_ "/>
    <numFmt numFmtId="205" formatCode="#,##0_);[Red]\(#,##0\)"/>
    <numFmt numFmtId="206" formatCode="0.000_ "/>
    <numFmt numFmtId="207" formatCode="0.0%"/>
    <numFmt numFmtId="208" formatCode="#,##0.0_ "/>
    <numFmt numFmtId="209" formatCode="0.0"/>
    <numFmt numFmtId="210" formatCode="#,##0.00_ ;\-#,##0.00;;"/>
  </numFmts>
  <fonts count="139">
    <font>
      <sz val="11"/>
      <color indexed="8"/>
      <name val="宋体"/>
      <charset val="134"/>
    </font>
    <font>
      <sz val="26"/>
      <color theme="1"/>
      <name val="宋体"/>
      <charset val="134"/>
      <scheme val="minor"/>
    </font>
    <font>
      <sz val="14"/>
      <color theme="1"/>
      <name val="宋体"/>
      <charset val="134"/>
      <scheme val="minor"/>
    </font>
    <font>
      <b/>
      <sz val="14"/>
      <color theme="1"/>
      <name val="宋体"/>
      <charset val="134"/>
      <scheme val="minor"/>
    </font>
    <font>
      <sz val="11"/>
      <color theme="1"/>
      <name val="宋体"/>
      <charset val="134"/>
      <scheme val="minor"/>
    </font>
    <font>
      <sz val="26"/>
      <name val="方正小标宋简体"/>
      <charset val="134"/>
    </font>
    <font>
      <sz val="14"/>
      <name val="宋体"/>
      <charset val="134"/>
      <scheme val="major"/>
    </font>
    <font>
      <sz val="11"/>
      <color indexed="8"/>
      <name val="宋体"/>
      <charset val="134"/>
      <scheme val="minor"/>
    </font>
    <font>
      <sz val="14"/>
      <color indexed="8"/>
      <name val="宋体"/>
      <charset val="134"/>
      <scheme val="minor"/>
    </font>
    <font>
      <b/>
      <sz val="14"/>
      <name val="宋体"/>
      <charset val="134"/>
      <scheme val="minor"/>
    </font>
    <font>
      <b/>
      <sz val="14"/>
      <color indexed="8"/>
      <name val="宋体"/>
      <charset val="134"/>
      <scheme val="minor"/>
    </font>
    <font>
      <sz val="14"/>
      <name val="宋体"/>
      <charset val="134"/>
      <scheme val="minor"/>
    </font>
    <font>
      <sz val="20"/>
      <color indexed="8"/>
      <name val="方正小标宋简体"/>
      <charset val="134"/>
    </font>
    <font>
      <sz val="26"/>
      <color indexed="8"/>
      <name val="方正小标宋简体"/>
      <charset val="134"/>
    </font>
    <font>
      <sz val="14"/>
      <color indexed="8"/>
      <name val="宋体"/>
      <charset val="134"/>
    </font>
    <font>
      <b/>
      <sz val="14"/>
      <color indexed="8"/>
      <name val="宋体"/>
      <charset val="134"/>
    </font>
    <font>
      <b/>
      <sz val="16"/>
      <color indexed="8"/>
      <name val="宋体"/>
      <charset val="134"/>
    </font>
    <font>
      <b/>
      <sz val="14"/>
      <name val="宋体"/>
      <charset val="134"/>
    </font>
    <font>
      <sz val="14"/>
      <name val="宋体"/>
      <charset val="134"/>
    </font>
    <font>
      <sz val="14"/>
      <color indexed="8"/>
      <name val="宋体"/>
      <charset val="134"/>
      <scheme val="major"/>
    </font>
    <font>
      <b/>
      <sz val="11"/>
      <color indexed="8"/>
      <name val="宋体"/>
      <charset val="134"/>
    </font>
    <font>
      <b/>
      <sz val="14"/>
      <color theme="1"/>
      <name val="宋体"/>
      <charset val="134"/>
    </font>
    <font>
      <sz val="14"/>
      <color theme="1"/>
      <name val="宋体"/>
      <charset val="134"/>
    </font>
    <font>
      <sz val="12"/>
      <name val="宋体"/>
      <charset val="134"/>
    </font>
    <font>
      <sz val="14"/>
      <name val="MS Serif"/>
      <charset val="134"/>
    </font>
    <font>
      <sz val="14"/>
      <name val="Times New Roman"/>
      <charset val="134"/>
    </font>
    <font>
      <sz val="10"/>
      <name val="Arial"/>
      <charset val="134"/>
    </font>
    <font>
      <b/>
      <sz val="10"/>
      <name val="Arial"/>
      <charset val="134"/>
    </font>
    <font>
      <sz val="26"/>
      <color rgb="FF000000"/>
      <name val="方正小标宋简体"/>
      <charset val="134"/>
    </font>
    <font>
      <sz val="14"/>
      <color rgb="FF000000"/>
      <name val="宋体"/>
      <charset val="134"/>
    </font>
    <font>
      <b/>
      <sz val="14"/>
      <color rgb="FF000000"/>
      <name val="宋体"/>
      <charset val="134"/>
      <scheme val="minor"/>
    </font>
    <font>
      <sz val="14"/>
      <color rgb="FF000000"/>
      <name val="宋体"/>
      <charset val="134"/>
      <scheme val="minor"/>
    </font>
    <font>
      <sz val="16"/>
      <name val="宋体"/>
      <charset val="134"/>
    </font>
    <font>
      <sz val="16"/>
      <color indexed="8"/>
      <name val="宋体"/>
      <charset val="134"/>
    </font>
    <font>
      <sz val="20"/>
      <color indexed="8"/>
      <name val="宋体"/>
      <charset val="134"/>
    </font>
    <font>
      <sz val="24"/>
      <name val="方正小标宋简体"/>
      <charset val="134"/>
    </font>
    <font>
      <sz val="11"/>
      <name val="宋体"/>
      <charset val="134"/>
    </font>
    <font>
      <b/>
      <sz val="12"/>
      <name val="宋体"/>
      <charset val="134"/>
    </font>
    <font>
      <b/>
      <sz val="14"/>
      <name val="黑体"/>
      <charset val="134"/>
    </font>
    <font>
      <sz val="14"/>
      <color indexed="9"/>
      <name val="宋体"/>
      <charset val="134"/>
    </font>
    <font>
      <sz val="18"/>
      <color indexed="8"/>
      <name val="方正小标宋简体"/>
      <charset val="134"/>
    </font>
    <font>
      <sz val="14"/>
      <color rgb="FFFF0000"/>
      <name val="宋体"/>
      <charset val="134"/>
    </font>
    <font>
      <b/>
      <sz val="10"/>
      <name val="宋体"/>
      <charset val="134"/>
    </font>
    <font>
      <sz val="14"/>
      <name val="Arial"/>
      <charset val="134"/>
    </font>
    <font>
      <sz val="12"/>
      <color theme="1"/>
      <name val="宋体"/>
      <charset val="134"/>
      <scheme val="minor"/>
    </font>
    <font>
      <sz val="12"/>
      <color indexed="8"/>
      <name val="宋体"/>
      <charset val="134"/>
      <scheme val="minor"/>
    </font>
    <font>
      <sz val="12"/>
      <name val="宋体"/>
      <charset val="134"/>
      <scheme val="minor"/>
    </font>
    <font>
      <sz val="22"/>
      <color indexed="8"/>
      <name val="方正小标宋简体"/>
      <charset val="134"/>
    </font>
    <font>
      <sz val="12"/>
      <color indexed="8"/>
      <name val="宋体"/>
      <charset val="134"/>
    </font>
    <font>
      <sz val="20"/>
      <name val="方正小标宋简体"/>
      <charset val="134"/>
    </font>
    <font>
      <sz val="14"/>
      <color theme="1"/>
      <name val="Arial"/>
      <charset val="134"/>
    </font>
    <font>
      <b/>
      <sz val="11"/>
      <name val="宋体"/>
      <charset val="134"/>
    </font>
    <font>
      <sz val="18"/>
      <color indexed="8"/>
      <name val="宋体"/>
      <charset val="134"/>
    </font>
    <font>
      <sz val="10"/>
      <name val="宋体"/>
      <charset val="134"/>
    </font>
    <font>
      <sz val="12"/>
      <name val="Arial"/>
      <charset val="134"/>
    </font>
    <font>
      <sz val="12"/>
      <name val="仿宋_GB2312"/>
      <charset val="134"/>
    </font>
    <font>
      <sz val="18"/>
      <name val="华文中宋"/>
      <charset val="134"/>
    </font>
    <font>
      <sz val="10"/>
      <color rgb="FFFF0000"/>
      <name val="宋体"/>
      <charset val="134"/>
    </font>
    <font>
      <b/>
      <sz val="18"/>
      <name val="宋体"/>
      <charset val="134"/>
    </font>
    <font>
      <sz val="15"/>
      <name val="宋体"/>
      <charset val="134"/>
    </font>
    <font>
      <sz val="36"/>
      <name val="方正小标宋简体"/>
      <charset val="134"/>
    </font>
    <font>
      <sz val="18"/>
      <name val="仿宋_GB2312"/>
      <charset val="134"/>
    </font>
    <font>
      <sz val="20"/>
      <name val="宋体"/>
      <charset val="134"/>
    </font>
    <font>
      <sz val="18"/>
      <name val="黑体"/>
      <charset val="134"/>
    </font>
    <font>
      <sz val="12"/>
      <name val="黑体"/>
      <charset val="134"/>
    </font>
    <font>
      <sz val="30"/>
      <name val="方正小标宋简体"/>
      <charset val="134"/>
    </font>
    <font>
      <sz val="48"/>
      <name val="华文行楷"/>
      <charset val="134"/>
    </font>
    <font>
      <sz val="20"/>
      <name val="楷体_GB2312"/>
      <charset val="134"/>
    </font>
    <font>
      <sz val="11"/>
      <color indexed="60"/>
      <name val="宋体"/>
      <charset val="134"/>
    </font>
    <font>
      <i/>
      <sz val="11"/>
      <color rgb="FF7F7F7F"/>
      <name val="宋体"/>
      <charset val="0"/>
      <scheme val="minor"/>
    </font>
    <font>
      <sz val="11"/>
      <color indexed="9"/>
      <name val="宋体"/>
      <charset val="134"/>
    </font>
    <font>
      <sz val="12"/>
      <color indexed="9"/>
      <name val="宋体"/>
      <charset val="134"/>
    </font>
    <font>
      <sz val="11"/>
      <color theme="1"/>
      <name val="宋体"/>
      <charset val="0"/>
      <scheme val="minor"/>
    </font>
    <font>
      <sz val="10"/>
      <name val="MS Sans Serif"/>
      <charset val="134"/>
    </font>
    <font>
      <sz val="11"/>
      <color indexed="20"/>
      <name val="宋体"/>
      <charset val="134"/>
    </font>
    <font>
      <sz val="11"/>
      <color indexed="17"/>
      <name val="宋体"/>
      <charset val="134"/>
    </font>
    <font>
      <sz val="12"/>
      <color indexed="17"/>
      <name val="宋体"/>
      <charset val="134"/>
    </font>
    <font>
      <sz val="10"/>
      <name val="楷体"/>
      <charset val="134"/>
    </font>
    <font>
      <sz val="10"/>
      <name val="Geneva"/>
      <charset val="134"/>
    </font>
    <font>
      <sz val="10"/>
      <name val="Helv"/>
      <charset val="134"/>
    </font>
    <font>
      <b/>
      <sz val="15"/>
      <color indexed="56"/>
      <name val="宋体"/>
      <charset val="134"/>
    </font>
    <font>
      <i/>
      <sz val="11"/>
      <color indexed="23"/>
      <name val="宋体"/>
      <charset val="134"/>
    </font>
    <font>
      <sz val="12"/>
      <name val="Times New Roman"/>
      <charset val="134"/>
    </font>
    <font>
      <b/>
      <sz val="11"/>
      <color indexed="9"/>
      <name val="宋体"/>
      <charset val="134"/>
    </font>
    <font>
      <sz val="12"/>
      <color indexed="20"/>
      <name val="宋体"/>
      <charset val="134"/>
    </font>
    <font>
      <sz val="11"/>
      <color indexed="52"/>
      <name val="宋体"/>
      <charset val="134"/>
    </font>
    <font>
      <b/>
      <sz val="13"/>
      <color indexed="56"/>
      <name val="宋体"/>
      <charset val="134"/>
    </font>
    <font>
      <sz val="11"/>
      <color rgb="FF3F3F76"/>
      <name val="宋体"/>
      <charset val="0"/>
      <scheme val="minor"/>
    </font>
    <font>
      <b/>
      <sz val="11"/>
      <color indexed="63"/>
      <name val="宋体"/>
      <charset val="134"/>
    </font>
    <font>
      <u/>
      <sz val="12"/>
      <color indexed="12"/>
      <name val="宋体"/>
      <charset val="134"/>
    </font>
    <font>
      <sz val="12"/>
      <color indexed="16"/>
      <name val="宋体"/>
      <charset val="134"/>
    </font>
    <font>
      <sz val="8"/>
      <name val="Times New Roman"/>
      <charset val="134"/>
    </font>
    <font>
      <b/>
      <sz val="11"/>
      <color indexed="56"/>
      <name val="宋体"/>
      <charset val="134"/>
    </font>
    <font>
      <sz val="8"/>
      <name val="Arial"/>
      <charset val="134"/>
    </font>
    <font>
      <b/>
      <sz val="18"/>
      <color indexed="56"/>
      <name val="宋体"/>
      <charset val="134"/>
    </font>
    <font>
      <b/>
      <sz val="10"/>
      <name val="MS Sans Serif"/>
      <charset val="134"/>
    </font>
    <font>
      <sz val="11"/>
      <color indexed="62"/>
      <name val="宋体"/>
      <charset val="134"/>
    </font>
    <font>
      <b/>
      <sz val="18"/>
      <color theme="3"/>
      <name val="宋体"/>
      <charset val="134"/>
      <scheme val="minor"/>
    </font>
    <font>
      <b/>
      <sz val="11"/>
      <color theme="3"/>
      <name val="宋体"/>
      <charset val="134"/>
      <scheme val="minor"/>
    </font>
    <font>
      <b/>
      <sz val="11"/>
      <color indexed="52"/>
      <name val="宋体"/>
      <charset val="134"/>
    </font>
    <font>
      <sz val="11"/>
      <color theme="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0"/>
      <name val="仿宋_GB2312"/>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Tms Rmn"/>
      <charset val="134"/>
    </font>
    <font>
      <sz val="11"/>
      <color indexed="10"/>
      <name val="宋体"/>
      <charset val="134"/>
    </font>
    <font>
      <b/>
      <sz val="12"/>
      <name val="Arial"/>
      <charset val="134"/>
    </font>
    <font>
      <sz val="10"/>
      <name val="Times New Roman"/>
      <charset val="134"/>
    </font>
    <font>
      <sz val="9"/>
      <name val="宋体"/>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b/>
      <sz val="18"/>
      <color indexed="54"/>
      <name val="宋体"/>
      <charset val="134"/>
    </font>
    <font>
      <u/>
      <sz val="11"/>
      <color indexed="52"/>
      <name val="宋体"/>
      <charset val="134"/>
    </font>
    <font>
      <sz val="12"/>
      <name val="Helv"/>
      <charset val="134"/>
    </font>
    <font>
      <b/>
      <sz val="14"/>
      <name val="楷体"/>
      <charset val="134"/>
    </font>
    <font>
      <sz val="12"/>
      <color indexed="9"/>
      <name val="Helv"/>
      <charset val="134"/>
    </font>
    <font>
      <u/>
      <sz val="12"/>
      <color indexed="36"/>
      <name val="宋体"/>
      <charset val="134"/>
    </font>
    <font>
      <u/>
      <sz val="10"/>
      <color indexed="12"/>
      <name val="Times"/>
      <charset val="134"/>
    </font>
    <font>
      <b/>
      <sz val="8"/>
      <color indexed="9"/>
      <name val="宋体"/>
      <charset val="134"/>
    </font>
    <font>
      <sz val="7"/>
      <name val="Small Fonts"/>
      <charset val="134"/>
    </font>
    <font>
      <b/>
      <sz val="11"/>
      <color indexed="54"/>
      <name val="宋体"/>
      <charset val="134"/>
    </font>
    <font>
      <sz val="9"/>
      <name val="微软雅黑"/>
      <charset val="134"/>
    </font>
    <font>
      <sz val="10"/>
      <color indexed="8"/>
      <name val="MS Sans Serif"/>
      <charset val="134"/>
    </font>
    <font>
      <b/>
      <sz val="18"/>
      <color indexed="62"/>
      <name val="宋体"/>
      <charset val="134"/>
    </font>
    <font>
      <sz val="12"/>
      <name val="Courier"/>
      <charset val="134"/>
    </font>
  </fonts>
  <fills count="6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4"/>
        <bgColor indexed="64"/>
      </patternFill>
    </fill>
    <fill>
      <patternFill patternType="solid">
        <fgColor rgb="FFFFFFCC"/>
        <bgColor indexed="64"/>
      </patternFill>
    </fill>
    <fill>
      <patternFill patternType="solid">
        <fgColor indexed="54"/>
        <bgColor indexed="64"/>
      </patternFill>
    </fill>
    <fill>
      <patternFill patternType="solid">
        <fgColor theme="6" tint="0.799981688894314"/>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8"/>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26"/>
        <bgColor indexed="64"/>
      </patternFill>
    </fill>
    <fill>
      <patternFill patternType="solid">
        <fgColor indexed="10"/>
        <bgColor indexed="64"/>
      </patternFill>
    </fill>
    <fill>
      <patternFill patternType="solid">
        <fgColor rgb="FFFFCC99"/>
        <bgColor indexed="64"/>
      </patternFill>
    </fill>
    <fill>
      <patternFill patternType="solid">
        <fgColor indexed="49"/>
        <bgColor indexed="64"/>
      </patternFill>
    </fill>
    <fill>
      <patternFill patternType="solid">
        <fgColor indexed="4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31"/>
        <bgColor indexed="64"/>
      </patternFill>
    </fill>
    <fill>
      <patternFill patternType="solid">
        <fgColor rgb="FFFFC7CE"/>
        <bgColor indexed="64"/>
      </patternFill>
    </fill>
    <fill>
      <patternFill patternType="solid">
        <fgColor theme="6" tint="0.399975585192419"/>
        <bgColor indexed="64"/>
      </patternFill>
    </fill>
    <fill>
      <patternFill patternType="solid">
        <fgColor indexed="11"/>
        <bgColor indexed="64"/>
      </patternFill>
    </fill>
    <fill>
      <patternFill patternType="solid">
        <fgColor indexed="2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3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gray0625"/>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30"/>
        <bgColor indexed="64"/>
      </patternFill>
    </fill>
    <fill>
      <patternFill patternType="solid">
        <fgColor indexed="51"/>
        <bgColor indexed="64"/>
      </patternFill>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bottom style="thin">
        <color auto="1"/>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bottom/>
      <diagonal/>
    </border>
    <border>
      <left/>
      <right/>
      <top/>
      <bottom style="medium">
        <color indexed="30"/>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9">
    <xf numFmtId="0" fontId="0" fillId="0" borderId="0">
      <alignment vertical="center"/>
    </xf>
    <xf numFmtId="42" fontId="4" fillId="0" borderId="0" applyFont="0" applyFill="0" applyBorder="0" applyAlignment="0" applyProtection="0">
      <alignment vertical="center"/>
    </xf>
    <xf numFmtId="0" fontId="72" fillId="7" borderId="0" applyNumberFormat="0" applyBorder="0" applyAlignment="0" applyProtection="0">
      <alignment vertical="center"/>
    </xf>
    <xf numFmtId="0" fontId="85" fillId="0" borderId="16" applyNumberFormat="0" applyFill="0" applyAlignment="0" applyProtection="0">
      <alignment vertical="center"/>
    </xf>
    <xf numFmtId="0" fontId="0" fillId="0" borderId="0">
      <alignment vertical="center"/>
    </xf>
    <xf numFmtId="0" fontId="0" fillId="0" borderId="0">
      <alignment vertical="center"/>
    </xf>
    <xf numFmtId="44" fontId="4" fillId="0" borderId="0" applyFont="0" applyFill="0" applyBorder="0" applyAlignment="0" applyProtection="0">
      <alignment vertical="center"/>
    </xf>
    <xf numFmtId="0" fontId="23" fillId="0" borderId="0">
      <alignment vertical="center"/>
    </xf>
    <xf numFmtId="0" fontId="77" fillId="0" borderId="12" applyNumberFormat="0" applyFill="0" applyProtection="0">
      <alignment horizontal="center" vertical="center"/>
    </xf>
    <xf numFmtId="0" fontId="78" fillId="0" borderId="0">
      <alignment vertical="center"/>
    </xf>
    <xf numFmtId="0" fontId="70" fillId="18" borderId="0" applyNumberFormat="0" applyBorder="0" applyAlignment="0" applyProtection="0">
      <alignment vertical="center"/>
    </xf>
    <xf numFmtId="0" fontId="87" fillId="19" borderId="19" applyNumberFormat="0" applyAlignment="0" applyProtection="0">
      <alignment vertical="center"/>
    </xf>
    <xf numFmtId="0" fontId="20" fillId="0" borderId="15" applyNumberFormat="0" applyFill="0" applyAlignment="0" applyProtection="0">
      <alignment vertical="center"/>
    </xf>
    <xf numFmtId="0" fontId="71" fillId="20" borderId="0" applyNumberFormat="0" applyBorder="0" applyAlignment="0" applyProtection="0">
      <alignment vertical="center"/>
    </xf>
    <xf numFmtId="9" fontId="23" fillId="0" borderId="0" applyFont="0" applyFill="0" applyBorder="0" applyAlignment="0" applyProtection="0">
      <alignment vertical="center"/>
    </xf>
    <xf numFmtId="0" fontId="71" fillId="6" borderId="0" applyNumberFormat="0" applyBorder="0" applyAlignment="0" applyProtection="0">
      <alignment vertical="center"/>
    </xf>
    <xf numFmtId="0" fontId="75" fillId="12" borderId="0" applyNumberFormat="0" applyBorder="0" applyAlignment="0" applyProtection="0">
      <alignment vertical="center"/>
    </xf>
    <xf numFmtId="0" fontId="91" fillId="0" borderId="0">
      <alignment horizontal="center" vertical="center" wrapText="1"/>
      <protection locked="0"/>
    </xf>
    <xf numFmtId="0" fontId="68" fillId="3" borderId="0" applyNumberFormat="0" applyBorder="0" applyAlignment="0" applyProtection="0">
      <alignment vertical="center"/>
    </xf>
    <xf numFmtId="0" fontId="23" fillId="0" borderId="0">
      <alignment vertical="center"/>
    </xf>
    <xf numFmtId="0" fontId="48" fillId="17" borderId="0" applyNumberFormat="0" applyBorder="0" applyAlignment="0" applyProtection="0">
      <alignment vertical="center"/>
    </xf>
    <xf numFmtId="0" fontId="78" fillId="0" borderId="0">
      <alignment vertical="center"/>
    </xf>
    <xf numFmtId="41" fontId="4" fillId="0" borderId="0" applyFont="0" applyFill="0" applyBorder="0" applyAlignment="0" applyProtection="0">
      <alignment vertical="center"/>
    </xf>
    <xf numFmtId="0" fontId="48" fillId="2" borderId="0" applyNumberFormat="0" applyBorder="0" applyAlignment="0" applyProtection="0">
      <alignment vertical="center"/>
    </xf>
    <xf numFmtId="0" fontId="23" fillId="0" borderId="0">
      <alignment vertical="center"/>
    </xf>
    <xf numFmtId="0" fontId="72" fillId="23" borderId="0" applyNumberFormat="0" applyBorder="0" applyAlignment="0" applyProtection="0">
      <alignment vertical="center"/>
    </xf>
    <xf numFmtId="0" fontId="0" fillId="0" borderId="0">
      <alignment vertical="center"/>
    </xf>
    <xf numFmtId="0" fontId="102" fillId="25" borderId="0" applyNumberFormat="0" applyBorder="0" applyAlignment="0" applyProtection="0">
      <alignment vertical="center"/>
    </xf>
    <xf numFmtId="0" fontId="23" fillId="0" borderId="0">
      <alignment vertical="center"/>
    </xf>
    <xf numFmtId="43" fontId="0" fillId="0" borderId="0" applyFont="0" applyFill="0" applyBorder="0" applyAlignment="0" applyProtection="0">
      <alignment vertical="center"/>
    </xf>
    <xf numFmtId="0" fontId="71" fillId="15" borderId="0" applyNumberFormat="0" applyBorder="0" applyAlignment="0" applyProtection="0">
      <alignment vertical="center"/>
    </xf>
    <xf numFmtId="0" fontId="100" fillId="26" borderId="0" applyNumberFormat="0" applyBorder="0" applyAlignment="0" applyProtection="0">
      <alignment vertical="center"/>
    </xf>
    <xf numFmtId="0" fontId="70" fillId="15" borderId="0" applyNumberFormat="0" applyBorder="0" applyAlignment="0" applyProtection="0">
      <alignment vertical="center"/>
    </xf>
    <xf numFmtId="181" fontId="26" fillId="0" borderId="12" applyFill="0" applyProtection="0">
      <alignment horizontal="right" vertical="center"/>
    </xf>
    <xf numFmtId="0" fontId="71" fillId="14" borderId="0" applyNumberFormat="0" applyBorder="0" applyAlignment="0" applyProtection="0">
      <alignment vertical="center"/>
    </xf>
    <xf numFmtId="0" fontId="93" fillId="17" borderId="1" applyNumberFormat="0" applyBorder="0" applyAlignment="0" applyProtection="0">
      <alignment vertical="center"/>
    </xf>
    <xf numFmtId="0" fontId="75" fillId="10" borderId="0" applyNumberFormat="0" applyBorder="0" applyAlignment="0" applyProtection="0">
      <alignment vertical="center"/>
    </xf>
    <xf numFmtId="0" fontId="101" fillId="0" borderId="0" applyNumberFormat="0" applyFill="0" applyBorder="0" applyAlignment="0" applyProtection="0">
      <alignment vertical="center"/>
    </xf>
    <xf numFmtId="9" fontId="23" fillId="0" borderId="0" applyFont="0" applyFill="0" applyBorder="0" applyAlignment="0" applyProtection="0">
      <alignment vertical="center"/>
    </xf>
    <xf numFmtId="0" fontId="70" fillId="11" borderId="0" applyNumberFormat="0" applyBorder="0" applyAlignment="0" applyProtection="0">
      <alignment vertical="center"/>
    </xf>
    <xf numFmtId="0" fontId="76" fillId="12" borderId="0" applyNumberFormat="0" applyBorder="0" applyAlignment="0" applyProtection="0">
      <alignment vertical="center"/>
    </xf>
    <xf numFmtId="0" fontId="71" fillId="6" borderId="0" applyNumberFormat="0" applyBorder="0" applyAlignment="0" applyProtection="0">
      <alignment vertical="center"/>
    </xf>
    <xf numFmtId="0" fontId="90" fillId="13" borderId="0" applyNumberFormat="0" applyBorder="0" applyAlignment="0" applyProtection="0">
      <alignment vertical="center"/>
    </xf>
    <xf numFmtId="0" fontId="103" fillId="0" borderId="0" applyNumberFormat="0" applyFill="0" applyBorder="0" applyAlignment="0" applyProtection="0">
      <alignment vertical="center"/>
    </xf>
    <xf numFmtId="0" fontId="82" fillId="0" borderId="0">
      <alignment vertical="center"/>
    </xf>
    <xf numFmtId="0" fontId="4" fillId="5" borderId="11" applyNumberFormat="0" applyFont="0" applyAlignment="0" applyProtection="0">
      <alignment vertical="center"/>
    </xf>
    <xf numFmtId="0" fontId="70" fillId="8" borderId="0" applyNumberFormat="0" applyBorder="0" applyAlignment="0" applyProtection="0">
      <alignment vertical="center"/>
    </xf>
    <xf numFmtId="0" fontId="23" fillId="0" borderId="0">
      <alignment vertical="center"/>
    </xf>
    <xf numFmtId="0" fontId="71" fillId="16" borderId="0" applyNumberFormat="0" applyBorder="0" applyAlignment="0" applyProtection="0">
      <alignment vertical="center"/>
    </xf>
    <xf numFmtId="0" fontId="71" fillId="15" borderId="0" applyNumberFormat="0" applyBorder="0" applyAlignment="0" applyProtection="0">
      <alignment vertical="center"/>
    </xf>
    <xf numFmtId="0" fontId="100" fillId="22" borderId="0" applyNumberFormat="0" applyBorder="0" applyAlignment="0" applyProtection="0">
      <alignment vertical="center"/>
    </xf>
    <xf numFmtId="9" fontId="23" fillId="0" borderId="0" applyFont="0" applyFill="0" applyBorder="0" applyAlignment="0" applyProtection="0">
      <alignment vertical="center"/>
    </xf>
    <xf numFmtId="0" fontId="71" fillId="14" borderId="0" applyNumberFormat="0" applyBorder="0" applyAlignment="0" applyProtection="0">
      <alignment vertical="center"/>
    </xf>
    <xf numFmtId="0" fontId="8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23" fillId="0" borderId="0">
      <alignment vertical="center"/>
    </xf>
    <xf numFmtId="0" fontId="23" fillId="0" borderId="0">
      <alignment vertical="center"/>
    </xf>
    <xf numFmtId="0" fontId="70" fillId="13" borderId="0" applyNumberFormat="0" applyBorder="0" applyAlignment="0" applyProtection="0">
      <alignment vertical="center"/>
    </xf>
    <xf numFmtId="0" fontId="23" fillId="0" borderId="0">
      <alignment vertical="center"/>
    </xf>
    <xf numFmtId="0" fontId="97" fillId="0" borderId="0" applyNumberFormat="0" applyFill="0" applyBorder="0" applyAlignment="0" applyProtection="0">
      <alignment vertical="center"/>
    </xf>
    <xf numFmtId="0" fontId="71" fillId="16" borderId="0" applyNumberFormat="0" applyBorder="0" applyAlignment="0" applyProtection="0">
      <alignment vertical="center"/>
    </xf>
    <xf numFmtId="0" fontId="69" fillId="0" borderId="0" applyNumberFormat="0" applyFill="0" applyBorder="0" applyAlignment="0" applyProtection="0">
      <alignment vertical="center"/>
    </xf>
    <xf numFmtId="0" fontId="80" fillId="0" borderId="13" applyNumberFormat="0" applyFill="0" applyAlignment="0" applyProtection="0">
      <alignment vertical="center"/>
    </xf>
    <xf numFmtId="9" fontId="23" fillId="0" borderId="0" applyFont="0" applyFill="0" applyBorder="0" applyAlignment="0" applyProtection="0">
      <alignment vertical="center"/>
    </xf>
    <xf numFmtId="0" fontId="105" fillId="0" borderId="24" applyNumberFormat="0" applyFill="0" applyAlignment="0" applyProtection="0">
      <alignment vertical="center"/>
    </xf>
    <xf numFmtId="0" fontId="70" fillId="13" borderId="0" applyNumberFormat="0" applyBorder="0" applyAlignment="0" applyProtection="0">
      <alignment vertical="center"/>
    </xf>
    <xf numFmtId="0" fontId="82" fillId="0" borderId="0">
      <alignment vertical="center"/>
    </xf>
    <xf numFmtId="0" fontId="74" fillId="13" borderId="0" applyNumberFormat="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106" fillId="0" borderId="24" applyNumberFormat="0" applyFill="0" applyAlignment="0" applyProtection="0">
      <alignment vertical="center"/>
    </xf>
    <xf numFmtId="0" fontId="100" fillId="29" borderId="0" applyNumberFormat="0" applyBorder="0" applyAlignment="0" applyProtection="0">
      <alignment vertical="center"/>
    </xf>
    <xf numFmtId="0" fontId="71" fillId="6" borderId="0" applyNumberFormat="0" applyBorder="0" applyAlignment="0" applyProtection="0">
      <alignment vertical="center"/>
    </xf>
    <xf numFmtId="0" fontId="71" fillId="15" borderId="0" applyNumberFormat="0" applyBorder="0" applyAlignment="0" applyProtection="0">
      <alignment vertical="center"/>
    </xf>
    <xf numFmtId="9" fontId="23" fillId="0" borderId="0" applyFont="0" applyFill="0" applyBorder="0" applyAlignment="0" applyProtection="0">
      <alignment vertical="center"/>
    </xf>
    <xf numFmtId="0" fontId="98" fillId="0" borderId="25" applyNumberFormat="0" applyFill="0" applyAlignment="0" applyProtection="0">
      <alignment vertical="center"/>
    </xf>
    <xf numFmtId="0" fontId="71" fillId="15" borderId="0" applyNumberFormat="0" applyBorder="0" applyAlignment="0" applyProtection="0">
      <alignment vertical="center"/>
    </xf>
    <xf numFmtId="0" fontId="100" fillId="30" borderId="0" applyNumberFormat="0" applyBorder="0" applyAlignment="0" applyProtection="0">
      <alignment vertical="center"/>
    </xf>
    <xf numFmtId="0" fontId="108" fillId="31" borderId="26" applyNumberFormat="0" applyAlignment="0" applyProtection="0">
      <alignment vertical="center"/>
    </xf>
    <xf numFmtId="0" fontId="109" fillId="31" borderId="19" applyNumberFormat="0" applyAlignment="0" applyProtection="0">
      <alignment vertical="center"/>
    </xf>
    <xf numFmtId="0" fontId="0" fillId="16" borderId="0" applyNumberFormat="0" applyBorder="0" applyAlignment="0" applyProtection="0">
      <alignment vertical="center"/>
    </xf>
    <xf numFmtId="0" fontId="110" fillId="32" borderId="27" applyNumberFormat="0" applyAlignment="0" applyProtection="0">
      <alignment vertical="center"/>
    </xf>
    <xf numFmtId="0" fontId="0" fillId="0" borderId="0">
      <alignment vertical="center"/>
    </xf>
    <xf numFmtId="0" fontId="0" fillId="0" borderId="0">
      <alignment vertical="center"/>
    </xf>
    <xf numFmtId="0" fontId="72" fillId="33" borderId="0" applyNumberFormat="0" applyBorder="0" applyAlignment="0" applyProtection="0">
      <alignment vertical="center"/>
    </xf>
    <xf numFmtId="0" fontId="100" fillId="34" borderId="0" applyNumberFormat="0" applyBorder="0" applyAlignment="0" applyProtection="0">
      <alignment vertical="center"/>
    </xf>
    <xf numFmtId="0" fontId="23" fillId="0" borderId="0">
      <alignment vertical="center"/>
    </xf>
    <xf numFmtId="0" fontId="92" fillId="0" borderId="0" applyNumberFormat="0" applyFill="0" applyBorder="0" applyAlignment="0" applyProtection="0">
      <alignment vertical="center"/>
    </xf>
    <xf numFmtId="0" fontId="95" fillId="0" borderId="21">
      <alignment horizontal="center" vertical="center"/>
    </xf>
    <xf numFmtId="0" fontId="111" fillId="0" borderId="28" applyNumberFormat="0" applyFill="0" applyAlignment="0" applyProtection="0">
      <alignment vertical="center"/>
    </xf>
    <xf numFmtId="0" fontId="74" fillId="9" borderId="0" applyNumberFormat="0" applyBorder="0" applyAlignment="0" applyProtection="0">
      <alignment vertical="center"/>
    </xf>
    <xf numFmtId="0" fontId="70" fillId="11" borderId="0" applyNumberFormat="0" applyBorder="0" applyAlignment="0" applyProtection="0">
      <alignment vertical="center"/>
    </xf>
    <xf numFmtId="0" fontId="112" fillId="0" borderId="29" applyNumberFormat="0" applyFill="0" applyAlignment="0" applyProtection="0">
      <alignment vertical="center"/>
    </xf>
    <xf numFmtId="0" fontId="113" fillId="35" borderId="0" applyNumberFormat="0" applyBorder="0" applyAlignment="0" applyProtection="0">
      <alignment vertical="center"/>
    </xf>
    <xf numFmtId="0" fontId="88" fillId="2" borderId="20" applyNumberFormat="0" applyAlignment="0" applyProtection="0">
      <alignment vertical="center"/>
    </xf>
    <xf numFmtId="0" fontId="0" fillId="12" borderId="0" applyNumberFormat="0" applyBorder="0" applyAlignment="0" applyProtection="0">
      <alignment vertical="center"/>
    </xf>
    <xf numFmtId="0" fontId="68" fillId="3" borderId="0" applyNumberFormat="0" applyBorder="0" applyAlignment="0" applyProtection="0">
      <alignment vertical="center"/>
    </xf>
    <xf numFmtId="0" fontId="114" fillId="36" borderId="0" applyNumberFormat="0" applyBorder="0" applyAlignment="0" applyProtection="0">
      <alignment vertical="center"/>
    </xf>
    <xf numFmtId="0" fontId="0" fillId="0" borderId="0">
      <alignment vertical="center"/>
    </xf>
    <xf numFmtId="0" fontId="0" fillId="0" borderId="0">
      <alignment vertical="center"/>
    </xf>
    <xf numFmtId="0" fontId="85" fillId="0" borderId="16" applyNumberFormat="0" applyFill="0" applyAlignment="0" applyProtection="0">
      <alignment vertical="center"/>
    </xf>
    <xf numFmtId="0" fontId="72" fillId="37" borderId="0" applyNumberFormat="0" applyBorder="0" applyAlignment="0" applyProtection="0">
      <alignment vertical="center"/>
    </xf>
    <xf numFmtId="0" fontId="100" fillId="39" borderId="0" applyNumberFormat="0" applyBorder="0" applyAlignment="0" applyProtection="0">
      <alignment vertical="center"/>
    </xf>
    <xf numFmtId="0" fontId="23"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22" applyNumberFormat="0" applyFill="0" applyProtection="0">
      <alignment horizontal="right" vertical="center"/>
    </xf>
    <xf numFmtId="0" fontId="0" fillId="0" borderId="0">
      <alignment vertical="center"/>
    </xf>
    <xf numFmtId="0" fontId="0" fillId="0" borderId="0">
      <alignment vertical="center"/>
    </xf>
    <xf numFmtId="0" fontId="85" fillId="0" borderId="16" applyNumberFormat="0" applyFill="0" applyAlignment="0" applyProtection="0">
      <alignment vertical="center"/>
    </xf>
    <xf numFmtId="0" fontId="72" fillId="40" borderId="0" applyNumberFormat="0" applyBorder="0" applyAlignment="0" applyProtection="0">
      <alignment vertical="center"/>
    </xf>
    <xf numFmtId="0" fontId="94" fillId="0" borderId="0" applyNumberFormat="0" applyFill="0" applyBorder="0" applyAlignment="0" applyProtection="0">
      <alignment vertical="center"/>
    </xf>
    <xf numFmtId="0" fontId="48" fillId="17" borderId="0" applyNumberFormat="0" applyBorder="0" applyAlignment="0" applyProtection="0">
      <alignment vertical="center"/>
    </xf>
    <xf numFmtId="0" fontId="20" fillId="0" borderId="15" applyNumberFormat="0" applyFill="0" applyAlignment="0" applyProtection="0">
      <alignment vertical="center"/>
    </xf>
    <xf numFmtId="0" fontId="72" fillId="41" borderId="0" applyNumberFormat="0" applyBorder="0" applyAlignment="0" applyProtection="0">
      <alignment vertical="center"/>
    </xf>
    <xf numFmtId="0" fontId="0" fillId="0" borderId="0">
      <alignment vertical="center"/>
    </xf>
    <xf numFmtId="0" fontId="0" fillId="0" borderId="0">
      <alignment vertical="center"/>
    </xf>
    <xf numFmtId="0" fontId="85" fillId="0" borderId="16" applyNumberFormat="0" applyFill="0" applyAlignment="0" applyProtection="0">
      <alignment vertical="center"/>
    </xf>
    <xf numFmtId="0" fontId="72" fillId="42" borderId="0" applyNumberFormat="0" applyBorder="0" applyAlignment="0" applyProtection="0">
      <alignment vertical="center"/>
    </xf>
    <xf numFmtId="0" fontId="72" fillId="43" borderId="0" applyNumberFormat="0" applyBorder="0" applyAlignment="0" applyProtection="0">
      <alignment vertical="center"/>
    </xf>
    <xf numFmtId="0" fontId="74" fillId="9" borderId="0" applyNumberFormat="0" applyBorder="0" applyAlignment="0" applyProtection="0">
      <alignment vertical="center"/>
    </xf>
    <xf numFmtId="0" fontId="48" fillId="2" borderId="0" applyNumberFormat="0" applyBorder="0" applyAlignment="0" applyProtection="0">
      <alignment vertical="center"/>
    </xf>
    <xf numFmtId="0" fontId="83" fillId="14" borderId="14" applyNumberFormat="0" applyAlignment="0" applyProtection="0">
      <alignment vertical="center"/>
    </xf>
    <xf numFmtId="0" fontId="100" fillId="44" borderId="0" applyNumberFormat="0" applyBorder="0" applyAlignment="0" applyProtection="0">
      <alignment vertical="center"/>
    </xf>
    <xf numFmtId="0" fontId="48" fillId="2" borderId="0" applyNumberFormat="0" applyBorder="0" applyAlignment="0" applyProtection="0">
      <alignment vertical="center"/>
    </xf>
    <xf numFmtId="0" fontId="76" fillId="12" borderId="0" applyNumberFormat="0" applyBorder="0" applyAlignment="0" applyProtection="0">
      <alignment vertical="center"/>
    </xf>
    <xf numFmtId="0" fontId="23" fillId="0" borderId="0" applyNumberFormat="0" applyFont="0" applyFill="0" applyBorder="0" applyAlignment="0" applyProtection="0">
      <alignment horizontal="left" vertical="center"/>
    </xf>
    <xf numFmtId="0" fontId="100" fillId="45" borderId="0" applyNumberFormat="0" applyBorder="0" applyAlignment="0" applyProtection="0">
      <alignment vertical="center"/>
    </xf>
    <xf numFmtId="0" fontId="0" fillId="0" borderId="0">
      <alignment vertical="center"/>
    </xf>
    <xf numFmtId="0" fontId="0" fillId="0" borderId="0">
      <alignment vertical="center"/>
    </xf>
    <xf numFmtId="0" fontId="85" fillId="0" borderId="16" applyNumberFormat="0" applyFill="0" applyAlignment="0" applyProtection="0">
      <alignment vertical="center"/>
    </xf>
    <xf numFmtId="0" fontId="72" fillId="46" borderId="0" applyNumberFormat="0" applyBorder="0" applyAlignment="0" applyProtection="0">
      <alignment vertical="center"/>
    </xf>
    <xf numFmtId="0" fontId="72" fillId="47" borderId="0" applyNumberFormat="0" applyBorder="0" applyAlignment="0" applyProtection="0">
      <alignment vertical="center"/>
    </xf>
    <xf numFmtId="0" fontId="100" fillId="48" borderId="0" applyNumberFormat="0" applyBorder="0" applyAlignment="0" applyProtection="0">
      <alignment vertical="center"/>
    </xf>
    <xf numFmtId="0" fontId="23" fillId="0" borderId="0">
      <alignment vertical="center"/>
    </xf>
    <xf numFmtId="0" fontId="70" fillId="2" borderId="0" applyNumberFormat="0" applyBorder="0" applyAlignment="0" applyProtection="0">
      <alignment vertical="center"/>
    </xf>
    <xf numFmtId="0" fontId="72" fillId="49" borderId="0" applyNumberFormat="0" applyBorder="0" applyAlignment="0" applyProtection="0">
      <alignment vertical="center"/>
    </xf>
    <xf numFmtId="0" fontId="80" fillId="0" borderId="13" applyNumberFormat="0" applyFill="0" applyAlignment="0" applyProtection="0">
      <alignment vertical="center"/>
    </xf>
    <xf numFmtId="0" fontId="71" fillId="15" borderId="0" applyNumberFormat="0" applyBorder="0" applyAlignment="0" applyProtection="0">
      <alignment vertical="center"/>
    </xf>
    <xf numFmtId="0" fontId="100" fillId="50" borderId="0" applyNumberFormat="0" applyBorder="0" applyAlignment="0" applyProtection="0">
      <alignment vertical="center"/>
    </xf>
    <xf numFmtId="0" fontId="100" fillId="52" borderId="0" applyNumberFormat="0" applyBorder="0" applyAlignment="0" applyProtection="0">
      <alignment vertical="center"/>
    </xf>
    <xf numFmtId="0" fontId="79" fillId="0" borderId="0">
      <alignment vertical="center"/>
    </xf>
    <xf numFmtId="0" fontId="72" fillId="53" borderId="0" applyNumberFormat="0" applyBorder="0" applyAlignment="0" applyProtection="0">
      <alignment vertical="center"/>
    </xf>
    <xf numFmtId="0" fontId="80" fillId="0" borderId="13" applyNumberFormat="0" applyFill="0" applyAlignment="0" applyProtection="0">
      <alignment vertical="center"/>
    </xf>
    <xf numFmtId="0" fontId="71" fillId="15" borderId="0" applyNumberFormat="0" applyBorder="0" applyAlignment="0" applyProtection="0">
      <alignment vertical="center"/>
    </xf>
    <xf numFmtId="0" fontId="100" fillId="54" borderId="0" applyNumberFormat="0" applyBorder="0" applyAlignment="0" applyProtection="0">
      <alignment vertical="center"/>
    </xf>
    <xf numFmtId="0" fontId="78" fillId="0" borderId="0">
      <alignment vertical="center"/>
    </xf>
    <xf numFmtId="0" fontId="48" fillId="17" borderId="0" applyNumberFormat="0" applyBorder="0" applyAlignment="0" applyProtection="0">
      <alignment vertical="center"/>
    </xf>
    <xf numFmtId="0" fontId="23" fillId="0" borderId="0">
      <alignment vertical="center"/>
    </xf>
    <xf numFmtId="0" fontId="68" fillId="3" borderId="0" applyNumberFormat="0" applyBorder="0" applyAlignment="0" applyProtection="0">
      <alignment vertical="center"/>
    </xf>
    <xf numFmtId="0" fontId="82" fillId="0" borderId="0">
      <alignment vertical="center"/>
    </xf>
    <xf numFmtId="0" fontId="79" fillId="0" borderId="0">
      <alignment vertical="center"/>
    </xf>
    <xf numFmtId="0" fontId="79" fillId="0" borderId="0">
      <alignment vertical="center"/>
    </xf>
    <xf numFmtId="0" fontId="82" fillId="0" borderId="0">
      <alignment vertical="center"/>
    </xf>
    <xf numFmtId="0" fontId="78" fillId="0" borderId="0">
      <alignment vertical="center"/>
    </xf>
    <xf numFmtId="9" fontId="23" fillId="0" borderId="0" applyFont="0" applyFill="0" applyBorder="0" applyAlignment="0" applyProtection="0">
      <alignment vertical="center"/>
    </xf>
    <xf numFmtId="0" fontId="48" fillId="17" borderId="0" applyNumberFormat="0" applyBorder="0" applyAlignment="0" applyProtection="0">
      <alignment vertical="center"/>
    </xf>
    <xf numFmtId="9" fontId="23" fillId="0" borderId="0" applyFont="0" applyFill="0" applyBorder="0" applyAlignment="0" applyProtection="0">
      <alignment vertical="center"/>
    </xf>
    <xf numFmtId="0" fontId="78" fillId="0" borderId="0">
      <alignment vertical="center"/>
    </xf>
    <xf numFmtId="9" fontId="23" fillId="0" borderId="0" applyFont="0" applyFill="0" applyBorder="0" applyAlignment="0" applyProtection="0">
      <alignment vertical="center"/>
    </xf>
    <xf numFmtId="0" fontId="23" fillId="0" borderId="0">
      <alignment vertical="center"/>
    </xf>
    <xf numFmtId="0" fontId="78" fillId="0" borderId="0">
      <alignment vertical="center"/>
    </xf>
    <xf numFmtId="9" fontId="23" fillId="0" borderId="0" applyFont="0" applyFill="0" applyBorder="0" applyAlignment="0" applyProtection="0">
      <alignment vertical="center"/>
    </xf>
    <xf numFmtId="49" fontId="23"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0" fontId="82" fillId="0" borderId="0">
      <alignment vertical="center"/>
    </xf>
    <xf numFmtId="0" fontId="0" fillId="0" borderId="0">
      <alignment vertical="center"/>
    </xf>
    <xf numFmtId="0" fontId="78" fillId="0" borderId="0">
      <alignment vertical="center"/>
    </xf>
    <xf numFmtId="0" fontId="48" fillId="17" borderId="0" applyNumberFormat="0" applyBorder="0" applyAlignment="0" applyProtection="0">
      <alignment vertical="center"/>
    </xf>
    <xf numFmtId="0" fontId="23" fillId="0" borderId="0">
      <alignment vertical="center"/>
    </xf>
    <xf numFmtId="0" fontId="68" fillId="3" borderId="0" applyNumberFormat="0" applyBorder="0" applyAlignment="0" applyProtection="0">
      <alignment vertical="center"/>
    </xf>
    <xf numFmtId="0" fontId="78" fillId="0" borderId="0">
      <alignment vertical="center"/>
    </xf>
    <xf numFmtId="0" fontId="84" fillId="13" borderId="0" applyNumberFormat="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78" fillId="0" borderId="0">
      <alignment vertical="center"/>
    </xf>
    <xf numFmtId="49" fontId="23" fillId="0" borderId="0" applyFont="0" applyFill="0" applyBorder="0" applyAlignment="0" applyProtection="0">
      <alignment vertical="center"/>
    </xf>
    <xf numFmtId="0" fontId="71" fillId="6"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23" fillId="0" borderId="0">
      <alignment vertical="center"/>
    </xf>
    <xf numFmtId="0" fontId="78" fillId="0" borderId="0">
      <alignment vertical="center"/>
    </xf>
    <xf numFmtId="0" fontId="71" fillId="16" borderId="0" applyNumberFormat="0" applyBorder="0" applyAlignment="0" applyProtection="0">
      <alignment vertical="center"/>
    </xf>
    <xf numFmtId="0" fontId="23" fillId="0" borderId="0">
      <alignment vertical="center"/>
    </xf>
    <xf numFmtId="0" fontId="78" fillId="0" borderId="0">
      <alignment vertical="center"/>
    </xf>
    <xf numFmtId="0" fontId="78" fillId="0" borderId="0">
      <alignment vertical="center"/>
    </xf>
    <xf numFmtId="9" fontId="23" fillId="0" borderId="0" applyFont="0" applyFill="0" applyBorder="0" applyAlignment="0" applyProtection="0">
      <alignment vertical="center"/>
    </xf>
    <xf numFmtId="10" fontId="23" fillId="0" borderId="0" applyFont="0" applyFill="0" applyBorder="0" applyAlignment="0" applyProtection="0">
      <alignment vertical="center"/>
    </xf>
    <xf numFmtId="0" fontId="86" fillId="0" borderId="18" applyNumberFormat="0" applyFill="0" applyAlignment="0" applyProtection="0">
      <alignment vertical="center"/>
    </xf>
    <xf numFmtId="0" fontId="78" fillId="0" borderId="0">
      <alignment vertical="center"/>
    </xf>
    <xf numFmtId="0" fontId="78" fillId="0" borderId="0">
      <alignment vertical="center"/>
    </xf>
    <xf numFmtId="0" fontId="78" fillId="0" borderId="0">
      <alignment vertical="center"/>
    </xf>
    <xf numFmtId="0" fontId="71" fillId="6"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78" fillId="0" borderId="0">
      <alignment vertical="center"/>
    </xf>
    <xf numFmtId="0" fontId="26" fillId="0" borderId="0">
      <alignment vertical="center"/>
    </xf>
    <xf numFmtId="0" fontId="71" fillId="20" borderId="0" applyNumberFormat="0" applyBorder="0" applyAlignment="0" applyProtection="0">
      <alignment vertical="center"/>
    </xf>
    <xf numFmtId="0" fontId="82" fillId="0" borderId="0">
      <alignment vertical="center"/>
    </xf>
    <xf numFmtId="0" fontId="116" fillId="0" borderId="0" applyNumberFormat="0" applyFill="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3" fillId="0" borderId="0">
      <alignment vertical="center"/>
    </xf>
    <xf numFmtId="0" fontId="85" fillId="0" borderId="16" applyNumberFormat="0" applyFill="0" applyAlignment="0" applyProtection="0">
      <alignment vertical="center"/>
    </xf>
    <xf numFmtId="0" fontId="48" fillId="24" borderId="0" applyNumberFormat="0" applyBorder="0" applyAlignment="0" applyProtection="0">
      <alignment vertical="center"/>
    </xf>
    <xf numFmtId="0" fontId="0" fillId="24" borderId="0" applyNumberFormat="0" applyBorder="0" applyAlignment="0" applyProtection="0">
      <alignment vertical="center"/>
    </xf>
    <xf numFmtId="0" fontId="70" fillId="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70" fillId="21" borderId="0" applyNumberFormat="0" applyBorder="0" applyAlignment="0" applyProtection="0">
      <alignment vertical="center"/>
    </xf>
    <xf numFmtId="0" fontId="0" fillId="17" borderId="0" applyNumberFormat="0" applyBorder="0" applyAlignment="0" applyProtection="0">
      <alignment vertical="center"/>
    </xf>
    <xf numFmtId="0" fontId="23" fillId="0" borderId="0">
      <alignment vertical="center"/>
    </xf>
    <xf numFmtId="0" fontId="68" fillId="3" borderId="0" applyNumberFormat="0" applyBorder="0" applyAlignment="0" applyProtection="0">
      <alignment vertical="center"/>
    </xf>
    <xf numFmtId="0" fontId="0" fillId="17" borderId="0" applyNumberFormat="0" applyBorder="0" applyAlignment="0" applyProtection="0">
      <alignment vertical="center"/>
    </xf>
    <xf numFmtId="177" fontId="23" fillId="0" borderId="0" applyFont="0" applyFill="0" applyBorder="0" applyAlignment="0" applyProtection="0">
      <alignment vertical="center"/>
    </xf>
    <xf numFmtId="0" fontId="0" fillId="10" borderId="0" applyNumberFormat="0" applyBorder="0" applyAlignment="0" applyProtection="0">
      <alignment vertical="center"/>
    </xf>
    <xf numFmtId="0" fontId="23" fillId="0" borderId="0">
      <alignment vertical="center"/>
    </xf>
    <xf numFmtId="0" fontId="0" fillId="10" borderId="0" applyNumberFormat="0" applyBorder="0" applyAlignment="0" applyProtection="0">
      <alignment vertical="center"/>
    </xf>
    <xf numFmtId="0" fontId="23" fillId="0" borderId="0">
      <alignment vertical="center"/>
    </xf>
    <xf numFmtId="0" fontId="71" fillId="21" borderId="0" applyNumberFormat="0" applyBorder="0" applyAlignment="0" applyProtection="0">
      <alignment vertical="center"/>
    </xf>
    <xf numFmtId="0" fontId="0" fillId="9" borderId="0" applyNumberFormat="0" applyBorder="0" applyAlignment="0" applyProtection="0">
      <alignment vertical="center"/>
    </xf>
    <xf numFmtId="0" fontId="23" fillId="0" borderId="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8" fillId="17"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81" fillId="0" borderId="0" applyNumberFormat="0" applyFill="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3" fillId="0" borderId="0">
      <alignment vertical="center"/>
    </xf>
    <xf numFmtId="0" fontId="0" fillId="16" borderId="0" applyNumberFormat="0" applyBorder="0" applyAlignment="0" applyProtection="0">
      <alignment vertical="center"/>
    </xf>
    <xf numFmtId="0" fontId="107" fillId="0" borderId="1">
      <alignment horizontal="left" vertical="center"/>
    </xf>
    <xf numFmtId="0" fontId="71" fillId="6" borderId="0" applyNumberFormat="0" applyBorder="0" applyAlignment="0" applyProtection="0">
      <alignment vertical="center"/>
    </xf>
    <xf numFmtId="0" fontId="23" fillId="0" borderId="0">
      <alignment vertical="center"/>
    </xf>
    <xf numFmtId="0" fontId="0" fillId="13" borderId="0" applyNumberFormat="0" applyBorder="0" applyAlignment="0" applyProtection="0">
      <alignment vertical="center"/>
    </xf>
    <xf numFmtId="0" fontId="23" fillId="0" borderId="0">
      <alignment vertical="center"/>
    </xf>
    <xf numFmtId="0" fontId="0" fillId="13" borderId="0" applyNumberFormat="0" applyBorder="0" applyAlignment="0" applyProtection="0">
      <alignment vertical="center"/>
    </xf>
    <xf numFmtId="0" fontId="53" fillId="0" borderId="0">
      <alignment vertical="center"/>
    </xf>
    <xf numFmtId="0" fontId="0" fillId="8" borderId="0" applyNumberFormat="0" applyBorder="0" applyAlignment="0" applyProtection="0">
      <alignment vertical="center"/>
    </xf>
    <xf numFmtId="0" fontId="53" fillId="0" borderId="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9" borderId="0" applyNumberFormat="0" applyBorder="0" applyAlignment="0" applyProtection="0">
      <alignment vertical="center"/>
    </xf>
    <xf numFmtId="0" fontId="48" fillId="17" borderId="0" applyNumberFormat="0" applyBorder="0" applyAlignment="0" applyProtection="0">
      <alignment vertical="center"/>
    </xf>
    <xf numFmtId="0" fontId="23" fillId="0" borderId="0">
      <alignment vertical="center"/>
    </xf>
    <xf numFmtId="0" fontId="99" fillId="2" borderId="23" applyNumberFormat="0" applyAlignment="0" applyProtection="0">
      <alignment vertical="center"/>
    </xf>
    <xf numFmtId="0" fontId="0" fillId="2" borderId="0" applyNumberFormat="0" applyBorder="0" applyAlignment="0" applyProtection="0">
      <alignment vertical="center"/>
    </xf>
    <xf numFmtId="0" fontId="75" fillId="12" borderId="0" applyNumberFormat="0" applyBorder="0" applyAlignment="0" applyProtection="0">
      <alignment vertical="center"/>
    </xf>
    <xf numFmtId="0" fontId="0" fillId="2" borderId="0" applyNumberFormat="0" applyBorder="0" applyAlignment="0" applyProtection="0">
      <alignment vertical="center"/>
    </xf>
    <xf numFmtId="0" fontId="70" fillId="38" borderId="0" applyNumberFormat="0" applyBorder="0" applyAlignment="0" applyProtection="0">
      <alignment vertical="center"/>
    </xf>
    <xf numFmtId="0" fontId="99" fillId="2" borderId="23" applyNumberFormat="0" applyAlignment="0" applyProtection="0">
      <alignment vertical="center"/>
    </xf>
    <xf numFmtId="0" fontId="0" fillId="16" borderId="0" applyNumberFormat="0" applyBorder="0" applyAlignment="0" applyProtection="0">
      <alignment vertical="center"/>
    </xf>
    <xf numFmtId="0" fontId="75" fillId="12" borderId="0" applyNumberFormat="0" applyBorder="0" applyAlignment="0" applyProtection="0">
      <alignment vertical="center"/>
    </xf>
    <xf numFmtId="9" fontId="23" fillId="0" borderId="0" applyFont="0" applyFill="0" applyBorder="0" applyAlignment="0" applyProtection="0">
      <alignment vertical="center"/>
    </xf>
    <xf numFmtId="0" fontId="68" fillId="3" borderId="0" applyNumberFormat="0" applyBorder="0" applyAlignment="0" applyProtection="0">
      <alignment vertical="center"/>
    </xf>
    <xf numFmtId="0" fontId="86" fillId="0" borderId="18" applyNumberFormat="0" applyFill="0" applyAlignment="0" applyProtection="0">
      <alignment vertical="center"/>
    </xf>
    <xf numFmtId="0" fontId="0" fillId="10" borderId="0" applyNumberFormat="0" applyBorder="0" applyAlignment="0" applyProtection="0">
      <alignment vertical="center"/>
    </xf>
    <xf numFmtId="0" fontId="75" fillId="12" borderId="0" applyNumberFormat="0" applyBorder="0" applyAlignment="0" applyProtection="0">
      <alignment vertical="center"/>
    </xf>
    <xf numFmtId="0" fontId="0" fillId="10" borderId="0" applyNumberFormat="0" applyBorder="0" applyAlignment="0" applyProtection="0">
      <alignment vertical="center"/>
    </xf>
    <xf numFmtId="9" fontId="23" fillId="0" borderId="0" applyFont="0" applyFill="0" applyBorder="0" applyAlignment="0" applyProtection="0">
      <alignment vertical="center"/>
    </xf>
    <xf numFmtId="0" fontId="68" fillId="3" borderId="0" applyNumberFormat="0" applyBorder="0" applyAlignment="0" applyProtection="0">
      <alignment vertical="center"/>
    </xf>
    <xf numFmtId="0" fontId="71" fillId="28" borderId="0" applyNumberFormat="0" applyBorder="0" applyAlignment="0" applyProtection="0">
      <alignment vertical="center"/>
    </xf>
    <xf numFmtId="0" fontId="0" fillId="57" borderId="0" applyNumberFormat="0" applyBorder="0" applyAlignment="0" applyProtection="0">
      <alignment vertical="center"/>
    </xf>
    <xf numFmtId="0" fontId="75" fillId="12" borderId="0" applyNumberFormat="0" applyBorder="0" applyAlignment="0" applyProtection="0">
      <alignment vertical="center"/>
    </xf>
    <xf numFmtId="0" fontId="71" fillId="15" borderId="0" applyNumberFormat="0" applyBorder="0" applyAlignment="0" applyProtection="0">
      <alignment vertical="center"/>
    </xf>
    <xf numFmtId="0" fontId="88" fillId="2" borderId="20" applyNumberFormat="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92" fillId="0" borderId="31" applyNumberFormat="0" applyFill="0" applyAlignment="0" applyProtection="0">
      <alignment vertical="center"/>
    </xf>
    <xf numFmtId="0" fontId="75" fillId="12" borderId="0" applyNumberFormat="0" applyBorder="0" applyAlignment="0" applyProtection="0">
      <alignment vertical="center"/>
    </xf>
    <xf numFmtId="0" fontId="26" fillId="0" borderId="22" applyNumberFormat="0" applyFill="0" applyProtection="0">
      <alignment horizontal="left" vertical="center"/>
    </xf>
    <xf numFmtId="0" fontId="70" fillId="3" borderId="0" applyNumberFormat="0" applyBorder="0" applyAlignment="0" applyProtection="0">
      <alignment vertical="center"/>
    </xf>
    <xf numFmtId="9" fontId="23" fillId="0" borderId="0" applyFont="0" applyFill="0" applyBorder="0" applyAlignment="0" applyProtection="0">
      <alignment vertical="center"/>
    </xf>
    <xf numFmtId="0" fontId="70" fillId="56" borderId="0" applyNumberFormat="0" applyBorder="0" applyAlignment="0" applyProtection="0">
      <alignment vertical="center"/>
    </xf>
    <xf numFmtId="0" fontId="70" fillId="56" borderId="0" applyNumberFormat="0" applyBorder="0" applyAlignment="0" applyProtection="0">
      <alignment vertical="center"/>
    </xf>
    <xf numFmtId="189" fontId="0" fillId="0" borderId="0" applyFont="0" applyFill="0" applyBorder="0" applyAlignment="0" applyProtection="0">
      <alignment vertical="center"/>
    </xf>
    <xf numFmtId="0" fontId="71" fillId="15" borderId="0" applyNumberFormat="0" applyBorder="0" applyAlignment="0" applyProtection="0">
      <alignment vertical="center"/>
    </xf>
    <xf numFmtId="0" fontId="23" fillId="0" borderId="0">
      <alignment vertical="center"/>
    </xf>
    <xf numFmtId="0" fontId="88" fillId="2" borderId="20" applyNumberFormat="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0" fillId="0" borderId="0">
      <alignment vertical="center"/>
    </xf>
    <xf numFmtId="0" fontId="71" fillId="21" borderId="0" applyNumberFormat="0" applyBorder="0" applyAlignment="0" applyProtection="0">
      <alignment vertical="center"/>
    </xf>
    <xf numFmtId="0" fontId="70" fillId="8" borderId="0" applyNumberFormat="0" applyBorder="0" applyAlignment="0" applyProtection="0">
      <alignment vertical="center"/>
    </xf>
    <xf numFmtId="0" fontId="0" fillId="17" borderId="17" applyNumberFormat="0" applyFont="0" applyAlignment="0" applyProtection="0">
      <alignment vertical="center"/>
    </xf>
    <xf numFmtId="0" fontId="0" fillId="0" borderId="0">
      <alignment vertical="center"/>
    </xf>
    <xf numFmtId="0" fontId="71" fillId="15"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1" borderId="0" applyNumberFormat="0" applyBorder="0" applyAlignment="0" applyProtection="0">
      <alignment vertical="center"/>
    </xf>
    <xf numFmtId="0" fontId="70" fillId="27" borderId="0" applyNumberFormat="0" applyBorder="0" applyAlignment="0" applyProtection="0">
      <alignment vertical="center"/>
    </xf>
    <xf numFmtId="0" fontId="48" fillId="24" borderId="0" applyNumberFormat="0" applyBorder="0" applyAlignment="0" applyProtection="0">
      <alignment vertical="center"/>
    </xf>
    <xf numFmtId="0" fontId="70" fillId="27" borderId="0" applyNumberFormat="0" applyBorder="0" applyAlignment="0" applyProtection="0">
      <alignment vertical="center"/>
    </xf>
    <xf numFmtId="0" fontId="20" fillId="0" borderId="15" applyNumberFormat="0" applyFill="0" applyAlignment="0" applyProtection="0">
      <alignment vertical="center"/>
    </xf>
    <xf numFmtId="0" fontId="48" fillId="24" borderId="0" applyNumberFormat="0" applyBorder="0" applyAlignment="0" applyProtection="0">
      <alignment vertical="center"/>
    </xf>
    <xf numFmtId="0" fontId="71" fillId="15"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38" borderId="0" applyNumberFormat="0" applyBorder="0" applyAlignment="0" applyProtection="0">
      <alignment vertical="center"/>
    </xf>
    <xf numFmtId="0" fontId="23" fillId="0" borderId="0">
      <alignment vertical="center"/>
    </xf>
    <xf numFmtId="0" fontId="26" fillId="0" borderId="0" applyProtection="0">
      <alignment vertical="center"/>
    </xf>
    <xf numFmtId="0" fontId="70" fillId="2" borderId="0" applyNumberFormat="0" applyBorder="0" applyAlignment="0" applyProtection="0">
      <alignment vertical="center"/>
    </xf>
    <xf numFmtId="0" fontId="80" fillId="0" borderId="13" applyNumberFormat="0" applyFill="0" applyAlignment="0" applyProtection="0">
      <alignment vertical="center"/>
    </xf>
    <xf numFmtId="0" fontId="23" fillId="0" borderId="0">
      <alignment vertical="center"/>
    </xf>
    <xf numFmtId="0" fontId="70" fillId="2" borderId="0" applyNumberFormat="0" applyBorder="0" applyAlignment="0" applyProtection="0">
      <alignment vertical="center"/>
    </xf>
    <xf numFmtId="0" fontId="23" fillId="0" borderId="0">
      <alignment vertical="center"/>
    </xf>
    <xf numFmtId="0" fontId="70" fillId="2" borderId="0" applyNumberFormat="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70"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117" fillId="0" borderId="5">
      <alignment horizontal="left" vertical="center"/>
    </xf>
    <xf numFmtId="0" fontId="70" fillId="6" borderId="0" applyNumberFormat="0" applyBorder="0" applyAlignment="0" applyProtection="0">
      <alignment vertical="center"/>
    </xf>
    <xf numFmtId="0" fontId="70" fillId="20" borderId="0" applyNumberFormat="0" applyBorder="0" applyAlignment="0" applyProtection="0">
      <alignment vertical="center"/>
    </xf>
    <xf numFmtId="0" fontId="117" fillId="0" borderId="5">
      <alignment horizontal="left" vertical="center"/>
    </xf>
    <xf numFmtId="0" fontId="70" fillId="20" borderId="0" applyNumberFormat="0" applyBorder="0" applyAlignment="0" applyProtection="0">
      <alignment vertical="center"/>
    </xf>
    <xf numFmtId="0" fontId="70" fillId="15" borderId="0" applyNumberFormat="0" applyBorder="0" applyAlignment="0" applyProtection="0">
      <alignment vertical="center"/>
    </xf>
    <xf numFmtId="0" fontId="79" fillId="0" borderId="0">
      <alignment vertical="center"/>
      <protection locked="0"/>
    </xf>
    <xf numFmtId="0" fontId="48" fillId="24" borderId="0" applyNumberFormat="0" applyBorder="0" applyAlignment="0" applyProtection="0">
      <alignment vertical="center"/>
    </xf>
    <xf numFmtId="0" fontId="70" fillId="4" borderId="0" applyNumberFormat="0" applyBorder="0" applyAlignment="0" applyProtection="0">
      <alignment vertical="center"/>
    </xf>
    <xf numFmtId="0" fontId="71" fillId="6" borderId="0" applyNumberFormat="0" applyBorder="0" applyAlignment="0" applyProtection="0">
      <alignment vertical="center"/>
    </xf>
    <xf numFmtId="0" fontId="48" fillId="24" borderId="0" applyNumberFormat="0" applyBorder="0" applyAlignment="0" applyProtection="0">
      <alignment vertical="center"/>
    </xf>
    <xf numFmtId="0" fontId="48" fillId="10" borderId="0" applyNumberFormat="0" applyBorder="0" applyAlignment="0" applyProtection="0">
      <alignment vertical="center"/>
    </xf>
    <xf numFmtId="0" fontId="23" fillId="0" borderId="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71" fillId="15" borderId="0" applyNumberFormat="0" applyBorder="0" applyAlignment="0" applyProtection="0">
      <alignment vertical="center"/>
    </xf>
    <xf numFmtId="0" fontId="94" fillId="0" borderId="0" applyNumberFormat="0" applyFill="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95" fillId="0" borderId="21">
      <alignment horizontal="center"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80" fillId="0" borderId="13" applyNumberFormat="0" applyFill="0" applyAlignment="0" applyProtection="0">
      <alignment vertical="center"/>
    </xf>
    <xf numFmtId="0" fontId="71" fillId="16" borderId="0" applyNumberFormat="0" applyBorder="0" applyAlignment="0" applyProtection="0">
      <alignment vertical="center"/>
    </xf>
    <xf numFmtId="0" fontId="80" fillId="0" borderId="13" applyNumberFormat="0" applyFill="0" applyAlignment="0" applyProtection="0">
      <alignment vertical="center"/>
    </xf>
    <xf numFmtId="0" fontId="23" fillId="0" borderId="0">
      <alignment vertical="center"/>
    </xf>
    <xf numFmtId="0" fontId="0" fillId="17" borderId="17" applyNumberFormat="0" applyFont="0" applyAlignment="0" applyProtection="0">
      <alignment vertical="center"/>
    </xf>
    <xf numFmtId="15" fontId="73" fillId="0" borderId="0">
      <alignment vertical="center"/>
    </xf>
    <xf numFmtId="0" fontId="71" fillId="6" borderId="0" applyNumberFormat="0" applyBorder="0" applyAlignment="0" applyProtection="0">
      <alignment vertical="center"/>
    </xf>
    <xf numFmtId="177" fontId="23" fillId="0" borderId="0" applyFont="0" applyFill="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23" fillId="0" borderId="0">
      <alignment vertical="center"/>
    </xf>
    <xf numFmtId="0" fontId="71" fillId="6" borderId="0" applyNumberFormat="0" applyBorder="0" applyAlignment="0" applyProtection="0">
      <alignment vertical="center"/>
    </xf>
    <xf numFmtId="0" fontId="23" fillId="0" borderId="0">
      <alignment vertical="center"/>
    </xf>
    <xf numFmtId="0" fontId="77" fillId="0" borderId="12" applyNumberFormat="0" applyFill="0" applyProtection="0">
      <alignment horizontal="center" vertical="center"/>
    </xf>
    <xf numFmtId="0" fontId="115" fillId="51" borderId="30">
      <alignment vertical="center"/>
      <protection locked="0"/>
    </xf>
    <xf numFmtId="0" fontId="71" fillId="6" borderId="0" applyNumberFormat="0" applyBorder="0" applyAlignment="0" applyProtection="0">
      <alignment vertical="center"/>
    </xf>
    <xf numFmtId="0" fontId="23" fillId="0" borderId="0">
      <alignment vertical="center"/>
    </xf>
    <xf numFmtId="0" fontId="71" fillId="6" borderId="0" applyNumberFormat="0" applyBorder="0" applyAlignment="0" applyProtection="0">
      <alignment vertical="center"/>
    </xf>
    <xf numFmtId="0" fontId="74" fillId="9" borderId="0" applyNumberFormat="0" applyBorder="0" applyAlignment="0" applyProtection="0">
      <alignment vertical="center"/>
    </xf>
    <xf numFmtId="0" fontId="23" fillId="0" borderId="0">
      <alignment vertical="center"/>
    </xf>
    <xf numFmtId="0" fontId="71" fillId="6" borderId="0" applyNumberFormat="0" applyBorder="0" applyAlignment="0" applyProtection="0">
      <alignment vertical="center"/>
    </xf>
    <xf numFmtId="0" fontId="74" fillId="9" borderId="0" applyNumberFormat="0" applyBorder="0" applyAlignment="0" applyProtection="0">
      <alignment vertical="center"/>
    </xf>
    <xf numFmtId="0" fontId="71" fillId="28" borderId="0" applyNumberFormat="0" applyBorder="0" applyAlignment="0" applyProtection="0">
      <alignment vertical="center"/>
    </xf>
    <xf numFmtId="0" fontId="117" fillId="0" borderId="32" applyNumberFormat="0" applyAlignment="0" applyProtection="0">
      <alignment horizontal="left" vertical="center"/>
    </xf>
    <xf numFmtId="0" fontId="70" fillId="6" borderId="0" applyNumberFormat="0" applyBorder="0" applyAlignment="0" applyProtection="0">
      <alignment vertical="center"/>
    </xf>
    <xf numFmtId="0" fontId="107" fillId="0" borderId="1">
      <alignment horizontal="left" vertical="center"/>
    </xf>
    <xf numFmtId="0" fontId="48" fillId="2" borderId="0" applyNumberFormat="0" applyBorder="0" applyAlignment="0" applyProtection="0">
      <alignment vertical="center"/>
    </xf>
    <xf numFmtId="0" fontId="96" fillId="21" borderId="23" applyNumberFormat="0" applyAlignment="0" applyProtection="0">
      <alignment vertical="center"/>
    </xf>
    <xf numFmtId="0" fontId="71" fillId="14" borderId="0" applyNumberFormat="0" applyBorder="0" applyAlignment="0" applyProtection="0">
      <alignment vertical="center"/>
    </xf>
    <xf numFmtId="181" fontId="26" fillId="0" borderId="12" applyFill="0" applyProtection="0">
      <alignment horizontal="right" vertical="center"/>
    </xf>
    <xf numFmtId="0" fontId="48" fillId="24" borderId="0" applyNumberFormat="0" applyBorder="0" applyAlignment="0" applyProtection="0">
      <alignment vertical="center"/>
    </xf>
    <xf numFmtId="0" fontId="71" fillId="14" borderId="0" applyNumberFormat="0" applyBorder="0" applyAlignment="0" applyProtection="0">
      <alignment vertical="center"/>
    </xf>
    <xf numFmtId="181" fontId="26" fillId="0" borderId="12" applyFill="0" applyProtection="0">
      <alignment horizontal="right" vertical="center"/>
    </xf>
    <xf numFmtId="0" fontId="71" fillId="14" borderId="0" applyNumberFormat="0" applyBorder="0" applyAlignment="0" applyProtection="0">
      <alignment vertical="center"/>
    </xf>
    <xf numFmtId="181" fontId="26" fillId="0" borderId="12" applyFill="0" applyProtection="0">
      <alignment horizontal="right" vertical="center"/>
    </xf>
    <xf numFmtId="0" fontId="71" fillId="28" borderId="0" applyNumberFormat="0" applyBorder="0" applyAlignment="0" applyProtection="0">
      <alignment vertical="center"/>
    </xf>
    <xf numFmtId="0" fontId="115" fillId="51" borderId="30">
      <alignment vertical="center"/>
      <protection locked="0"/>
    </xf>
    <xf numFmtId="0" fontId="70" fillId="38" borderId="0" applyNumberFormat="0" applyBorder="0" applyAlignment="0" applyProtection="0">
      <alignment vertical="center"/>
    </xf>
    <xf numFmtId="0" fontId="71" fillId="28" borderId="0" applyNumberFormat="0" applyBorder="0" applyAlignment="0" applyProtection="0">
      <alignment vertical="center"/>
    </xf>
    <xf numFmtId="0" fontId="71" fillId="28" borderId="0" applyNumberFormat="0" applyBorder="0" applyAlignment="0" applyProtection="0">
      <alignment vertical="center"/>
    </xf>
    <xf numFmtId="0" fontId="71" fillId="28" borderId="0" applyNumberFormat="0" applyBorder="0" applyAlignment="0" applyProtection="0">
      <alignment vertical="center"/>
    </xf>
    <xf numFmtId="0" fontId="71" fillId="28" borderId="0" applyNumberFormat="0" applyBorder="0" applyAlignment="0" applyProtection="0">
      <alignment vertical="center"/>
    </xf>
    <xf numFmtId="0" fontId="71" fillId="28" borderId="0" applyNumberFormat="0" applyBorder="0" applyAlignment="0" applyProtection="0">
      <alignment vertical="center"/>
    </xf>
    <xf numFmtId="9" fontId="23" fillId="0" borderId="0" applyFont="0" applyFill="0" applyBorder="0" applyAlignment="0" applyProtection="0">
      <alignment vertical="center"/>
    </xf>
    <xf numFmtId="0" fontId="71" fillId="28" borderId="0" applyNumberFormat="0" applyBorder="0" applyAlignment="0" applyProtection="0">
      <alignment vertical="center"/>
    </xf>
    <xf numFmtId="9" fontId="23" fillId="0" borderId="0" applyFont="0" applyFill="0" applyBorder="0" applyAlignment="0" applyProtection="0">
      <alignment vertical="center"/>
    </xf>
    <xf numFmtId="0" fontId="119" fillId="0" borderId="0">
      <alignment vertical="center"/>
    </xf>
    <xf numFmtId="0" fontId="71" fillId="28" borderId="0" applyNumberFormat="0" applyBorder="0" applyAlignment="0" applyProtection="0">
      <alignment vertical="center"/>
    </xf>
    <xf numFmtId="0" fontId="23" fillId="0" borderId="0">
      <alignment vertical="center"/>
    </xf>
    <xf numFmtId="15" fontId="73" fillId="0" borderId="0">
      <alignment vertical="center"/>
    </xf>
    <xf numFmtId="0" fontId="71" fillId="28" borderId="0" applyNumberFormat="0" applyBorder="0" applyAlignment="0" applyProtection="0">
      <alignment vertical="center"/>
    </xf>
    <xf numFmtId="0" fontId="71" fillId="28" borderId="0" applyNumberFormat="0" applyBorder="0" applyAlignment="0" applyProtection="0">
      <alignment vertical="center"/>
    </xf>
    <xf numFmtId="0" fontId="71" fillId="28" borderId="0" applyNumberFormat="0" applyBorder="0" applyAlignment="0" applyProtection="0">
      <alignment vertical="center"/>
    </xf>
    <xf numFmtId="0" fontId="71" fillId="14" borderId="0" applyNumberFormat="0" applyBorder="0" applyAlignment="0" applyProtection="0">
      <alignment vertical="center"/>
    </xf>
    <xf numFmtId="0" fontId="71" fillId="20" borderId="0" applyNumberFormat="0" applyBorder="0" applyAlignment="0" applyProtection="0">
      <alignment vertical="center"/>
    </xf>
    <xf numFmtId="0" fontId="48" fillId="17" borderId="0" applyNumberFormat="0" applyBorder="0" applyAlignment="0" applyProtection="0">
      <alignment vertical="center"/>
    </xf>
    <xf numFmtId="0" fontId="23" fillId="0" borderId="0" applyFont="0" applyFill="0" applyBorder="0" applyAlignment="0" applyProtection="0">
      <alignment vertical="center"/>
    </xf>
    <xf numFmtId="0" fontId="71" fillId="20" borderId="0" applyNumberFormat="0" applyBorder="0" applyAlignment="0" applyProtection="0">
      <alignment vertical="center"/>
    </xf>
    <xf numFmtId="0" fontId="48" fillId="17" borderId="0" applyNumberFormat="0" applyBorder="0" applyAlignment="0" applyProtection="0">
      <alignment vertical="center"/>
    </xf>
    <xf numFmtId="0" fontId="80" fillId="0" borderId="13" applyNumberFormat="0" applyFill="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48" fillId="17" borderId="0" applyNumberFormat="0" applyBorder="0" applyAlignment="0" applyProtection="0">
      <alignment vertical="center"/>
    </xf>
    <xf numFmtId="0" fontId="80" fillId="0" borderId="13" applyNumberFormat="0" applyFill="0" applyAlignment="0" applyProtection="0">
      <alignment vertical="center"/>
    </xf>
    <xf numFmtId="0" fontId="74" fillId="9" borderId="0" applyNumberFormat="0" applyBorder="0" applyAlignment="0" applyProtection="0">
      <alignment vertical="center"/>
    </xf>
    <xf numFmtId="0" fontId="71" fillId="20" borderId="0" applyNumberFormat="0" applyBorder="0" applyAlignment="0" applyProtection="0">
      <alignment vertical="center"/>
    </xf>
    <xf numFmtId="0" fontId="20" fillId="0" borderId="15" applyNumberFormat="0" applyFill="0" applyAlignment="0" applyProtection="0">
      <alignment vertical="center"/>
    </xf>
    <xf numFmtId="0" fontId="48" fillId="17" borderId="0" applyNumberFormat="0" applyBorder="0" applyAlignment="0" applyProtection="0">
      <alignment vertical="center"/>
    </xf>
    <xf numFmtId="0" fontId="80" fillId="0" borderId="13" applyNumberFormat="0" applyFill="0" applyAlignment="0" applyProtection="0">
      <alignment vertical="center"/>
    </xf>
    <xf numFmtId="0" fontId="48" fillId="12" borderId="0" applyNumberFormat="0" applyBorder="0" applyAlignment="0" applyProtection="0">
      <alignment vertical="center"/>
    </xf>
    <xf numFmtId="0" fontId="71" fillId="6" borderId="0" applyNumberFormat="0" applyBorder="0" applyAlignment="0" applyProtection="0">
      <alignment vertical="center"/>
    </xf>
    <xf numFmtId="184" fontId="23" fillId="0" borderId="0" applyFont="0" applyFill="0" applyBorder="0" applyAlignment="0" applyProtection="0">
      <alignment vertical="center"/>
    </xf>
    <xf numFmtId="0" fontId="76" fillId="10"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48" fillId="12" borderId="0" applyNumberFormat="0" applyBorder="0" applyAlignment="0" applyProtection="0">
      <alignment vertical="center"/>
    </xf>
    <xf numFmtId="192" fontId="23" fillId="0" borderId="0" applyFont="0" applyFill="0" applyBorder="0" applyAlignment="0" applyProtection="0">
      <alignment vertical="center"/>
    </xf>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71" fillId="6" borderId="0" applyNumberFormat="0" applyBorder="0" applyAlignment="0" applyProtection="0">
      <alignment vertical="center"/>
    </xf>
    <xf numFmtId="0" fontId="71" fillId="2" borderId="0" applyNumberFormat="0" applyBorder="0" applyAlignment="0" applyProtection="0">
      <alignment vertical="center"/>
    </xf>
    <xf numFmtId="0" fontId="75" fillId="10" borderId="0" applyNumberFormat="0" applyBorder="0" applyAlignment="0" applyProtection="0">
      <alignment vertical="center"/>
    </xf>
    <xf numFmtId="0" fontId="71" fillId="2" borderId="0" applyNumberFormat="0" applyBorder="0" applyAlignment="0" applyProtection="0">
      <alignment vertical="center"/>
    </xf>
    <xf numFmtId="0" fontId="26" fillId="0" borderId="22" applyNumberFormat="0" applyFill="0" applyProtection="0">
      <alignment horizontal="right" vertical="center"/>
    </xf>
    <xf numFmtId="0" fontId="71" fillId="2" borderId="0" applyNumberFormat="0" applyBorder="0" applyAlignment="0" applyProtection="0">
      <alignment vertical="center"/>
    </xf>
    <xf numFmtId="0" fontId="23" fillId="0" borderId="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187" fontId="118" fillId="0" borderId="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81" fillId="0" borderId="0" applyNumberFormat="0" applyFill="0" applyBorder="0" applyAlignment="0" applyProtection="0">
      <alignment vertical="center"/>
    </xf>
    <xf numFmtId="0" fontId="71" fillId="14" borderId="0" applyNumberFormat="0" applyBorder="0" applyAlignment="0" applyProtection="0">
      <alignment vertical="center"/>
    </xf>
    <xf numFmtId="0" fontId="81" fillId="0" borderId="0" applyNumberFormat="0" applyFill="0" applyBorder="0" applyAlignment="0" applyProtection="0">
      <alignment vertical="center"/>
    </xf>
    <xf numFmtId="0" fontId="71" fillId="14" borderId="0" applyNumberFormat="0" applyBorder="0" applyAlignment="0" applyProtection="0">
      <alignment vertical="center"/>
    </xf>
    <xf numFmtId="0" fontId="81" fillId="0" borderId="0" applyNumberFormat="0" applyFill="0" applyBorder="0" applyAlignment="0" applyProtection="0">
      <alignment vertical="center"/>
    </xf>
    <xf numFmtId="190" fontId="23" fillId="0" borderId="0" applyFont="0" applyFill="0" applyBorder="0" applyAlignment="0" applyProtection="0">
      <alignment vertical="center"/>
    </xf>
    <xf numFmtId="0" fontId="71" fillId="14" borderId="0" applyNumberFormat="0" applyBorder="0" applyAlignment="0" applyProtection="0">
      <alignment vertical="center"/>
    </xf>
    <xf numFmtId="0" fontId="23" fillId="0" borderId="0">
      <alignment vertical="center"/>
    </xf>
    <xf numFmtId="0" fontId="81" fillId="0" borderId="0" applyNumberFormat="0" applyFill="0" applyBorder="0" applyAlignment="0" applyProtection="0">
      <alignment vertical="center"/>
    </xf>
    <xf numFmtId="0" fontId="74" fillId="13" borderId="0" applyNumberFormat="0" applyBorder="0" applyAlignment="0" applyProtection="0">
      <alignment vertical="center"/>
    </xf>
    <xf numFmtId="0" fontId="81" fillId="0" borderId="0" applyNumberFormat="0" applyFill="0" applyBorder="0" applyAlignment="0" applyProtection="0">
      <alignment vertical="center"/>
    </xf>
    <xf numFmtId="0" fontId="71" fillId="14" borderId="0" applyNumberFormat="0" applyBorder="0" applyAlignment="0" applyProtection="0">
      <alignment vertical="center"/>
    </xf>
    <xf numFmtId="0" fontId="74" fillId="13" borderId="0" applyNumberFormat="0" applyBorder="0" applyAlignment="0" applyProtection="0">
      <alignment vertical="center"/>
    </xf>
    <xf numFmtId="0" fontId="81" fillId="0" borderId="0" applyNumberFormat="0" applyFill="0" applyBorder="0" applyAlignment="0" applyProtection="0">
      <alignment vertical="center"/>
    </xf>
    <xf numFmtId="0" fontId="71" fillId="14" borderId="0" applyNumberFormat="0" applyBorder="0" applyAlignment="0" applyProtection="0">
      <alignment vertical="center"/>
    </xf>
    <xf numFmtId="0" fontId="74" fillId="13" borderId="0" applyNumberFormat="0" applyBorder="0" applyAlignment="0" applyProtection="0">
      <alignment vertical="center"/>
    </xf>
    <xf numFmtId="0" fontId="81" fillId="0" borderId="0" applyNumberFormat="0" applyFill="0" applyBorder="0" applyAlignment="0" applyProtection="0">
      <alignment vertical="center"/>
    </xf>
    <xf numFmtId="0" fontId="71" fillId="14" borderId="0" applyNumberFormat="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71" fillId="6" borderId="0" applyNumberFormat="0" applyBorder="0" applyAlignment="0" applyProtection="0">
      <alignment vertical="center"/>
    </xf>
    <xf numFmtId="0" fontId="74" fillId="13" borderId="0" applyNumberFormat="0" applyBorder="0" applyAlignment="0" applyProtection="0">
      <alignment vertical="center"/>
    </xf>
    <xf numFmtId="0" fontId="48" fillId="24" borderId="0" applyNumberFormat="0" applyBorder="0" applyAlignment="0" applyProtection="0">
      <alignment vertical="center"/>
    </xf>
    <xf numFmtId="9" fontId="23" fillId="0" borderId="0" applyFont="0" applyFill="0" applyBorder="0" applyAlignment="0" applyProtection="0">
      <alignment vertical="center"/>
    </xf>
    <xf numFmtId="0" fontId="48" fillId="24" borderId="0" applyNumberFormat="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48" fillId="24" borderId="0" applyNumberFormat="0" applyBorder="0" applyAlignment="0" applyProtection="0">
      <alignment vertical="center"/>
    </xf>
    <xf numFmtId="9" fontId="23" fillId="0" borderId="0" applyFont="0" applyFill="0" applyBorder="0" applyAlignment="0" applyProtection="0">
      <alignment vertical="center"/>
    </xf>
    <xf numFmtId="0" fontId="48" fillId="24" borderId="0" applyNumberFormat="0" applyBorder="0" applyAlignment="0" applyProtection="0">
      <alignment vertical="center"/>
    </xf>
    <xf numFmtId="9" fontId="23" fillId="0" borderId="0" applyFont="0" applyFill="0" applyBorder="0" applyAlignment="0" applyProtection="0">
      <alignment vertical="center"/>
    </xf>
    <xf numFmtId="0" fontId="120" fillId="58" borderId="0" applyNumberFormat="0" applyBorder="0" applyAlignment="0" applyProtection="0">
      <alignment vertical="center"/>
    </xf>
    <xf numFmtId="0" fontId="48" fillId="2" borderId="0" applyNumberFormat="0" applyBorder="0" applyAlignment="0" applyProtection="0">
      <alignment vertical="center"/>
    </xf>
    <xf numFmtId="0" fontId="96" fillId="21" borderId="23" applyNumberFormat="0" applyAlignment="0" applyProtection="0">
      <alignment vertical="center"/>
    </xf>
    <xf numFmtId="9" fontId="23" fillId="0" borderId="0" applyFont="0" applyFill="0" applyBorder="0" applyAlignment="0" applyProtection="0">
      <alignment vertical="center"/>
    </xf>
    <xf numFmtId="0" fontId="48" fillId="2" borderId="0" applyNumberFormat="0" applyBorder="0" applyAlignment="0" applyProtection="0">
      <alignment vertical="center"/>
    </xf>
    <xf numFmtId="0" fontId="96" fillId="21" borderId="23" applyNumberFormat="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48" fillId="21" borderId="0" applyNumberFormat="0" applyBorder="0" applyAlignment="0" applyProtection="0">
      <alignment vertical="center"/>
    </xf>
    <xf numFmtId="0" fontId="48" fillId="2" borderId="0" applyNumberFormat="0" applyBorder="0" applyAlignment="0" applyProtection="0">
      <alignment vertical="center"/>
    </xf>
    <xf numFmtId="0" fontId="96" fillId="21" borderId="23" applyNumberFormat="0" applyAlignment="0" applyProtection="0">
      <alignment vertical="center"/>
    </xf>
    <xf numFmtId="0" fontId="23" fillId="0" borderId="0">
      <alignment vertical="center"/>
    </xf>
    <xf numFmtId="0" fontId="48" fillId="21" borderId="0" applyNumberFormat="0" applyBorder="0" applyAlignment="0" applyProtection="0">
      <alignment vertical="center"/>
    </xf>
    <xf numFmtId="0" fontId="26" fillId="0" borderId="22" applyNumberFormat="0" applyFill="0" applyProtection="0">
      <alignment horizontal="left" vertical="center"/>
    </xf>
    <xf numFmtId="0" fontId="48" fillId="2" borderId="0" applyNumberFormat="0" applyBorder="0" applyAlignment="0" applyProtection="0">
      <alignment vertical="center"/>
    </xf>
    <xf numFmtId="0" fontId="96" fillId="21" borderId="23" applyNumberFormat="0" applyAlignment="0" applyProtection="0">
      <alignment vertical="center"/>
    </xf>
    <xf numFmtId="0" fontId="23" fillId="0" borderId="0">
      <alignment vertical="center"/>
    </xf>
    <xf numFmtId="0" fontId="71" fillId="2" borderId="0" applyNumberFormat="0" applyBorder="0" applyAlignment="0" applyProtection="0">
      <alignment vertical="center"/>
    </xf>
    <xf numFmtId="0" fontId="71" fillId="2" borderId="0" applyNumberFormat="0" applyBorder="0" applyAlignment="0" applyProtection="0">
      <alignment vertical="center"/>
    </xf>
    <xf numFmtId="0" fontId="94" fillId="0" borderId="0" applyNumberFormat="0" applyFill="0" applyBorder="0" applyAlignment="0" applyProtection="0">
      <alignment vertical="center"/>
    </xf>
    <xf numFmtId="0" fontId="23" fillId="59" borderId="0" applyNumberFormat="0" applyFont="0" applyBorder="0" applyAlignment="0" applyProtection="0">
      <alignment vertical="center"/>
    </xf>
    <xf numFmtId="0" fontId="71" fillId="2" borderId="0" applyNumberFormat="0" applyBorder="0" applyAlignment="0" applyProtection="0">
      <alignment vertical="center"/>
    </xf>
    <xf numFmtId="0" fontId="71" fillId="15" borderId="0" applyNumberFormat="0" applyBorder="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118" fillId="0" borderId="0">
      <alignment vertical="center"/>
    </xf>
    <xf numFmtId="0" fontId="71" fillId="6" borderId="0" applyNumberFormat="0" applyBorder="0" applyAlignment="0" applyProtection="0">
      <alignment vertical="center"/>
    </xf>
    <xf numFmtId="0" fontId="95" fillId="0" borderId="21">
      <alignment horizontal="center" vertical="center"/>
    </xf>
    <xf numFmtId="0" fontId="71" fillId="6" borderId="0" applyNumberFormat="0" applyBorder="0" applyAlignment="0" applyProtection="0">
      <alignment vertical="center"/>
    </xf>
    <xf numFmtId="0" fontId="77" fillId="0" borderId="12" applyNumberFormat="0" applyFill="0" applyProtection="0">
      <alignment horizontal="left" vertical="center"/>
    </xf>
    <xf numFmtId="0" fontId="121" fillId="0" borderId="33" applyNumberFormat="0" applyFill="0" applyAlignment="0" applyProtection="0">
      <alignment vertical="center"/>
    </xf>
    <xf numFmtId="9" fontId="23" fillId="0" borderId="0" applyFont="0" applyFill="0" applyBorder="0" applyAlignment="0" applyProtection="0">
      <alignment vertical="center"/>
    </xf>
    <xf numFmtId="0" fontId="71" fillId="6" borderId="0" applyNumberFormat="0" applyBorder="0" applyAlignment="0" applyProtection="0">
      <alignment vertical="center"/>
    </xf>
    <xf numFmtId="0" fontId="23" fillId="0" borderId="0">
      <alignment vertical="center"/>
    </xf>
    <xf numFmtId="0" fontId="80" fillId="0" borderId="13" applyNumberFormat="0" applyFill="0" applyAlignment="0" applyProtection="0">
      <alignment vertical="center"/>
    </xf>
    <xf numFmtId="0" fontId="71" fillId="6" borderId="0" applyNumberFormat="0" applyBorder="0" applyAlignment="0" applyProtection="0">
      <alignment vertical="center"/>
    </xf>
    <xf numFmtId="0" fontId="80" fillId="0" borderId="13" applyNumberFormat="0" applyFill="0" applyAlignment="0" applyProtection="0">
      <alignment vertical="center"/>
    </xf>
    <xf numFmtId="0" fontId="71" fillId="6" borderId="0" applyNumberFormat="0" applyBorder="0" applyAlignment="0" applyProtection="0">
      <alignment vertical="center"/>
    </xf>
    <xf numFmtId="0" fontId="71" fillId="20" borderId="0" applyNumberFormat="0" applyBorder="0" applyAlignment="0" applyProtection="0">
      <alignment vertical="center"/>
    </xf>
    <xf numFmtId="0" fontId="23" fillId="0" borderId="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93" fillId="17" borderId="1" applyNumberFormat="0" applyBorder="0" applyAlignment="0" applyProtection="0">
      <alignment vertical="center"/>
    </xf>
    <xf numFmtId="0" fontId="48" fillId="10" borderId="0" applyNumberFormat="0" applyBorder="0" applyAlignment="0" applyProtection="0">
      <alignment vertical="center"/>
    </xf>
    <xf numFmtId="0" fontId="48" fillId="24" borderId="0" applyNumberFormat="0" applyBorder="0" applyAlignment="0" applyProtection="0">
      <alignment vertical="center"/>
    </xf>
    <xf numFmtId="0" fontId="75" fillId="12" borderId="0" applyNumberFormat="0" applyBorder="0" applyAlignment="0" applyProtection="0">
      <alignment vertical="center"/>
    </xf>
    <xf numFmtId="0" fontId="23" fillId="0" borderId="0">
      <alignment vertical="center"/>
    </xf>
    <xf numFmtId="0" fontId="86" fillId="0" borderId="18" applyNumberFormat="0" applyFill="0" applyAlignment="0" applyProtection="0">
      <alignment vertical="center"/>
    </xf>
    <xf numFmtId="0" fontId="71" fillId="16" borderId="0" applyNumberFormat="0" applyBorder="0" applyAlignment="0" applyProtection="0">
      <alignment vertical="center"/>
    </xf>
    <xf numFmtId="0" fontId="75" fillId="12" borderId="0" applyNumberFormat="0" applyBorder="0" applyAlignment="0" applyProtection="0">
      <alignment vertical="center"/>
    </xf>
    <xf numFmtId="0" fontId="23" fillId="0" borderId="0">
      <alignment vertical="center"/>
    </xf>
    <xf numFmtId="0" fontId="71" fillId="16" borderId="0" applyNumberFormat="0" applyBorder="0" applyAlignment="0" applyProtection="0">
      <alignment vertical="center"/>
    </xf>
    <xf numFmtId="0" fontId="122" fillId="21" borderId="34">
      <alignment horizontal="left" vertical="center"/>
      <protection locked="0" hidden="1"/>
    </xf>
    <xf numFmtId="0" fontId="71" fillId="20" borderId="0" applyNumberFormat="0" applyBorder="0" applyAlignment="0" applyProtection="0">
      <alignment vertical="center"/>
    </xf>
    <xf numFmtId="0" fontId="122" fillId="21" borderId="34">
      <alignment horizontal="left" vertical="center"/>
      <protection locked="0" hidden="1"/>
    </xf>
    <xf numFmtId="0" fontId="86" fillId="0" borderId="18" applyNumberFormat="0" applyFill="0" applyAlignment="0" applyProtection="0">
      <alignment vertical="center"/>
    </xf>
    <xf numFmtId="0" fontId="71" fillId="20" borderId="0" applyNumberFormat="0" applyBorder="0" applyAlignment="0" applyProtection="0">
      <alignment vertical="center"/>
    </xf>
    <xf numFmtId="180" fontId="23" fillId="0" borderId="0" applyFont="0" applyFill="0" applyBorder="0" applyAlignment="0" applyProtection="0">
      <alignment vertical="center"/>
    </xf>
    <xf numFmtId="0" fontId="92" fillId="0" borderId="31" applyNumberFormat="0" applyFill="0" applyAlignment="0" applyProtection="0">
      <alignment vertical="center"/>
    </xf>
    <xf numFmtId="0" fontId="71" fillId="20" borderId="0" applyNumberFormat="0" applyBorder="0" applyAlignment="0" applyProtection="0">
      <alignment vertical="center"/>
    </xf>
    <xf numFmtId="0" fontId="20" fillId="0" borderId="35" applyNumberFormat="0" applyFill="0" applyAlignment="0" applyProtection="0">
      <alignment vertical="center"/>
    </xf>
    <xf numFmtId="0" fontId="71" fillId="20" borderId="0" applyNumberFormat="0" applyBorder="0" applyAlignment="0" applyProtection="0">
      <alignment vertical="center"/>
    </xf>
    <xf numFmtId="0" fontId="74" fillId="9" borderId="0" applyNumberFormat="0" applyBorder="0" applyAlignment="0" applyProtection="0">
      <alignment vertical="center"/>
    </xf>
    <xf numFmtId="0" fontId="20" fillId="0" borderId="35" applyNumberFormat="0" applyFill="0" applyAlignment="0" applyProtection="0">
      <alignment vertical="center"/>
    </xf>
    <xf numFmtId="0" fontId="71" fillId="20" borderId="0" applyNumberFormat="0" applyBorder="0" applyAlignment="0" applyProtection="0">
      <alignment vertical="center"/>
    </xf>
    <xf numFmtId="0" fontId="74" fillId="9" borderId="0" applyNumberFormat="0" applyBorder="0" applyAlignment="0" applyProtection="0">
      <alignment vertical="center"/>
    </xf>
    <xf numFmtId="0" fontId="20" fillId="0" borderId="15" applyNumberFormat="0" applyFill="0" applyAlignment="0" applyProtection="0">
      <alignment vertical="center"/>
    </xf>
    <xf numFmtId="0" fontId="71" fillId="20" borderId="0" applyNumberFormat="0" applyBorder="0" applyAlignment="0" applyProtection="0">
      <alignment vertical="center"/>
    </xf>
    <xf numFmtId="0" fontId="80" fillId="0" borderId="13" applyNumberFormat="0" applyFill="0" applyAlignment="0" applyProtection="0">
      <alignment vertical="center"/>
    </xf>
    <xf numFmtId="9" fontId="23" fillId="0" borderId="0" applyFont="0" applyFill="0" applyBorder="0" applyAlignment="0" applyProtection="0">
      <alignment vertical="center"/>
    </xf>
    <xf numFmtId="0" fontId="20" fillId="0" borderId="15" applyNumberFormat="0" applyFill="0" applyAlignment="0" applyProtection="0">
      <alignment vertical="center"/>
    </xf>
    <xf numFmtId="0" fontId="71" fillId="20" borderId="0" applyNumberFormat="0" applyBorder="0" applyAlignment="0" applyProtection="0">
      <alignment vertical="center"/>
    </xf>
    <xf numFmtId="0" fontId="80" fillId="0" borderId="13" applyNumberFormat="0" applyFill="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92" fillId="0" borderId="31" applyNumberFormat="0" applyFill="0" applyAlignment="0" applyProtection="0">
      <alignment vertical="center"/>
    </xf>
    <xf numFmtId="0" fontId="23" fillId="0" borderId="0">
      <alignment vertical="center"/>
    </xf>
    <xf numFmtId="0" fontId="23" fillId="0" borderId="0">
      <alignment vertical="center"/>
    </xf>
    <xf numFmtId="0" fontId="95" fillId="0" borderId="0" applyNumberFormat="0" applyFill="0" applyBorder="0" applyAlignment="0" applyProtection="0">
      <alignment vertical="center"/>
    </xf>
    <xf numFmtId="0" fontId="48" fillId="21" borderId="0" applyNumberFormat="0" applyBorder="0" applyAlignment="0" applyProtection="0">
      <alignment vertical="center"/>
    </xf>
    <xf numFmtId="0" fontId="71" fillId="21" borderId="0" applyNumberFormat="0" applyBorder="0" applyAlignment="0" applyProtection="0">
      <alignment vertical="center"/>
    </xf>
    <xf numFmtId="0" fontId="71" fillId="21" borderId="0" applyNumberFormat="0" applyBorder="0" applyAlignment="0" applyProtection="0">
      <alignment vertical="center"/>
    </xf>
    <xf numFmtId="0" fontId="71" fillId="15" borderId="0" applyNumberFormat="0" applyBorder="0" applyAlignment="0" applyProtection="0">
      <alignment vertical="center"/>
    </xf>
    <xf numFmtId="0" fontId="80" fillId="0" borderId="13" applyNumberFormat="0" applyFill="0" applyAlignment="0" applyProtection="0">
      <alignment vertical="center"/>
    </xf>
    <xf numFmtId="193"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23" fillId="0" borderId="0" applyNumberFormat="0" applyFill="0" applyBorder="0" applyAlignment="0" applyProtection="0">
      <alignment vertical="center"/>
    </xf>
    <xf numFmtId="0" fontId="92" fillId="0" borderId="31" applyNumberFormat="0" applyFill="0" applyAlignment="0" applyProtection="0">
      <alignment vertical="center"/>
    </xf>
    <xf numFmtId="194" fontId="23" fillId="0" borderId="0" applyFont="0" applyFill="0" applyBorder="0" applyAlignment="0" applyProtection="0">
      <alignment vertical="center"/>
    </xf>
    <xf numFmtId="0" fontId="75" fillId="12" borderId="0" applyNumberFormat="0" applyBorder="0" applyAlignment="0" applyProtection="0">
      <alignment vertical="center"/>
    </xf>
    <xf numFmtId="0" fontId="23" fillId="0" borderId="0">
      <alignment vertical="center"/>
    </xf>
    <xf numFmtId="0" fontId="86" fillId="0" borderId="18" applyNumberFormat="0" applyFill="0" applyAlignment="0" applyProtection="0">
      <alignment vertical="center"/>
    </xf>
    <xf numFmtId="186" fontId="118" fillId="0" borderId="0">
      <alignment vertical="center"/>
    </xf>
    <xf numFmtId="0" fontId="119" fillId="0" borderId="0">
      <alignment vertical="center"/>
    </xf>
    <xf numFmtId="15" fontId="73" fillId="0" borderId="0">
      <alignment vertical="center"/>
    </xf>
    <xf numFmtId="15" fontId="73" fillId="0" borderId="0">
      <alignment vertical="center"/>
    </xf>
    <xf numFmtId="0" fontId="84" fillId="9" borderId="0" applyNumberFormat="0" applyBorder="0" applyAlignment="0" applyProtection="0">
      <alignment vertical="center"/>
    </xf>
    <xf numFmtId="196" fontId="118" fillId="0" borderId="0">
      <alignment vertical="center"/>
    </xf>
    <xf numFmtId="0" fontId="23" fillId="0" borderId="0">
      <alignment vertical="center"/>
    </xf>
    <xf numFmtId="9" fontId="23" fillId="0" borderId="0" applyFont="0" applyFill="0" applyBorder="0" applyAlignment="0" applyProtection="0">
      <alignment vertical="center"/>
    </xf>
    <xf numFmtId="0" fontId="124" fillId="0" borderId="36" applyNumberFormat="0" applyFill="0" applyAlignment="0" applyProtection="0">
      <alignment vertical="center"/>
    </xf>
    <xf numFmtId="0" fontId="23" fillId="0" borderId="0">
      <alignment vertical="center"/>
    </xf>
    <xf numFmtId="0" fontId="93" fillId="2" borderId="0" applyNumberFormat="0" applyBorder="0" applyAlignment="0" applyProtection="0">
      <alignment vertical="center"/>
    </xf>
    <xf numFmtId="0" fontId="70" fillId="6" borderId="0" applyNumberFormat="0" applyBorder="0" applyAlignment="0" applyProtection="0">
      <alignment vertical="center"/>
    </xf>
    <xf numFmtId="0" fontId="117" fillId="0" borderId="32" applyNumberFormat="0" applyAlignment="0" applyProtection="0">
      <alignment horizontal="left" vertical="center"/>
    </xf>
    <xf numFmtId="0" fontId="117" fillId="0" borderId="5">
      <alignment horizontal="left" vertical="center"/>
    </xf>
    <xf numFmtId="0" fontId="117" fillId="0" borderId="5">
      <alignment horizontal="left" vertical="center"/>
    </xf>
    <xf numFmtId="43" fontId="0" fillId="0" borderId="0" applyFont="0" applyFill="0" applyBorder="0" applyAlignment="0" applyProtection="0">
      <alignment vertical="center"/>
    </xf>
    <xf numFmtId="0" fontId="93" fillId="17" borderId="1" applyNumberFormat="0" applyBorder="0" applyAlignment="0" applyProtection="0">
      <alignment vertical="center"/>
    </xf>
    <xf numFmtId="43" fontId="0" fillId="0" borderId="0" applyFont="0" applyFill="0" applyBorder="0" applyAlignment="0" applyProtection="0">
      <alignment vertical="center"/>
    </xf>
    <xf numFmtId="0" fontId="93" fillId="17" borderId="1" applyNumberFormat="0" applyBorder="0" applyAlignment="0" applyProtection="0">
      <alignment vertical="center"/>
    </xf>
    <xf numFmtId="0" fontId="93" fillId="17" borderId="1" applyNumberFormat="0" applyBorder="0" applyAlignment="0" applyProtection="0">
      <alignment vertical="center"/>
    </xf>
    <xf numFmtId="0" fontId="93" fillId="17" borderId="1" applyNumberFormat="0" applyBorder="0" applyAlignment="0" applyProtection="0">
      <alignment vertical="center"/>
    </xf>
    <xf numFmtId="0" fontId="23" fillId="0" borderId="0">
      <alignment vertical="center"/>
    </xf>
    <xf numFmtId="0" fontId="93" fillId="17" borderId="1" applyNumberFormat="0" applyBorder="0" applyAlignment="0" applyProtection="0">
      <alignment vertical="center"/>
    </xf>
    <xf numFmtId="0" fontId="93" fillId="17" borderId="1" applyNumberFormat="0" applyBorder="0" applyAlignment="0" applyProtection="0">
      <alignment vertical="center"/>
    </xf>
    <xf numFmtId="0" fontId="70" fillId="60" borderId="0" applyNumberFormat="0" applyBorder="0" applyAlignment="0" applyProtection="0">
      <alignment vertical="center"/>
    </xf>
    <xf numFmtId="0" fontId="23" fillId="0" borderId="0">
      <alignment vertical="center"/>
    </xf>
    <xf numFmtId="197" fontId="127" fillId="61" borderId="0">
      <alignment vertical="center"/>
    </xf>
    <xf numFmtId="197" fontId="129" fillId="62" borderId="0">
      <alignment vertical="center"/>
    </xf>
    <xf numFmtId="0" fontId="94" fillId="0" borderId="0" applyNumberFormat="0" applyFill="0" applyBorder="0" applyAlignment="0" applyProtection="0">
      <alignment vertical="center"/>
    </xf>
    <xf numFmtId="38" fontId="23" fillId="0" borderId="0" applyFont="0" applyFill="0" applyBorder="0" applyAlignment="0" applyProtection="0">
      <alignment vertical="center"/>
    </xf>
    <xf numFmtId="0" fontId="77" fillId="0" borderId="12" applyNumberFormat="0" applyFill="0" applyProtection="0">
      <alignment horizontal="center" vertical="center"/>
    </xf>
    <xf numFmtId="0" fontId="23" fillId="0" borderId="0">
      <alignment vertical="center"/>
    </xf>
    <xf numFmtId="0" fontId="23" fillId="0" borderId="0">
      <alignment vertical="center"/>
    </xf>
    <xf numFmtId="40" fontId="23" fillId="0" borderId="0" applyFont="0" applyFill="0" applyBorder="0" applyAlignment="0" applyProtection="0">
      <alignment vertical="center"/>
    </xf>
    <xf numFmtId="43" fontId="0" fillId="0" borderId="0" applyFont="0" applyFill="0" applyBorder="0" applyAlignment="0" applyProtection="0">
      <alignment vertical="center"/>
    </xf>
    <xf numFmtId="177" fontId="23" fillId="0" borderId="0" applyFont="0" applyFill="0" applyBorder="0" applyAlignment="0" applyProtection="0">
      <alignment vertical="center"/>
    </xf>
    <xf numFmtId="198" fontId="23" fillId="0" borderId="0" applyFont="0" applyFill="0" applyBorder="0" applyAlignment="0" applyProtection="0">
      <alignment vertical="center"/>
    </xf>
    <xf numFmtId="1" fontId="26" fillId="0" borderId="12" applyFill="0" applyProtection="0">
      <alignment horizontal="center" vertical="center"/>
    </xf>
    <xf numFmtId="0" fontId="80" fillId="0" borderId="13" applyNumberFormat="0" applyFill="0" applyAlignment="0" applyProtection="0">
      <alignment vertical="center"/>
    </xf>
    <xf numFmtId="40" fontId="132" fillId="57" borderId="34">
      <alignment horizontal="centerContinuous" vertical="center"/>
    </xf>
    <xf numFmtId="1" fontId="26" fillId="0" borderId="12" applyFill="0" applyProtection="0">
      <alignment horizontal="center" vertical="center"/>
    </xf>
    <xf numFmtId="40" fontId="132" fillId="57" borderId="34">
      <alignment horizontal="centerContinuous" vertical="center"/>
    </xf>
    <xf numFmtId="9" fontId="23" fillId="0" borderId="0" applyFont="0" applyFill="0" applyBorder="0" applyAlignment="0" applyProtection="0">
      <alignment vertical="center"/>
    </xf>
    <xf numFmtId="0" fontId="95" fillId="0" borderId="21">
      <alignment horizontal="center" vertical="center"/>
    </xf>
    <xf numFmtId="37" fontId="133" fillId="0" borderId="0">
      <alignment vertical="center"/>
    </xf>
    <xf numFmtId="0" fontId="95" fillId="0" borderId="21">
      <alignment horizontal="center" vertical="center"/>
    </xf>
    <xf numFmtId="37" fontId="133" fillId="0" borderId="0">
      <alignment vertical="center"/>
    </xf>
    <xf numFmtId="0" fontId="4" fillId="0" borderId="0">
      <alignment vertical="center"/>
    </xf>
    <xf numFmtId="0" fontId="0" fillId="0" borderId="0">
      <alignment vertical="center"/>
    </xf>
    <xf numFmtId="0" fontId="95" fillId="0" borderId="21">
      <alignment horizontal="center" vertical="center"/>
    </xf>
    <xf numFmtId="37" fontId="133" fillId="0" borderId="0">
      <alignment vertical="center"/>
    </xf>
    <xf numFmtId="0" fontId="95" fillId="0" borderId="21">
      <alignment horizontal="center" vertical="center"/>
    </xf>
    <xf numFmtId="37" fontId="133" fillId="0" borderId="0">
      <alignment vertical="center"/>
    </xf>
    <xf numFmtId="9" fontId="23" fillId="0" borderId="0" applyFont="0" applyFill="0" applyBorder="0" applyAlignment="0" applyProtection="0">
      <alignment vertical="center"/>
    </xf>
    <xf numFmtId="0" fontId="135" fillId="0" borderId="0">
      <alignment vertical="top"/>
      <protection locked="0"/>
    </xf>
    <xf numFmtId="183" fontId="26" fillId="0" borderId="0">
      <alignment vertical="center"/>
    </xf>
    <xf numFmtId="0" fontId="79" fillId="0" borderId="0">
      <alignment vertical="center"/>
    </xf>
    <xf numFmtId="9" fontId="23" fillId="0" borderId="0" applyFont="0" applyFill="0" applyBorder="0" applyAlignment="0" applyProtection="0">
      <alignment vertical="center"/>
    </xf>
    <xf numFmtId="0" fontId="96" fillId="21" borderId="23" applyNumberFormat="0" applyAlignment="0" applyProtection="0">
      <alignment vertical="center"/>
    </xf>
    <xf numFmtId="0" fontId="23" fillId="0" borderId="0">
      <alignment vertical="center"/>
    </xf>
    <xf numFmtId="3" fontId="23" fillId="0" borderId="0" applyFont="0" applyFill="0" applyBorder="0" applyAlignment="0" applyProtection="0">
      <alignment vertical="center"/>
    </xf>
    <xf numFmtId="0" fontId="23" fillId="0" borderId="0">
      <alignment vertical="center"/>
    </xf>
    <xf numFmtId="14" fontId="91" fillId="0" borderId="0">
      <alignment horizontal="center" vertical="center" wrapText="1"/>
      <protection locked="0"/>
    </xf>
    <xf numFmtId="0" fontId="23" fillId="0" borderId="0">
      <alignment vertical="center"/>
    </xf>
    <xf numFmtId="0" fontId="115" fillId="51" borderId="30">
      <alignment vertical="center"/>
      <protection locked="0"/>
    </xf>
    <xf numFmtId="0" fontId="0" fillId="0" borderId="0">
      <alignment vertical="center"/>
    </xf>
    <xf numFmtId="10"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25"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185" fontId="23" fillId="0" borderId="0" applyFont="0" applyFill="0" applyProtection="0">
      <alignment vertical="center"/>
    </xf>
    <xf numFmtId="0" fontId="70" fillId="63" borderId="0" applyNumberFormat="0" applyBorder="0" applyAlignment="0" applyProtection="0">
      <alignment vertical="center"/>
    </xf>
    <xf numFmtId="0" fontId="23" fillId="0" borderId="0" applyNumberFormat="0" applyFont="0" applyFill="0" applyBorder="0" applyAlignment="0" applyProtection="0">
      <alignment horizontal="left" vertical="center"/>
    </xf>
    <xf numFmtId="0" fontId="95" fillId="0" borderId="21">
      <alignment horizontal="center" vertical="center"/>
    </xf>
    <xf numFmtId="0" fontId="26" fillId="0" borderId="22" applyNumberFormat="0" applyFill="0" applyProtection="0">
      <alignment horizontal="right" vertical="center"/>
    </xf>
    <xf numFmtId="15" fontId="23" fillId="0" borderId="0" applyFont="0" applyFill="0" applyBorder="0" applyAlignment="0" applyProtection="0">
      <alignment vertical="center"/>
    </xf>
    <xf numFmtId="0" fontId="26" fillId="0" borderId="22" applyNumberFormat="0" applyFill="0" applyProtection="0">
      <alignment horizontal="right" vertical="center"/>
    </xf>
    <xf numFmtId="15" fontId="23" fillId="0" borderId="0" applyFont="0" applyFill="0" applyBorder="0" applyAlignment="0" applyProtection="0">
      <alignment vertical="center"/>
    </xf>
    <xf numFmtId="0" fontId="92" fillId="0" borderId="0" applyNumberFormat="0" applyFill="0" applyBorder="0" applyAlignment="0" applyProtection="0">
      <alignment vertical="center"/>
    </xf>
    <xf numFmtId="4" fontId="23" fillId="0" borderId="0" applyFont="0" applyFill="0" applyBorder="0" applyAlignment="0" applyProtection="0">
      <alignment vertical="center"/>
    </xf>
    <xf numFmtId="0" fontId="23" fillId="0" borderId="0">
      <alignment vertical="center"/>
    </xf>
    <xf numFmtId="4" fontId="23" fillId="0" borderId="0" applyFont="0" applyFill="0" applyBorder="0" applyAlignment="0" applyProtection="0">
      <alignment vertical="center"/>
    </xf>
    <xf numFmtId="0" fontId="26" fillId="0" borderId="22" applyNumberFormat="0" applyFill="0" applyProtection="0">
      <alignment horizontal="right" vertical="center"/>
    </xf>
    <xf numFmtId="0" fontId="0" fillId="0" borderId="0">
      <alignment vertical="center"/>
    </xf>
    <xf numFmtId="0" fontId="95" fillId="0" borderId="21">
      <alignment horizontal="center" vertical="center"/>
    </xf>
    <xf numFmtId="0" fontId="0" fillId="0" borderId="0">
      <alignment vertical="center"/>
    </xf>
    <xf numFmtId="0" fontId="95" fillId="0" borderId="21">
      <alignment horizontal="center" vertical="center"/>
    </xf>
    <xf numFmtId="0" fontId="95" fillId="0" borderId="21">
      <alignment horizontal="center" vertical="center"/>
    </xf>
    <xf numFmtId="0" fontId="95" fillId="0" borderId="21">
      <alignment horizontal="center" vertical="center"/>
    </xf>
    <xf numFmtId="0" fontId="23" fillId="0" borderId="0">
      <alignment vertical="center"/>
    </xf>
    <xf numFmtId="3" fontId="23" fillId="0" borderId="0" applyFont="0" applyFill="0" applyBorder="0" applyAlignment="0" applyProtection="0">
      <alignment vertical="center"/>
    </xf>
    <xf numFmtId="0" fontId="23" fillId="0" borderId="0">
      <alignment vertical="center"/>
    </xf>
    <xf numFmtId="0" fontId="96" fillId="21" borderId="23" applyNumberFormat="0" applyAlignment="0" applyProtection="0">
      <alignment vertical="center"/>
    </xf>
    <xf numFmtId="0" fontId="23" fillId="0" borderId="0">
      <alignment vertical="center"/>
    </xf>
    <xf numFmtId="0" fontId="23" fillId="59" borderId="0" applyNumberFormat="0" applyFont="0" applyBorder="0" applyAlignment="0" applyProtection="0">
      <alignment vertical="center"/>
    </xf>
    <xf numFmtId="0" fontId="115" fillId="51" borderId="30">
      <alignment vertical="center"/>
      <protection locked="0"/>
    </xf>
    <xf numFmtId="0" fontId="136" fillId="0" borderId="0">
      <alignment vertical="center"/>
    </xf>
    <xf numFmtId="0" fontId="70" fillId="38" borderId="0" applyNumberFormat="0" applyBorder="0" applyAlignment="0" applyProtection="0">
      <alignment vertical="center"/>
    </xf>
    <xf numFmtId="0" fontId="115" fillId="51" borderId="30">
      <alignment vertical="center"/>
      <protection locked="0"/>
    </xf>
    <xf numFmtId="0" fontId="23" fillId="0" borderId="0">
      <alignment vertical="center"/>
    </xf>
    <xf numFmtId="0" fontId="115" fillId="51" borderId="30">
      <alignment vertical="center"/>
      <protection locked="0"/>
    </xf>
    <xf numFmtId="9" fontId="23" fillId="0" borderId="0" applyFont="0" applyFill="0" applyBorder="0" applyAlignment="0" applyProtection="0">
      <alignment vertical="center"/>
    </xf>
    <xf numFmtId="43" fontId="0"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189" fontId="0" fillId="0" borderId="0" applyFont="0" applyFill="0" applyBorder="0" applyAlignment="0" applyProtection="0">
      <alignment vertical="center"/>
    </xf>
    <xf numFmtId="0" fontId="134"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4" fillId="0" borderId="0" applyNumberFormat="0" applyFill="0" applyBorder="0" applyAlignment="0" applyProtection="0">
      <alignment vertical="center"/>
    </xf>
    <xf numFmtId="0" fontId="74" fillId="13"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pplyProtection="0"/>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0" fillId="0" borderId="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124" fillId="0" borderId="36" applyNumberFormat="0" applyFill="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86" fillId="0" borderId="18" applyNumberFormat="0" applyFill="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6" fillId="0" borderId="22" applyNumberFormat="0" applyFill="0" applyProtection="0">
      <alignment horizontal="right" vertical="center"/>
    </xf>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121" fillId="0" borderId="33" applyNumberFormat="0" applyFill="0" applyAlignment="0" applyProtection="0">
      <alignment vertical="center"/>
    </xf>
    <xf numFmtId="9" fontId="23" fillId="0" borderId="0" applyFont="0" applyFill="0" applyBorder="0" applyAlignment="0" applyProtection="0">
      <alignment vertical="center"/>
    </xf>
    <xf numFmtId="0" fontId="134" fillId="0" borderId="37" applyNumberFormat="0" applyFill="0" applyAlignment="0" applyProtection="0">
      <alignment vertical="center"/>
    </xf>
    <xf numFmtId="0" fontId="125" fillId="0" borderId="0" applyNumberFormat="0" applyFill="0" applyBorder="0" applyAlignment="0" applyProtection="0">
      <alignment vertical="center"/>
    </xf>
    <xf numFmtId="9" fontId="23" fillId="0" borderId="0" applyFont="0" applyFill="0" applyBorder="0" applyAlignment="0" applyProtection="0">
      <alignment vertical="center"/>
    </xf>
    <xf numFmtId="0" fontId="94"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23" fillId="0" borderId="0" applyFont="0" applyFill="0" applyBorder="0" applyAlignment="0" applyProtection="0">
      <alignment vertical="center"/>
    </xf>
    <xf numFmtId="0" fontId="94" fillId="0" borderId="0" applyNumberFormat="0" applyFill="0" applyBorder="0" applyAlignment="0" applyProtection="0">
      <alignment vertical="center"/>
    </xf>
    <xf numFmtId="9" fontId="23" fillId="0" borderId="0" applyFont="0" applyFill="0" applyBorder="0" applyAlignment="0" applyProtection="0">
      <alignment vertical="center"/>
    </xf>
    <xf numFmtId="0" fontId="128" fillId="0" borderId="22" applyNumberFormat="0" applyFill="0" applyProtection="0">
      <alignment horizontal="center" vertical="center"/>
    </xf>
    <xf numFmtId="202" fontId="23" fillId="0" borderId="0" applyFont="0" applyFill="0" applyBorder="0" applyAlignment="0" applyProtection="0">
      <alignment vertical="center"/>
    </xf>
    <xf numFmtId="0" fontId="26" fillId="0" borderId="22" applyNumberFormat="0" applyFill="0" applyProtection="0">
      <alignment horizontal="right" vertical="center"/>
    </xf>
    <xf numFmtId="0" fontId="26" fillId="0" borderId="22" applyNumberFormat="0" applyFill="0" applyProtection="0">
      <alignment horizontal="right" vertical="center"/>
    </xf>
    <xf numFmtId="0" fontId="80" fillId="0" borderId="13" applyNumberFormat="0" applyFill="0" applyAlignment="0" applyProtection="0">
      <alignment vertical="center"/>
    </xf>
    <xf numFmtId="0" fontId="80" fillId="0" borderId="13" applyNumberFormat="0" applyFill="0" applyAlignment="0" applyProtection="0">
      <alignment vertical="center"/>
    </xf>
    <xf numFmtId="0" fontId="86" fillId="0" borderId="18" applyNumberFormat="0" applyFill="0" applyAlignment="0" applyProtection="0">
      <alignment vertical="center"/>
    </xf>
    <xf numFmtId="0" fontId="23" fillId="0" borderId="0">
      <alignment vertical="center"/>
    </xf>
    <xf numFmtId="0" fontId="80" fillId="0" borderId="13" applyNumberFormat="0" applyFill="0" applyAlignment="0" applyProtection="0">
      <alignment vertical="center"/>
    </xf>
    <xf numFmtId="0" fontId="23" fillId="0" borderId="0">
      <alignment vertical="center"/>
    </xf>
    <xf numFmtId="0" fontId="86" fillId="0" borderId="18" applyNumberFormat="0" applyFill="0" applyAlignment="0" applyProtection="0">
      <alignment vertical="center"/>
    </xf>
    <xf numFmtId="0" fontId="23" fillId="0" borderId="0">
      <alignment vertical="center"/>
    </xf>
    <xf numFmtId="0" fontId="86" fillId="0" borderId="18" applyNumberFormat="0" applyFill="0" applyAlignment="0" applyProtection="0">
      <alignment vertical="center"/>
    </xf>
    <xf numFmtId="0" fontId="86" fillId="0" borderId="18" applyNumberFormat="0" applyFill="0" applyAlignment="0" applyProtection="0">
      <alignment vertical="center"/>
    </xf>
    <xf numFmtId="0" fontId="86" fillId="0" borderId="18" applyNumberFormat="0" applyFill="0" applyAlignment="0" applyProtection="0">
      <alignment vertical="center"/>
    </xf>
    <xf numFmtId="0" fontId="86" fillId="0" borderId="18" applyNumberFormat="0" applyFill="0" applyAlignment="0" applyProtection="0">
      <alignment vertical="center"/>
    </xf>
    <xf numFmtId="0" fontId="75" fillId="12" borderId="0" applyNumberFormat="0" applyBorder="0" applyAlignment="0" applyProtection="0">
      <alignment vertical="center"/>
    </xf>
    <xf numFmtId="0" fontId="92" fillId="0" borderId="31" applyNumberFormat="0" applyFill="0" applyAlignment="0" applyProtection="0">
      <alignment vertical="center"/>
    </xf>
    <xf numFmtId="0" fontId="86" fillId="0" borderId="18" applyNumberFormat="0" applyFill="0" applyAlignment="0" applyProtection="0">
      <alignment vertical="center"/>
    </xf>
    <xf numFmtId="0" fontId="86" fillId="0" borderId="18" applyNumberFormat="0" applyFill="0" applyAlignment="0" applyProtection="0">
      <alignment vertical="center"/>
    </xf>
    <xf numFmtId="0" fontId="23" fillId="0" borderId="0">
      <alignment vertical="center"/>
    </xf>
    <xf numFmtId="0" fontId="86" fillId="0" borderId="18" applyNumberFormat="0" applyFill="0" applyAlignment="0" applyProtection="0">
      <alignment vertical="center"/>
    </xf>
    <xf numFmtId="0" fontId="86" fillId="0" borderId="18" applyNumberFormat="0" applyFill="0" applyAlignment="0" applyProtection="0">
      <alignment vertical="center"/>
    </xf>
    <xf numFmtId="0" fontId="86" fillId="0" borderId="18" applyNumberFormat="0" applyFill="0" applyAlignment="0" applyProtection="0">
      <alignment vertical="center"/>
    </xf>
    <xf numFmtId="0" fontId="23" fillId="0" borderId="0"/>
    <xf numFmtId="0" fontId="23" fillId="0" borderId="0">
      <alignment vertical="center"/>
    </xf>
    <xf numFmtId="0" fontId="86" fillId="0" borderId="18" applyNumberFormat="0" applyFill="0" applyAlignment="0" applyProtection="0">
      <alignment vertical="center"/>
    </xf>
    <xf numFmtId="0" fontId="75" fillId="12" borderId="0" applyNumberFormat="0" applyBorder="0" applyAlignment="0" applyProtection="0">
      <alignment vertical="center"/>
    </xf>
    <xf numFmtId="0" fontId="134" fillId="0" borderId="37" applyNumberFormat="0" applyFill="0" applyAlignment="0" applyProtection="0">
      <alignment vertical="center"/>
    </xf>
    <xf numFmtId="0" fontId="75" fillId="12" borderId="0" applyNumberFormat="0" applyBorder="0" applyAlignment="0" applyProtection="0">
      <alignment vertical="center"/>
    </xf>
    <xf numFmtId="0" fontId="92" fillId="0" borderId="31" applyNumberFormat="0" applyFill="0" applyAlignment="0" applyProtection="0">
      <alignment vertical="center"/>
    </xf>
    <xf numFmtId="0" fontId="92" fillId="0" borderId="31" applyNumberFormat="0" applyFill="0" applyAlignment="0" applyProtection="0">
      <alignment vertical="center"/>
    </xf>
    <xf numFmtId="0" fontId="92" fillId="0" borderId="31" applyNumberFormat="0" applyFill="0" applyAlignment="0" applyProtection="0">
      <alignment vertical="center"/>
    </xf>
    <xf numFmtId="0" fontId="92" fillId="0" borderId="31" applyNumberFormat="0" applyFill="0" applyAlignment="0" applyProtection="0">
      <alignment vertical="center"/>
    </xf>
    <xf numFmtId="0" fontId="26" fillId="0" borderId="22" applyNumberFormat="0" applyFill="0" applyProtection="0">
      <alignment horizontal="left" vertical="center"/>
    </xf>
    <xf numFmtId="0" fontId="92" fillId="0" borderId="31" applyNumberFormat="0" applyFill="0" applyAlignment="0" applyProtection="0">
      <alignment vertical="center"/>
    </xf>
    <xf numFmtId="0" fontId="92" fillId="0" borderId="31" applyNumberFormat="0" applyFill="0" applyAlignment="0" applyProtection="0">
      <alignment vertical="center"/>
    </xf>
    <xf numFmtId="0" fontId="92" fillId="0" borderId="31" applyNumberFormat="0" applyFill="0" applyAlignment="0" applyProtection="0">
      <alignment vertical="center"/>
    </xf>
    <xf numFmtId="0" fontId="92" fillId="0" borderId="0" applyNumberFormat="0" applyFill="0" applyBorder="0" applyAlignment="0" applyProtection="0">
      <alignment vertical="center"/>
    </xf>
    <xf numFmtId="0" fontId="92" fillId="0" borderId="31" applyNumberFormat="0" applyFill="0" applyAlignment="0" applyProtection="0">
      <alignment vertical="center"/>
    </xf>
    <xf numFmtId="0" fontId="92" fillId="0" borderId="31" applyNumberFormat="0" applyFill="0" applyAlignment="0" applyProtection="0">
      <alignment vertical="center"/>
    </xf>
    <xf numFmtId="0" fontId="92" fillId="0" borderId="31" applyNumberFormat="0" applyFill="0" applyAlignment="0" applyProtection="0">
      <alignment vertical="center"/>
    </xf>
    <xf numFmtId="0" fontId="107" fillId="0" borderId="1">
      <alignment horizontal="left" vertical="center"/>
    </xf>
    <xf numFmtId="0" fontId="92" fillId="0" borderId="31" applyNumberFormat="0" applyFill="0" applyAlignment="0" applyProtection="0">
      <alignment vertical="center"/>
    </xf>
    <xf numFmtId="0" fontId="23" fillId="0" borderId="0">
      <alignment vertical="center"/>
    </xf>
    <xf numFmtId="0" fontId="92" fillId="0" borderId="31" applyNumberFormat="0" applyFill="0" applyAlignment="0" applyProtection="0">
      <alignment vertical="center"/>
    </xf>
    <xf numFmtId="0" fontId="23" fillId="0" borderId="0">
      <alignment vertical="center"/>
    </xf>
    <xf numFmtId="1" fontId="26" fillId="0" borderId="12" applyFill="0" applyProtection="0">
      <alignment horizontal="center" vertical="center"/>
    </xf>
    <xf numFmtId="0" fontId="92" fillId="0" borderId="31" applyNumberFormat="0" applyFill="0" applyAlignment="0" applyProtection="0">
      <alignment vertical="center"/>
    </xf>
    <xf numFmtId="189" fontId="0" fillId="0" borderId="0" applyFont="0" applyFill="0" applyBorder="0" applyAlignment="0" applyProtection="0">
      <alignment vertical="center"/>
    </xf>
    <xf numFmtId="0" fontId="13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74" fillId="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96" fillId="21" borderId="23" applyNumberFormat="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3" fillId="0" borderId="0">
      <alignment vertical="center"/>
    </xf>
    <xf numFmtId="0" fontId="128" fillId="0" borderId="22" applyNumberFormat="0" applyFill="0" applyProtection="0">
      <alignment horizontal="center" vertical="center"/>
    </xf>
    <xf numFmtId="0" fontId="128" fillId="0" borderId="22" applyNumberFormat="0" applyFill="0" applyProtection="0">
      <alignment horizontal="center" vertical="center"/>
    </xf>
    <xf numFmtId="0" fontId="75" fillId="10" borderId="0" applyNumberFormat="0" applyBorder="0" applyAlignment="0" applyProtection="0">
      <alignment vertical="center"/>
    </xf>
    <xf numFmtId="0" fontId="128" fillId="0" borderId="22" applyNumberFormat="0" applyFill="0" applyProtection="0">
      <alignment horizontal="center" vertical="center"/>
    </xf>
    <xf numFmtId="0" fontId="128" fillId="0" borderId="22" applyNumberFormat="0" applyFill="0" applyProtection="0">
      <alignment horizontal="center" vertical="center"/>
    </xf>
    <xf numFmtId="0" fontId="74" fillId="13" borderId="0" applyNumberFormat="0" applyBorder="0" applyAlignment="0" applyProtection="0">
      <alignment vertical="center"/>
    </xf>
    <xf numFmtId="0" fontId="128" fillId="0" borderId="22" applyNumberFormat="0" applyFill="0" applyProtection="0">
      <alignment horizontal="center" vertical="center"/>
    </xf>
    <xf numFmtId="0" fontId="128" fillId="0" borderId="22" applyNumberFormat="0" applyFill="0" applyProtection="0">
      <alignment horizontal="center" vertical="center"/>
    </xf>
    <xf numFmtId="0" fontId="128" fillId="0" borderId="22" applyNumberFormat="0" applyFill="0" applyProtection="0">
      <alignment horizontal="center" vertical="center"/>
    </xf>
    <xf numFmtId="0" fontId="137"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23" fillId="0" borderId="0">
      <alignment vertical="center"/>
    </xf>
    <xf numFmtId="0" fontId="77" fillId="0" borderId="12" applyNumberFormat="0" applyFill="0" applyProtection="0">
      <alignment horizontal="center" vertical="center"/>
    </xf>
    <xf numFmtId="0" fontId="23" fillId="0" borderId="0">
      <alignment vertical="center"/>
    </xf>
    <xf numFmtId="0" fontId="77" fillId="0" borderId="12" applyNumberFormat="0" applyFill="0" applyProtection="0">
      <alignment horizontal="center" vertical="center"/>
    </xf>
    <xf numFmtId="0" fontId="23" fillId="0" borderId="0">
      <alignment vertical="center"/>
    </xf>
    <xf numFmtId="0" fontId="23" fillId="0" borderId="0">
      <alignment vertical="center"/>
    </xf>
    <xf numFmtId="0" fontId="77" fillId="0" borderId="12" applyNumberFormat="0" applyFill="0" applyProtection="0">
      <alignment horizontal="center" vertical="center"/>
    </xf>
    <xf numFmtId="0" fontId="23" fillId="0" borderId="0">
      <alignment vertical="center"/>
    </xf>
    <xf numFmtId="0" fontId="77" fillId="0" borderId="12" applyNumberFormat="0" applyFill="0" applyProtection="0">
      <alignment horizontal="center" vertical="center"/>
    </xf>
    <xf numFmtId="0" fontId="23" fillId="0" borderId="0">
      <alignment vertical="center"/>
    </xf>
    <xf numFmtId="0" fontId="77" fillId="0" borderId="12" applyNumberFormat="0" applyFill="0" applyProtection="0">
      <alignment horizontal="center" vertical="center"/>
    </xf>
    <xf numFmtId="0" fontId="81" fillId="0" borderId="0" applyNumberFormat="0" applyFill="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81" fillId="0" borderId="0" applyNumberFormat="0" applyFill="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9" borderId="0" applyNumberFormat="0" applyBorder="0" applyAlignment="0" applyProtection="0">
      <alignment vertical="center"/>
    </xf>
    <xf numFmtId="0" fontId="116" fillId="0" borderId="0" applyNumberFormat="0" applyFill="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74" fillId="13" borderId="0" applyNumberFormat="0" applyBorder="0" applyAlignment="0" applyProtection="0">
      <alignment vertical="center"/>
    </xf>
    <xf numFmtId="0" fontId="84" fillId="9" borderId="0" applyNumberFormat="0" applyBorder="0" applyAlignment="0" applyProtection="0">
      <alignment vertical="center"/>
    </xf>
    <xf numFmtId="0" fontId="74" fillId="13" borderId="0" applyNumberFormat="0" applyBorder="0" applyAlignment="0" applyProtection="0">
      <alignment vertical="center"/>
    </xf>
    <xf numFmtId="0" fontId="23" fillId="0" borderId="0">
      <alignment vertical="center"/>
    </xf>
    <xf numFmtId="0" fontId="74" fillId="13" borderId="0" applyNumberFormat="0" applyBorder="0" applyAlignment="0" applyProtection="0">
      <alignment vertical="center"/>
    </xf>
    <xf numFmtId="0" fontId="84" fillId="9" borderId="0" applyNumberFormat="0" applyBorder="0" applyAlignment="0" applyProtection="0">
      <alignment vertical="center"/>
    </xf>
    <xf numFmtId="0" fontId="8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23" fillId="0" borderId="0">
      <alignment vertical="center"/>
    </xf>
    <xf numFmtId="0" fontId="84" fillId="13" borderId="0" applyNumberFormat="0" applyBorder="0" applyAlignment="0" applyProtection="0">
      <alignment vertical="center"/>
    </xf>
    <xf numFmtId="0" fontId="84" fillId="13" borderId="0" applyNumberFormat="0" applyBorder="0" applyAlignment="0" applyProtection="0">
      <alignment vertical="center"/>
    </xf>
    <xf numFmtId="0" fontId="84" fillId="13" borderId="0" applyNumberFormat="0" applyBorder="0" applyAlignment="0" applyProtection="0">
      <alignment vertical="center"/>
    </xf>
    <xf numFmtId="0" fontId="84" fillId="13" borderId="0" applyNumberFormat="0" applyBorder="0" applyAlignment="0" applyProtection="0">
      <alignment vertical="center"/>
    </xf>
    <xf numFmtId="0" fontId="0" fillId="0" borderId="0">
      <alignment vertical="center"/>
    </xf>
    <xf numFmtId="0" fontId="84" fillId="13" borderId="0" applyNumberFormat="0" applyBorder="0" applyAlignment="0" applyProtection="0">
      <alignment vertical="center"/>
    </xf>
    <xf numFmtId="0" fontId="84" fillId="13" borderId="0" applyNumberFormat="0" applyBorder="0" applyAlignment="0" applyProtection="0">
      <alignment vertical="center"/>
    </xf>
    <xf numFmtId="0" fontId="68" fillId="3" borderId="0" applyNumberFormat="0" applyBorder="0" applyAlignment="0" applyProtection="0">
      <alignment vertical="center"/>
    </xf>
    <xf numFmtId="0" fontId="84" fillId="13" borderId="0" applyNumberFormat="0" applyBorder="0" applyAlignment="0" applyProtection="0">
      <alignment vertical="center"/>
    </xf>
    <xf numFmtId="0" fontId="90" fillId="13" borderId="0" applyNumberFormat="0" applyBorder="0" applyAlignment="0" applyProtection="0">
      <alignment vertical="center"/>
    </xf>
    <xf numFmtId="0" fontId="74" fillId="9" borderId="0" applyNumberFormat="0" applyBorder="0" applyAlignment="0" applyProtection="0">
      <alignment vertical="center"/>
    </xf>
    <xf numFmtId="0" fontId="96" fillId="21" borderId="23" applyNumberFormat="0" applyAlignment="0" applyProtection="0">
      <alignment vertical="center"/>
    </xf>
    <xf numFmtId="0" fontId="23" fillId="0" borderId="0">
      <alignment vertical="center"/>
    </xf>
    <xf numFmtId="0" fontId="23" fillId="0" borderId="0">
      <alignment vertical="center"/>
    </xf>
    <xf numFmtId="0" fontId="73" fillId="0" borderId="0">
      <alignment vertical="center"/>
    </xf>
    <xf numFmtId="0" fontId="74" fillId="9" borderId="0" applyNumberFormat="0" applyBorder="0" applyAlignment="0" applyProtection="0">
      <alignment vertical="center"/>
    </xf>
    <xf numFmtId="0" fontId="96" fillId="21" borderId="23" applyNumberFormat="0" applyAlignment="0" applyProtection="0">
      <alignment vertical="center"/>
    </xf>
    <xf numFmtId="0" fontId="23" fillId="0" borderId="0">
      <alignment vertical="center"/>
    </xf>
    <xf numFmtId="0" fontId="53" fillId="0" borderId="0">
      <alignment vertical="center"/>
    </xf>
    <xf numFmtId="0" fontId="53" fillId="0" borderId="0">
      <alignment vertical="center"/>
    </xf>
    <xf numFmtId="0" fontId="74" fillId="9" borderId="0" applyNumberFormat="0" applyBorder="0" applyAlignment="0" applyProtection="0">
      <alignment vertical="center"/>
    </xf>
    <xf numFmtId="0" fontId="53" fillId="0" borderId="0">
      <alignment vertical="center"/>
    </xf>
    <xf numFmtId="0" fontId="74" fillId="9"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0" fillId="0" borderId="15"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75" fillId="12" borderId="0" applyNumberFormat="0" applyBorder="0" applyAlignment="0" applyProtection="0">
      <alignment vertical="center"/>
    </xf>
    <xf numFmtId="0" fontId="23" fillId="0" borderId="0">
      <alignment vertical="center"/>
    </xf>
    <xf numFmtId="0" fontId="23" fillId="0" borderId="0">
      <alignment vertical="center"/>
    </xf>
    <xf numFmtId="0" fontId="83" fillId="14" borderId="14" applyNumberFormat="0" applyAlignment="0" applyProtection="0">
      <alignment vertical="center"/>
    </xf>
    <xf numFmtId="0" fontId="0" fillId="0" borderId="0">
      <alignment vertical="center"/>
    </xf>
    <xf numFmtId="0" fontId="0" fillId="0" borderId="0">
      <alignment vertical="center"/>
    </xf>
    <xf numFmtId="0" fontId="27" fillId="0" borderId="0" applyNumberFormat="0" applyFill="0" applyBorder="0" applyAlignment="0" applyProtection="0">
      <alignment vertical="center"/>
    </xf>
    <xf numFmtId="0" fontId="23" fillId="0" borderId="0">
      <alignment vertical="center"/>
    </xf>
    <xf numFmtId="0" fontId="23" fillId="0" borderId="0">
      <alignment vertical="center"/>
    </xf>
    <xf numFmtId="0" fontId="0" fillId="17" borderId="17" applyNumberFormat="0" applyFont="0" applyAlignment="0" applyProtection="0">
      <alignment vertical="center"/>
    </xf>
    <xf numFmtId="0" fontId="0" fillId="0" borderId="0">
      <alignment vertical="center"/>
    </xf>
    <xf numFmtId="0" fontId="23" fillId="0" borderId="0">
      <alignment vertical="center"/>
    </xf>
    <xf numFmtId="0" fontId="0" fillId="17" borderId="17" applyNumberFormat="0" applyFont="0" applyAlignment="0" applyProtection="0">
      <alignment vertical="center"/>
    </xf>
    <xf numFmtId="0" fontId="0" fillId="0" borderId="0">
      <alignment vertical="center"/>
    </xf>
    <xf numFmtId="0" fontId="23" fillId="0" borderId="0">
      <alignment vertical="center"/>
    </xf>
    <xf numFmtId="0" fontId="23" fillId="0" borderId="0"/>
    <xf numFmtId="0" fontId="23" fillId="0" borderId="0">
      <alignment vertical="center"/>
    </xf>
    <xf numFmtId="0" fontId="0" fillId="17" borderId="17" applyNumberFormat="0" applyFont="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68" fillId="3" borderId="0" applyNumberFormat="0" applyBorder="0" applyAlignment="0" applyProtection="0">
      <alignment vertical="center"/>
    </xf>
    <xf numFmtId="0" fontId="70" fillId="60" borderId="0" applyNumberFormat="0" applyBorder="0" applyAlignment="0" applyProtection="0">
      <alignment vertical="center"/>
    </xf>
    <xf numFmtId="0" fontId="23" fillId="0" borderId="0">
      <alignment vertical="center"/>
    </xf>
    <xf numFmtId="0" fontId="23" fillId="0" borderId="0">
      <alignment vertical="center"/>
    </xf>
    <xf numFmtId="0" fontId="68"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70" fillId="27"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1" fontId="26" fillId="0" borderId="12" applyFill="0" applyProtection="0">
      <alignment horizontal="center" vertical="center"/>
    </xf>
    <xf numFmtId="0" fontId="23" fillId="0" borderId="0">
      <alignment vertical="center"/>
    </xf>
    <xf numFmtId="1" fontId="26" fillId="0" borderId="12" applyFill="0" applyProtection="0">
      <alignment horizontal="center" vertical="center"/>
    </xf>
    <xf numFmtId="0" fontId="23" fillId="0" borderId="0">
      <alignment vertical="center"/>
    </xf>
    <xf numFmtId="0" fontId="5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88" fillId="2" borderId="20"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96" fillId="21" borderId="23" applyNumberFormat="0" applyAlignment="0" applyProtection="0">
      <alignment vertical="center"/>
    </xf>
    <xf numFmtId="0" fontId="76" fillId="1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83" fillId="14" borderId="14" applyNumberFormat="0" applyAlignment="0" applyProtection="0">
      <alignment vertical="center"/>
    </xf>
    <xf numFmtId="0" fontId="23" fillId="0" borderId="0">
      <alignment vertical="center"/>
    </xf>
    <xf numFmtId="0" fontId="23" fillId="0" borderId="0">
      <alignment vertical="center"/>
    </xf>
    <xf numFmtId="0" fontId="88" fillId="2" borderId="20" applyNumberFormat="0" applyAlignment="0" applyProtection="0">
      <alignment vertical="center"/>
    </xf>
    <xf numFmtId="0" fontId="83" fillId="14" borderId="14" applyNumberFormat="0" applyAlignment="0" applyProtection="0">
      <alignment vertical="center"/>
    </xf>
    <xf numFmtId="0" fontId="23" fillId="0" borderId="0">
      <alignment vertical="center"/>
    </xf>
    <xf numFmtId="189" fontId="0" fillId="0" borderId="0" applyFont="0" applyFill="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83" fillId="14" borderId="14"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96" fillId="21"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2" borderId="20" applyNumberFormat="0" applyAlignment="0" applyProtection="0">
      <alignment vertical="center"/>
    </xf>
    <xf numFmtId="0" fontId="23" fillId="0" borderId="0">
      <alignment vertical="center"/>
    </xf>
    <xf numFmtId="0" fontId="88" fillId="2" borderId="20" applyNumberFormat="0" applyAlignment="0" applyProtection="0">
      <alignment vertical="center"/>
    </xf>
    <xf numFmtId="0" fontId="23" fillId="0" borderId="0">
      <alignment vertical="center"/>
    </xf>
    <xf numFmtId="0" fontId="68" fillId="3" borderId="0" applyNumberFormat="0" applyBorder="0" applyAlignment="0" applyProtection="0">
      <alignment vertical="center"/>
    </xf>
    <xf numFmtId="0" fontId="0" fillId="0" borderId="0">
      <alignment vertical="center"/>
    </xf>
    <xf numFmtId="0" fontId="68" fillId="3" borderId="0" applyNumberFormat="0" applyBorder="0" applyAlignment="0" applyProtection="0">
      <alignment vertical="center"/>
    </xf>
    <xf numFmtId="0" fontId="0" fillId="0" borderId="0">
      <alignment vertical="center"/>
    </xf>
    <xf numFmtId="0" fontId="68" fillId="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0" fillId="64" borderId="0" applyNumberFormat="0" applyBorder="0" applyAlignment="0" applyProtection="0">
      <alignment vertical="center"/>
    </xf>
    <xf numFmtId="0" fontId="23" fillId="0" borderId="0">
      <alignment vertical="center"/>
    </xf>
    <xf numFmtId="0" fontId="23" fillId="0" borderId="0">
      <alignment vertical="center"/>
    </xf>
    <xf numFmtId="0" fontId="83" fillId="14" borderId="14"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88" fillId="2" borderId="20" applyNumberFormat="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85" fillId="0" borderId="16" applyNumberFormat="0" applyFill="0" applyAlignment="0" applyProtection="0">
      <alignment vertical="center"/>
    </xf>
    <xf numFmtId="0" fontId="0" fillId="0" borderId="0">
      <alignment vertical="center"/>
    </xf>
    <xf numFmtId="0" fontId="75" fillId="10" borderId="0" applyNumberFormat="0" applyBorder="0" applyAlignment="0" applyProtection="0">
      <alignment vertical="center"/>
    </xf>
    <xf numFmtId="0" fontId="0" fillId="0" borderId="0">
      <alignment vertical="center"/>
    </xf>
    <xf numFmtId="0" fontId="0" fillId="0" borderId="0">
      <alignment vertical="center"/>
    </xf>
    <xf numFmtId="0" fontId="53" fillId="0" borderId="0" applyAlignment="0"/>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23" fillId="0" borderId="0">
      <alignment vertical="center"/>
    </xf>
    <xf numFmtId="0" fontId="0" fillId="0" borderId="0">
      <alignment vertical="center"/>
    </xf>
    <xf numFmtId="0" fontId="0" fillId="0" borderId="0">
      <alignment vertical="center"/>
    </xf>
    <xf numFmtId="0" fontId="0" fillId="17" borderId="17"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17" borderId="17" applyNumberFormat="0" applyFont="0" applyAlignment="0" applyProtection="0">
      <alignment vertical="center"/>
    </xf>
    <xf numFmtId="0" fontId="107" fillId="0" borderId="1">
      <alignment horizontal="left" vertical="center"/>
    </xf>
    <xf numFmtId="0" fontId="107" fillId="0" borderId="1">
      <alignment horizontal="left" vertical="center"/>
    </xf>
    <xf numFmtId="0" fontId="107" fillId="0" borderId="1">
      <alignment horizontal="left" vertical="center"/>
    </xf>
    <xf numFmtId="0" fontId="0" fillId="0" borderId="0">
      <alignment vertical="center"/>
    </xf>
    <xf numFmtId="0" fontId="0" fillId="0" borderId="0">
      <alignment vertical="center"/>
    </xf>
    <xf numFmtId="0" fontId="23" fillId="0" borderId="0">
      <alignment vertical="center"/>
    </xf>
    <xf numFmtId="0" fontId="99" fillId="2" borderId="23" applyNumberFormat="0" applyAlignment="0" applyProtection="0">
      <alignment vertical="center"/>
    </xf>
    <xf numFmtId="0" fontId="23" fillId="0" borderId="0">
      <alignment vertical="center"/>
    </xf>
    <xf numFmtId="1" fontId="26" fillId="0" borderId="12" applyFill="0" applyProtection="0">
      <alignment horizontal="center" vertical="center"/>
    </xf>
    <xf numFmtId="0" fontId="23" fillId="0" borderId="0">
      <alignment vertical="center"/>
    </xf>
    <xf numFmtId="0" fontId="99" fillId="2" borderId="23" applyNumberFormat="0" applyAlignment="0" applyProtection="0">
      <alignment vertical="center"/>
    </xf>
    <xf numFmtId="0" fontId="23" fillId="0" borderId="0">
      <alignment vertical="center"/>
    </xf>
    <xf numFmtId="0" fontId="23" fillId="0" borderId="0">
      <alignment vertical="center"/>
    </xf>
    <xf numFmtId="0" fontId="53" fillId="0" borderId="0">
      <alignment vertical="center"/>
    </xf>
    <xf numFmtId="0" fontId="53" fillId="0" borderId="0">
      <alignment vertical="center"/>
    </xf>
    <xf numFmtId="0" fontId="99" fillId="2" borderId="23" applyNumberFormat="0" applyAlignment="0" applyProtection="0">
      <alignment vertical="center"/>
    </xf>
    <xf numFmtId="0" fontId="23" fillId="0" borderId="0">
      <alignment vertical="center"/>
    </xf>
    <xf numFmtId="41" fontId="0"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6" fillId="12" borderId="0" applyNumberFormat="0" applyBorder="0" applyAlignment="0" applyProtection="0">
      <alignment vertical="center"/>
    </xf>
    <xf numFmtId="0" fontId="26" fillId="0" borderId="22" applyNumberFormat="0" applyFill="0" applyProtection="0">
      <alignment horizontal="left" vertical="center"/>
    </xf>
    <xf numFmtId="0" fontId="75" fillId="12"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81" fillId="0" borderId="0" applyNumberFormat="0" applyFill="0" applyBorder="0" applyAlignment="0" applyProtection="0">
      <alignment vertical="center"/>
    </xf>
    <xf numFmtId="0" fontId="75" fillId="10" borderId="0" applyNumberFormat="0" applyBorder="0" applyAlignment="0" applyProtection="0">
      <alignment vertical="center"/>
    </xf>
    <xf numFmtId="0" fontId="81" fillId="0" borderId="0" applyNumberFormat="0" applyFill="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6" fillId="12"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35" applyNumberFormat="0" applyFill="0" applyAlignment="0" applyProtection="0">
      <alignment vertical="center"/>
    </xf>
    <xf numFmtId="0" fontId="116" fillId="0" borderId="0" applyNumberFormat="0" applyFill="0" applyBorder="0" applyAlignment="0" applyProtection="0">
      <alignment vertical="center"/>
    </xf>
    <xf numFmtId="0" fontId="83" fillId="14" borderId="14" applyNumberFormat="0" applyAlignment="0" applyProtection="0">
      <alignment vertical="center"/>
    </xf>
    <xf numFmtId="0" fontId="20" fillId="0" borderId="15" applyNumberFormat="0" applyFill="0" applyAlignment="0" applyProtection="0">
      <alignment vertical="center"/>
    </xf>
    <xf numFmtId="0" fontId="83" fillId="14" borderId="14" applyNumberFormat="0" applyAlignment="0" applyProtection="0">
      <alignment vertical="center"/>
    </xf>
    <xf numFmtId="0" fontId="20" fillId="0" borderId="15" applyNumberFormat="0" applyFill="0" applyAlignment="0" applyProtection="0">
      <alignment vertical="center"/>
    </xf>
    <xf numFmtId="0" fontId="83" fillId="14" borderId="14" applyNumberFormat="0" applyAlignment="0" applyProtection="0">
      <alignment vertical="center"/>
    </xf>
    <xf numFmtId="0" fontId="20" fillId="0" borderId="15" applyNumberFormat="0" applyFill="0" applyAlignment="0" applyProtection="0">
      <alignment vertical="center"/>
    </xf>
    <xf numFmtId="0" fontId="83" fillId="14" borderId="14" applyNumberFormat="0" applyAlignment="0" applyProtection="0">
      <alignment vertical="center"/>
    </xf>
    <xf numFmtId="0" fontId="20" fillId="0" borderId="15" applyNumberFormat="0" applyFill="0" applyAlignment="0" applyProtection="0">
      <alignment vertical="center"/>
    </xf>
    <xf numFmtId="0" fontId="83" fillId="14" borderId="14" applyNumberFormat="0" applyAlignment="0" applyProtection="0">
      <alignment vertical="center"/>
    </xf>
    <xf numFmtId="0" fontId="20" fillId="0" borderId="3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116" fillId="0" borderId="0" applyNumberFormat="0" applyFill="0" applyBorder="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116" fillId="0" borderId="0" applyNumberFormat="0" applyFill="0" applyBorder="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4" fontId="0" fillId="0" borderId="0" applyFont="0" applyFill="0" applyBorder="0" applyAlignment="0" applyProtection="0">
      <alignment vertical="center"/>
    </xf>
    <xf numFmtId="0" fontId="20" fillId="0" borderId="15" applyNumberFormat="0" applyFill="0" applyAlignment="0" applyProtection="0">
      <alignment vertical="center"/>
    </xf>
    <xf numFmtId="0" fontId="20" fillId="0" borderId="15" applyNumberFormat="0" applyFill="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99" fillId="2" borderId="23"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3" fillId="14" borderId="14"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77" fillId="0" borderId="12" applyNumberFormat="0" applyFill="0" applyProtection="0">
      <alignment horizontal="lef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85" fillId="0" borderId="16" applyNumberFormat="0" applyFill="0" applyAlignment="0" applyProtection="0">
      <alignment vertical="center"/>
    </xf>
    <xf numFmtId="0" fontId="73" fillId="0" borderId="0">
      <alignment vertical="center"/>
    </xf>
    <xf numFmtId="43" fontId="0" fillId="0" borderId="0" applyFont="0" applyFill="0" applyBorder="0" applyAlignment="0" applyProtection="0">
      <alignment vertical="center"/>
    </xf>
    <xf numFmtId="203" fontId="0" fillId="0" borderId="0" applyFont="0" applyFill="0" applyBorder="0" applyAlignment="0" applyProtection="0">
      <alignment vertical="center"/>
    </xf>
    <xf numFmtId="0" fontId="96" fillId="21" borderId="2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0" fillId="63" borderId="0" applyNumberFormat="0" applyBorder="0" applyAlignment="0" applyProtection="0">
      <alignment vertical="center"/>
    </xf>
    <xf numFmtId="43" fontId="0" fillId="0" borderId="0" applyFont="0" applyFill="0" applyBorder="0" applyAlignment="0" applyProtection="0">
      <alignment vertical="center"/>
    </xf>
    <xf numFmtId="0" fontId="120" fillId="65" borderId="0" applyNumberFormat="0" applyBorder="0" applyAlignment="0" applyProtection="0">
      <alignment vertical="center"/>
    </xf>
    <xf numFmtId="0" fontId="120" fillId="65" borderId="0" applyNumberFormat="0" applyBorder="0" applyAlignment="0" applyProtection="0">
      <alignment vertical="center"/>
    </xf>
    <xf numFmtId="0" fontId="120" fillId="58" borderId="0" applyNumberFormat="0" applyBorder="0" applyAlignment="0" applyProtection="0">
      <alignment vertical="center"/>
    </xf>
    <xf numFmtId="0" fontId="120" fillId="64"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27" borderId="0" applyNumberFormat="0" applyBorder="0" applyAlignment="0" applyProtection="0">
      <alignment vertical="center"/>
    </xf>
    <xf numFmtId="0" fontId="70" fillId="20" borderId="0" applyNumberFormat="0" applyBorder="0" applyAlignment="0" applyProtection="0">
      <alignment vertical="center"/>
    </xf>
    <xf numFmtId="0" fontId="70" fillId="66" borderId="0" applyNumberFormat="0" applyBorder="0" applyAlignment="0" applyProtection="0">
      <alignment vertical="center"/>
    </xf>
    <xf numFmtId="0" fontId="70" fillId="66"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18" borderId="0" applyNumberFormat="0" applyBorder="0" applyAlignment="0" applyProtection="0">
      <alignment vertical="center"/>
    </xf>
    <xf numFmtId="0" fontId="70" fillId="57" borderId="0" applyNumberFormat="0" applyBorder="0" applyAlignment="0" applyProtection="0">
      <alignment vertical="center"/>
    </xf>
    <xf numFmtId="0" fontId="68" fillId="3" borderId="0" applyNumberFormat="0" applyBorder="0" applyAlignment="0" applyProtection="0">
      <alignment vertical="center"/>
    </xf>
    <xf numFmtId="0" fontId="70" fillId="57" borderId="0" applyNumberFormat="0" applyBorder="0" applyAlignment="0" applyProtection="0">
      <alignment vertical="center"/>
    </xf>
    <xf numFmtId="0" fontId="70" fillId="57" borderId="0" applyNumberFormat="0" applyBorder="0" applyAlignment="0" applyProtection="0">
      <alignment vertical="center"/>
    </xf>
    <xf numFmtId="0" fontId="68" fillId="3" borderId="0" applyNumberFormat="0" applyBorder="0" applyAlignment="0" applyProtection="0">
      <alignment vertical="center"/>
    </xf>
    <xf numFmtId="0" fontId="70" fillId="57" borderId="0" applyNumberFormat="0" applyBorder="0" applyAlignment="0" applyProtection="0">
      <alignment vertical="center"/>
    </xf>
    <xf numFmtId="0" fontId="70" fillId="63" borderId="0" applyNumberFormat="0" applyBorder="0" applyAlignment="0" applyProtection="0">
      <alignment vertical="center"/>
    </xf>
    <xf numFmtId="0" fontId="70" fillId="63" borderId="0" applyNumberFormat="0" applyBorder="0" applyAlignment="0" applyProtection="0">
      <alignment vertical="center"/>
    </xf>
    <xf numFmtId="0" fontId="70" fillId="6"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67" borderId="0" applyNumberFormat="0" applyBorder="0" applyAlignment="0" applyProtection="0">
      <alignment vertical="center"/>
    </xf>
    <xf numFmtId="0" fontId="70" fillId="67" borderId="0" applyNumberFormat="0" applyBorder="0" applyAlignment="0" applyProtection="0">
      <alignment vertical="center"/>
    </xf>
    <xf numFmtId="181" fontId="26" fillId="0" borderId="12" applyFill="0" applyProtection="0">
      <alignment horizontal="right" vertical="center"/>
    </xf>
    <xf numFmtId="181" fontId="26" fillId="0" borderId="12" applyFill="0" applyProtection="0">
      <alignment horizontal="right" vertical="center"/>
    </xf>
    <xf numFmtId="181" fontId="26" fillId="0" borderId="12" applyFill="0" applyProtection="0">
      <alignment horizontal="right" vertical="center"/>
    </xf>
    <xf numFmtId="181" fontId="26" fillId="0" borderId="12" applyFill="0" applyProtection="0">
      <alignment horizontal="right" vertical="center"/>
    </xf>
    <xf numFmtId="0" fontId="26" fillId="0" borderId="22" applyNumberFormat="0" applyFill="0" applyProtection="0">
      <alignment horizontal="left" vertical="center"/>
    </xf>
    <xf numFmtId="0" fontId="26" fillId="0" borderId="22" applyNumberFormat="0" applyFill="0" applyProtection="0">
      <alignment horizontal="left" vertical="center"/>
    </xf>
    <xf numFmtId="0" fontId="26" fillId="0" borderId="22" applyNumberFormat="0" applyFill="0" applyProtection="0">
      <alignment horizontal="left" vertical="center"/>
    </xf>
    <xf numFmtId="0" fontId="26" fillId="0" borderId="22" applyNumberFormat="0" applyFill="0" applyProtection="0">
      <alignment horizontal="lef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41" fontId="0" fillId="0" borderId="0" applyFont="0" applyFill="0" applyBorder="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88" fillId="2" borderId="20" applyNumberFormat="0" applyAlignment="0" applyProtection="0">
      <alignment vertical="center"/>
    </xf>
    <xf numFmtId="0" fontId="96" fillId="21" borderId="23" applyNumberFormat="0" applyAlignment="0" applyProtection="0">
      <alignment vertical="center"/>
    </xf>
    <xf numFmtId="0" fontId="96" fillId="21" borderId="23" applyNumberFormat="0" applyAlignment="0" applyProtection="0">
      <alignment vertical="center"/>
    </xf>
    <xf numFmtId="0" fontId="96" fillId="21" borderId="23" applyNumberFormat="0" applyAlignment="0" applyProtection="0">
      <alignment vertical="center"/>
    </xf>
    <xf numFmtId="0" fontId="96" fillId="21" borderId="23" applyNumberFormat="0" applyAlignment="0" applyProtection="0">
      <alignment vertical="center"/>
    </xf>
    <xf numFmtId="0" fontId="96" fillId="21" borderId="23" applyNumberFormat="0" applyAlignment="0" applyProtection="0">
      <alignment vertical="center"/>
    </xf>
    <xf numFmtId="0" fontId="96" fillId="21" borderId="23" applyNumberFormat="0" applyAlignment="0" applyProtection="0">
      <alignment vertical="center"/>
    </xf>
    <xf numFmtId="0" fontId="96" fillId="21" borderId="23" applyNumberFormat="0" applyAlignment="0" applyProtection="0">
      <alignment vertical="center"/>
    </xf>
    <xf numFmtId="43" fontId="4" fillId="0" borderId="0" applyFont="0" applyFill="0" applyBorder="0" applyAlignment="0" applyProtection="0">
      <alignment vertical="center"/>
    </xf>
    <xf numFmtId="0" fontId="96" fillId="21" borderId="23" applyNumberFormat="0" applyAlignment="0" applyProtection="0">
      <alignment vertical="center"/>
    </xf>
    <xf numFmtId="1" fontId="26" fillId="0" borderId="12" applyFill="0" applyProtection="0">
      <alignment horizontal="center" vertical="center"/>
    </xf>
    <xf numFmtId="1" fontId="26" fillId="0" borderId="12" applyFill="0" applyProtection="0">
      <alignment horizontal="center" vertical="center"/>
    </xf>
    <xf numFmtId="0" fontId="138" fillId="0" borderId="0">
      <alignment vertical="center"/>
    </xf>
    <xf numFmtId="0" fontId="79" fillId="0" borderId="0">
      <alignment vertical="center"/>
    </xf>
    <xf numFmtId="43" fontId="0" fillId="0" borderId="0" applyFont="0" applyFill="0" applyBorder="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0" fillId="17" borderId="17" applyNumberFormat="0" applyFont="0" applyAlignment="0" applyProtection="0">
      <alignment vertical="center"/>
    </xf>
    <xf numFmtId="0" fontId="75" fillId="12" borderId="0" applyNumberFormat="0" applyBorder="0" applyAlignment="0" applyProtection="0">
      <alignment vertical="center"/>
    </xf>
    <xf numFmtId="0" fontId="74" fillId="13" borderId="0" applyNumberFormat="0" applyBorder="0" applyAlignment="0" applyProtection="0">
      <alignment vertical="center"/>
    </xf>
    <xf numFmtId="0" fontId="23" fillId="0" borderId="0"/>
  </cellStyleXfs>
  <cellXfs count="684">
    <xf numFmtId="0" fontId="0" fillId="0" borderId="0" xfId="0" applyAlignment="1"/>
    <xf numFmtId="0" fontId="1" fillId="0" borderId="0" xfId="612" applyFont="1">
      <alignment vertical="center"/>
    </xf>
    <xf numFmtId="0" fontId="2" fillId="0" borderId="0" xfId="612" applyFont="1">
      <alignment vertical="center"/>
    </xf>
    <xf numFmtId="0" fontId="2" fillId="0" borderId="0" xfId="612" applyFont="1" applyAlignment="1">
      <alignment vertical="center"/>
    </xf>
    <xf numFmtId="0" fontId="3" fillId="0" borderId="0" xfId="612" applyFont="1" applyAlignment="1">
      <alignment vertical="center"/>
    </xf>
    <xf numFmtId="0" fontId="4" fillId="0" borderId="0" xfId="612">
      <alignment vertical="center"/>
    </xf>
    <xf numFmtId="176" fontId="5" fillId="0" borderId="0" xfId="612" applyNumberFormat="1" applyFont="1" applyFill="1" applyAlignment="1">
      <alignment horizontal="center" vertical="center" wrapText="1"/>
    </xf>
    <xf numFmtId="176" fontId="6" fillId="0" borderId="0" xfId="612" applyNumberFormat="1" applyFont="1" applyFill="1" applyBorder="1" applyAlignment="1">
      <alignment vertical="center" wrapText="1"/>
    </xf>
    <xf numFmtId="176" fontId="7" fillId="0" borderId="0" xfId="612" applyNumberFormat="1" applyFont="1" applyFill="1" applyAlignment="1">
      <alignment vertical="center"/>
    </xf>
    <xf numFmtId="176" fontId="8" fillId="0" borderId="0" xfId="612" applyNumberFormat="1" applyFont="1" applyFill="1" applyAlignment="1">
      <alignment horizontal="right" vertical="center"/>
    </xf>
    <xf numFmtId="176" fontId="4" fillId="0" borderId="0" xfId="612" applyNumberFormat="1">
      <alignment vertical="center"/>
    </xf>
    <xf numFmtId="176" fontId="9" fillId="0" borderId="1" xfId="612" applyNumberFormat="1" applyFont="1" applyFill="1" applyBorder="1" applyAlignment="1">
      <alignment horizontal="center" vertical="center" wrapText="1"/>
    </xf>
    <xf numFmtId="176" fontId="10" fillId="0" borderId="1" xfId="612" applyNumberFormat="1" applyFont="1" applyFill="1" applyBorder="1" applyAlignment="1">
      <alignment horizontal="center" vertical="center"/>
    </xf>
    <xf numFmtId="176" fontId="3" fillId="0" borderId="2" xfId="612" applyNumberFormat="1" applyFont="1" applyBorder="1" applyAlignment="1">
      <alignment horizontal="center" vertical="center"/>
    </xf>
    <xf numFmtId="176" fontId="3" fillId="0" borderId="3" xfId="612" applyNumberFormat="1" applyFont="1" applyBorder="1" applyAlignment="1">
      <alignment horizontal="center" vertical="center"/>
    </xf>
    <xf numFmtId="176" fontId="3" fillId="0" borderId="4" xfId="612" applyNumberFormat="1" applyFont="1" applyBorder="1" applyAlignment="1">
      <alignment horizontal="center" vertical="center"/>
    </xf>
    <xf numFmtId="176" fontId="11" fillId="0" borderId="1" xfId="612" applyNumberFormat="1" applyFont="1" applyFill="1" applyBorder="1" applyAlignment="1">
      <alignment horizontal="center" vertical="center"/>
    </xf>
    <xf numFmtId="195" fontId="8" fillId="0" borderId="1" xfId="1315" applyNumberFormat="1" applyFont="1" applyFill="1" applyBorder="1" applyAlignment="1">
      <alignment horizontal="right" vertical="center" wrapText="1"/>
    </xf>
    <xf numFmtId="195" fontId="2" fillId="0" borderId="1" xfId="1315" applyNumberFormat="1" applyFont="1" applyBorder="1" applyAlignment="1">
      <alignment horizontal="right" vertical="center" wrapText="1"/>
    </xf>
    <xf numFmtId="176" fontId="9" fillId="0" borderId="1" xfId="612" applyNumberFormat="1" applyFont="1" applyFill="1" applyBorder="1" applyAlignment="1">
      <alignment horizontal="center" vertical="center"/>
    </xf>
    <xf numFmtId="195" fontId="10" fillId="0" borderId="1" xfId="1315" applyNumberFormat="1" applyFont="1" applyFill="1" applyBorder="1" applyAlignment="1">
      <alignment horizontal="right" vertical="center" wrapText="1"/>
    </xf>
    <xf numFmtId="195" fontId="3" fillId="0" borderId="1" xfId="1315" applyNumberFormat="1" applyFont="1" applyBorder="1" applyAlignment="1">
      <alignment horizontal="right" vertical="center" wrapText="1"/>
    </xf>
    <xf numFmtId="176" fontId="11" fillId="0" borderId="1" xfId="612" applyNumberFormat="1" applyFont="1" applyFill="1" applyBorder="1" applyAlignment="1">
      <alignment horizontal="center" vertical="center" wrapText="1"/>
    </xf>
    <xf numFmtId="0" fontId="12" fillId="0" borderId="0" xfId="690" applyFont="1" applyFill="1" applyAlignment="1">
      <alignment vertical="center"/>
    </xf>
    <xf numFmtId="0" fontId="4" fillId="0" borderId="0" xfId="690" applyFont="1" applyFill="1" applyBorder="1" applyAlignment="1">
      <alignment vertical="center"/>
    </xf>
    <xf numFmtId="0" fontId="4" fillId="0" borderId="0" xfId="690" applyFont="1" applyFill="1" applyAlignment="1">
      <alignment vertical="center"/>
    </xf>
    <xf numFmtId="0" fontId="13" fillId="0" borderId="0" xfId="690" applyFont="1" applyFill="1" applyAlignment="1">
      <alignment horizontal="center" vertical="center"/>
    </xf>
    <xf numFmtId="0" fontId="14" fillId="0" borderId="0" xfId="690" applyFont="1" applyFill="1" applyBorder="1" applyAlignment="1">
      <alignment vertical="center"/>
    </xf>
    <xf numFmtId="0" fontId="14" fillId="0" borderId="0" xfId="690" applyFont="1" applyFill="1" applyBorder="1" applyAlignment="1">
      <alignment horizontal="right" vertical="center"/>
    </xf>
    <xf numFmtId="0" fontId="15" fillId="0" borderId="1" xfId="690" applyFont="1" applyFill="1" applyBorder="1" applyAlignment="1">
      <alignment horizontal="center" vertical="center"/>
    </xf>
    <xf numFmtId="0" fontId="16" fillId="0" borderId="5" xfId="690" applyFont="1" applyFill="1" applyBorder="1" applyAlignment="1">
      <alignment horizontal="center" vertical="center"/>
    </xf>
    <xf numFmtId="0" fontId="16" fillId="0" borderId="6" xfId="690" applyFont="1" applyFill="1" applyBorder="1" applyAlignment="1">
      <alignment horizontal="center" vertical="center"/>
    </xf>
    <xf numFmtId="188" fontId="17" fillId="0" borderId="1" xfId="997" applyNumberFormat="1" applyFont="1" applyFill="1" applyBorder="1" applyAlignment="1">
      <alignment horizontal="center" vertical="center" wrapText="1"/>
    </xf>
    <xf numFmtId="0" fontId="15" fillId="0" borderId="1" xfId="690" applyFont="1" applyFill="1" applyBorder="1" applyAlignment="1">
      <alignment vertical="center"/>
    </xf>
    <xf numFmtId="204" fontId="15" fillId="0" borderId="1" xfId="580" applyNumberFormat="1" applyFont="1" applyFill="1" applyBorder="1" applyAlignment="1">
      <alignment vertical="center" wrapText="1"/>
    </xf>
    <xf numFmtId="207" fontId="17" fillId="0" borderId="1" xfId="894" applyNumberFormat="1" applyFont="1" applyFill="1" applyBorder="1" applyAlignment="1">
      <alignment horizontal="right" vertical="center" wrapText="1"/>
    </xf>
    <xf numFmtId="0" fontId="15" fillId="0" borderId="1" xfId="690" applyFont="1" applyFill="1" applyBorder="1" applyAlignment="1">
      <alignment vertical="center" wrapText="1"/>
    </xf>
    <xf numFmtId="208" fontId="15" fillId="0" borderId="1" xfId="580" applyNumberFormat="1" applyFont="1" applyFill="1" applyBorder="1" applyAlignment="1">
      <alignment vertical="center" wrapText="1"/>
    </xf>
    <xf numFmtId="207" fontId="15" fillId="0" borderId="1" xfId="635" applyNumberFormat="1" applyFont="1" applyFill="1" applyBorder="1" applyAlignment="1">
      <alignment vertical="center" wrapText="1"/>
    </xf>
    <xf numFmtId="0" fontId="14" fillId="0" borderId="1" xfId="690" applyFont="1" applyFill="1" applyBorder="1" applyAlignment="1">
      <alignment horizontal="left" vertical="center" indent="1"/>
    </xf>
    <xf numFmtId="0" fontId="14" fillId="0" borderId="1" xfId="690" applyFont="1" applyFill="1" applyBorder="1" applyAlignment="1">
      <alignment vertical="center"/>
    </xf>
    <xf numFmtId="208" fontId="14" fillId="0" borderId="1" xfId="580" applyNumberFormat="1" applyFont="1" applyFill="1" applyBorder="1" applyAlignment="1">
      <alignment vertical="center" wrapText="1"/>
    </xf>
    <xf numFmtId="207" fontId="14" fillId="0" borderId="1" xfId="635" applyNumberFormat="1" applyFont="1" applyFill="1" applyBorder="1" applyAlignment="1">
      <alignment vertical="center" wrapText="1"/>
    </xf>
    <xf numFmtId="207" fontId="18" fillId="0" borderId="1" xfId="894" applyNumberFormat="1" applyFont="1" applyFill="1" applyBorder="1" applyAlignment="1">
      <alignment vertical="center" wrapText="1"/>
    </xf>
    <xf numFmtId="204" fontId="14" fillId="0" borderId="1" xfId="580" applyNumberFormat="1" applyFont="1" applyFill="1" applyBorder="1" applyAlignment="1">
      <alignment vertical="center" wrapText="1"/>
    </xf>
    <xf numFmtId="206" fontId="15" fillId="0" borderId="1" xfId="690" applyNumberFormat="1" applyFont="1" applyFill="1" applyBorder="1" applyAlignment="1">
      <alignment vertical="center"/>
    </xf>
    <xf numFmtId="201" fontId="15" fillId="0" borderId="1" xfId="248" applyNumberFormat="1" applyFont="1" applyFill="1" applyBorder="1" applyAlignment="1">
      <alignment vertical="center" wrapText="1"/>
    </xf>
    <xf numFmtId="204" fontId="15" fillId="0" borderId="1" xfId="248" applyNumberFormat="1" applyFont="1" applyFill="1" applyBorder="1" applyAlignment="1">
      <alignment vertical="center" wrapText="1"/>
    </xf>
    <xf numFmtId="208" fontId="14" fillId="0" borderId="1" xfId="248" applyNumberFormat="1" applyFont="1" applyFill="1" applyBorder="1" applyAlignment="1">
      <alignment vertical="center" wrapText="1"/>
    </xf>
    <xf numFmtId="204" fontId="14" fillId="0" borderId="1" xfId="248" applyNumberFormat="1" applyFont="1" applyFill="1" applyBorder="1" applyAlignment="1">
      <alignment vertical="center" wrapText="1"/>
    </xf>
    <xf numFmtId="208" fontId="15" fillId="0" borderId="1" xfId="248" applyNumberFormat="1" applyFont="1" applyFill="1" applyBorder="1" applyAlignment="1">
      <alignment vertical="center" wrapText="1"/>
    </xf>
    <xf numFmtId="208" fontId="15" fillId="0" borderId="1" xfId="690" applyNumberFormat="1" applyFont="1" applyFill="1" applyBorder="1" applyAlignment="1">
      <alignment vertical="center" wrapText="1"/>
    </xf>
    <xf numFmtId="208" fontId="14" fillId="0" borderId="1" xfId="690" applyNumberFormat="1" applyFont="1" applyFill="1" applyBorder="1" applyAlignment="1">
      <alignment vertical="center" wrapText="1"/>
    </xf>
    <xf numFmtId="0" fontId="19" fillId="0" borderId="0" xfId="690" applyFont="1" applyFill="1" applyAlignment="1">
      <alignment horizontal="left" vertical="center" wrapText="1"/>
    </xf>
    <xf numFmtId="0" fontId="19" fillId="0" borderId="0" xfId="690" applyFont="1" applyFill="1" applyAlignment="1">
      <alignment horizontal="left" vertical="center"/>
    </xf>
    <xf numFmtId="179" fontId="4" fillId="0" borderId="0" xfId="690" applyNumberFormat="1" applyFont="1" applyFill="1" applyAlignment="1">
      <alignment vertical="center"/>
    </xf>
    <xf numFmtId="43" fontId="4" fillId="0" borderId="0" xfId="690" applyNumberFormat="1" applyFont="1" applyFill="1" applyAlignment="1">
      <alignment vertical="center"/>
    </xf>
    <xf numFmtId="207" fontId="4" fillId="0" borderId="0" xfId="635" applyNumberFormat="1" applyFont="1" applyFill="1">
      <alignment vertical="center"/>
    </xf>
    <xf numFmtId="0" fontId="4" fillId="0" borderId="0" xfId="911" applyFont="1" applyFill="1" applyAlignment="1">
      <alignment horizontal="center" vertical="center"/>
    </xf>
    <xf numFmtId="0" fontId="20" fillId="0" borderId="0" xfId="911" applyFont="1" applyFill="1" applyAlignment="1">
      <alignment vertical="center"/>
    </xf>
    <xf numFmtId="0" fontId="4" fillId="0" borderId="0" xfId="911" applyFont="1" applyFill="1" applyAlignment="1">
      <alignment vertical="center"/>
    </xf>
    <xf numFmtId="0" fontId="20" fillId="0" borderId="0" xfId="911" applyFont="1" applyFill="1" applyAlignment="1">
      <alignment horizontal="center" vertical="center"/>
    </xf>
    <xf numFmtId="0" fontId="13" fillId="0" borderId="0" xfId="911" applyFont="1" applyFill="1" applyAlignment="1">
      <alignment horizontal="center" vertical="center"/>
    </xf>
    <xf numFmtId="0" fontId="14" fillId="0" borderId="0" xfId="911" applyFont="1" applyFill="1" applyAlignment="1">
      <alignment horizontal="left" vertical="center"/>
    </xf>
    <xf numFmtId="0" fontId="14" fillId="0" borderId="0" xfId="911" applyFont="1" applyFill="1" applyAlignment="1">
      <alignment horizontal="center" vertical="center"/>
    </xf>
    <xf numFmtId="0" fontId="14" fillId="0" borderId="0" xfId="911" applyFont="1" applyFill="1" applyAlignment="1">
      <alignment vertical="center"/>
    </xf>
    <xf numFmtId="0" fontId="14" fillId="0" borderId="0" xfId="911" applyFont="1" applyFill="1" applyAlignment="1">
      <alignment horizontal="right" vertical="center"/>
    </xf>
    <xf numFmtId="0" fontId="15" fillId="0" borderId="1" xfId="911" applyFont="1" applyFill="1" applyBorder="1" applyAlignment="1">
      <alignment horizontal="center" vertical="center"/>
    </xf>
    <xf numFmtId="0" fontId="15" fillId="0" borderId="1" xfId="690" applyFont="1" applyFill="1" applyBorder="1" applyAlignment="1">
      <alignment horizontal="center" vertical="center" wrapText="1"/>
    </xf>
    <xf numFmtId="208" fontId="15" fillId="0" borderId="1" xfId="911" applyNumberFormat="1" applyFont="1" applyFill="1" applyBorder="1" applyAlignment="1">
      <alignment horizontal="left" vertical="center"/>
    </xf>
    <xf numFmtId="208" fontId="15" fillId="0" borderId="1" xfId="787" applyNumberFormat="1" applyFont="1" applyFill="1" applyBorder="1" applyAlignment="1">
      <alignment horizontal="right" vertical="center" wrapText="1"/>
    </xf>
    <xf numFmtId="208" fontId="15" fillId="0" borderId="1" xfId="911" applyNumberFormat="1" applyFont="1" applyFill="1" applyBorder="1" applyAlignment="1">
      <alignment horizontal="left" vertical="center" wrapText="1"/>
    </xf>
    <xf numFmtId="208" fontId="21" fillId="0" borderId="1" xfId="787" applyNumberFormat="1" applyFont="1" applyFill="1" applyBorder="1" applyAlignment="1">
      <alignment horizontal="right" vertical="center" wrapText="1"/>
    </xf>
    <xf numFmtId="208" fontId="14" fillId="0" borderId="1" xfId="911" applyNumberFormat="1" applyFont="1" applyFill="1" applyBorder="1" applyAlignment="1">
      <alignment horizontal="left" vertical="center"/>
    </xf>
    <xf numFmtId="208" fontId="14" fillId="0" borderId="1" xfId="787" applyNumberFormat="1" applyFont="1" applyFill="1" applyBorder="1" applyAlignment="1">
      <alignment horizontal="right" vertical="center" wrapText="1"/>
    </xf>
    <xf numFmtId="208" fontId="14" fillId="0" borderId="1" xfId="911" applyNumberFormat="1" applyFont="1" applyFill="1" applyBorder="1" applyAlignment="1">
      <alignment horizontal="left" vertical="center" wrapText="1"/>
    </xf>
    <xf numFmtId="208" fontId="22" fillId="0" borderId="1" xfId="787" applyNumberFormat="1" applyFont="1" applyFill="1" applyBorder="1" applyAlignment="1">
      <alignment horizontal="right" vertical="center" wrapText="1"/>
    </xf>
    <xf numFmtId="208" fontId="14" fillId="0" borderId="1" xfId="787" applyNumberFormat="1" applyFont="1" applyFill="1" applyBorder="1" applyAlignment="1">
      <alignment horizontal="right" vertical="center"/>
    </xf>
    <xf numFmtId="208" fontId="22" fillId="0" borderId="1" xfId="787" applyNumberFormat="1" applyFont="1" applyFill="1" applyBorder="1" applyAlignment="1">
      <alignment horizontal="right" vertical="center"/>
    </xf>
    <xf numFmtId="208" fontId="15" fillId="0" borderId="1" xfId="787" applyNumberFormat="1" applyFont="1" applyFill="1" applyBorder="1" applyAlignment="1">
      <alignment horizontal="right" vertical="center"/>
    </xf>
    <xf numFmtId="208" fontId="21" fillId="0" borderId="1" xfId="787" applyNumberFormat="1" applyFont="1" applyFill="1" applyBorder="1" applyAlignment="1">
      <alignment horizontal="right" vertical="center"/>
    </xf>
    <xf numFmtId="208" fontId="15" fillId="0" borderId="1" xfId="911" applyNumberFormat="1" applyFont="1" applyFill="1" applyBorder="1" applyAlignment="1">
      <alignment horizontal="center" vertical="center"/>
    </xf>
    <xf numFmtId="179" fontId="4" fillId="0" borderId="0" xfId="911" applyNumberFormat="1" applyFont="1" applyFill="1" applyAlignment="1">
      <alignment vertical="center"/>
    </xf>
    <xf numFmtId="208" fontId="14" fillId="0" borderId="0" xfId="580" applyNumberFormat="1" applyFont="1" applyFill="1" applyBorder="1" applyAlignment="1">
      <alignment vertical="center" wrapText="1"/>
    </xf>
    <xf numFmtId="208" fontId="4" fillId="0" borderId="0" xfId="911" applyNumberFormat="1" applyFont="1" applyFill="1" applyAlignment="1">
      <alignment vertical="center"/>
    </xf>
    <xf numFmtId="0" fontId="4" fillId="0" borderId="0" xfId="911" applyFont="1" applyFill="1" applyAlignment="1">
      <alignment horizontal="center" vertical="center" wrapText="1"/>
    </xf>
    <xf numFmtId="0" fontId="4" fillId="0" borderId="0" xfId="911" applyFont="1" applyFill="1" applyAlignment="1">
      <alignment vertical="center" wrapText="1"/>
    </xf>
    <xf numFmtId="0" fontId="13" fillId="0" borderId="0" xfId="911" applyFont="1" applyFill="1" applyAlignment="1">
      <alignment horizontal="center" vertical="center" wrapText="1"/>
    </xf>
    <xf numFmtId="0" fontId="14" fillId="0" borderId="0" xfId="911" applyFont="1" applyFill="1" applyAlignment="1">
      <alignment horizontal="left" vertical="center" wrapText="1"/>
    </xf>
    <xf numFmtId="0" fontId="14" fillId="0" borderId="0" xfId="911" applyFont="1" applyFill="1" applyAlignment="1">
      <alignment horizontal="center" vertical="center" wrapText="1"/>
    </xf>
    <xf numFmtId="0" fontId="14" fillId="0" borderId="0" xfId="911" applyFont="1" applyFill="1" applyAlignment="1">
      <alignment vertical="center" wrapText="1"/>
    </xf>
    <xf numFmtId="0" fontId="14" fillId="0" borderId="0" xfId="911" applyFont="1" applyFill="1" applyAlignment="1">
      <alignment horizontal="right" vertical="center" wrapText="1"/>
    </xf>
    <xf numFmtId="0" fontId="15" fillId="0" borderId="1" xfId="911" applyFont="1" applyFill="1" applyBorder="1" applyAlignment="1">
      <alignment horizontal="center" vertical="center" wrapText="1"/>
    </xf>
    <xf numFmtId="208" fontId="15" fillId="0" borderId="1" xfId="911" applyNumberFormat="1" applyFont="1" applyFill="1" applyBorder="1" applyAlignment="1">
      <alignment horizontal="center" vertical="center" wrapText="1"/>
    </xf>
    <xf numFmtId="179" fontId="4" fillId="0" borderId="0" xfId="911" applyNumberFormat="1" applyFont="1" applyFill="1" applyAlignment="1">
      <alignment vertical="center" wrapText="1"/>
    </xf>
    <xf numFmtId="208" fontId="4" fillId="0" borderId="0" xfId="911" applyNumberFormat="1" applyFont="1" applyFill="1" applyAlignment="1">
      <alignment vertical="center" wrapText="1"/>
    </xf>
    <xf numFmtId="0" fontId="18" fillId="0" borderId="0" xfId="997" applyFont="1" applyFill="1" applyAlignment="1">
      <alignment vertical="center"/>
    </xf>
    <xf numFmtId="0" fontId="16" fillId="0" borderId="1" xfId="690" applyFont="1" applyFill="1" applyBorder="1" applyAlignment="1">
      <alignment horizontal="center" vertical="center"/>
    </xf>
    <xf numFmtId="188" fontId="17" fillId="0" borderId="1" xfId="997" applyNumberFormat="1" applyFont="1" applyBorder="1" applyAlignment="1">
      <alignment horizontal="center" vertical="center" wrapText="1"/>
    </xf>
    <xf numFmtId="0" fontId="14" fillId="0" borderId="1" xfId="690" applyFont="1" applyFill="1" applyBorder="1" applyAlignment="1">
      <alignment vertical="center" wrapText="1"/>
    </xf>
    <xf numFmtId="207" fontId="18" fillId="0" borderId="1" xfId="894" applyNumberFormat="1" applyFont="1" applyFill="1" applyBorder="1" applyAlignment="1">
      <alignment horizontal="right" vertical="center" wrapText="1"/>
    </xf>
    <xf numFmtId="0" fontId="14" fillId="0" borderId="1" xfId="690" applyFont="1" applyFill="1" applyBorder="1" applyAlignment="1">
      <alignment horizontal="left" vertical="center" wrapText="1" indent="1"/>
    </xf>
    <xf numFmtId="0" fontId="14" fillId="0" borderId="3" xfId="690" applyFont="1" applyFill="1" applyBorder="1" applyAlignment="1">
      <alignment vertical="center" wrapText="1"/>
    </xf>
    <xf numFmtId="0" fontId="14" fillId="0" borderId="3" xfId="690" applyFont="1" applyFill="1" applyBorder="1" applyAlignment="1">
      <alignment horizontal="left" vertical="top" wrapText="1"/>
    </xf>
    <xf numFmtId="0" fontId="19" fillId="0" borderId="0" xfId="690" applyFont="1" applyFill="1" applyBorder="1" applyAlignment="1">
      <alignment horizontal="left" vertical="top" wrapText="1"/>
    </xf>
    <xf numFmtId="0" fontId="14" fillId="0" borderId="0" xfId="690" applyFont="1" applyFill="1" applyAlignment="1">
      <alignment horizontal="left" vertical="top" wrapText="1"/>
    </xf>
    <xf numFmtId="0" fontId="23" fillId="0" borderId="0" xfId="894" applyFont="1" applyFill="1" applyAlignment="1"/>
    <xf numFmtId="0" fontId="23" fillId="0" borderId="0" xfId="894" applyFill="1" applyAlignment="1"/>
    <xf numFmtId="0" fontId="5" fillId="0" borderId="0" xfId="894" applyNumberFormat="1" applyFont="1" applyFill="1" applyAlignment="1" applyProtection="1">
      <alignment horizontal="center" vertical="center" wrapText="1"/>
    </xf>
    <xf numFmtId="0" fontId="18" fillId="0" borderId="0" xfId="894" applyNumberFormat="1" applyFont="1" applyFill="1" applyBorder="1" applyAlignment="1" applyProtection="1">
      <alignment horizontal="left" vertical="center"/>
    </xf>
    <xf numFmtId="0" fontId="24" fillId="0" borderId="0" xfId="894" applyNumberFormat="1" applyFont="1" applyFill="1" applyBorder="1" applyAlignment="1" applyProtection="1"/>
    <xf numFmtId="0" fontId="18" fillId="0" borderId="0" xfId="894" applyNumberFormat="1" applyFont="1" applyFill="1" applyBorder="1" applyAlignment="1" applyProtection="1"/>
    <xf numFmtId="209" fontId="24" fillId="0" borderId="0" xfId="894" applyNumberFormat="1" applyFont="1" applyFill="1" applyBorder="1" applyAlignment="1" applyProtection="1">
      <alignment horizontal="right" vertical="center"/>
    </xf>
    <xf numFmtId="2" fontId="17" fillId="0" borderId="1" xfId="894" applyNumberFormat="1" applyFont="1" applyFill="1" applyBorder="1" applyAlignment="1" applyProtection="1">
      <alignment horizontal="center" vertical="center" wrapText="1"/>
    </xf>
    <xf numFmtId="49" fontId="17" fillId="0" borderId="1" xfId="895" applyNumberFormat="1" applyFont="1" applyFill="1" applyBorder="1" applyAlignment="1" applyProtection="1">
      <alignment horizontal="left" vertical="center" wrapText="1"/>
    </xf>
    <xf numFmtId="195" fontId="17" fillId="0" borderId="1" xfId="0" applyNumberFormat="1" applyFont="1" applyFill="1" applyBorder="1" applyAlignment="1">
      <alignment horizontal="right" vertical="center" wrapText="1"/>
    </xf>
    <xf numFmtId="195" fontId="17" fillId="0" borderId="1" xfId="29" applyNumberFormat="1" applyFont="1" applyFill="1" applyBorder="1" applyAlignment="1" applyProtection="1">
      <alignment horizontal="right" vertical="center" wrapText="1"/>
    </xf>
    <xf numFmtId="207" fontId="17" fillId="0" borderId="1" xfId="38" applyNumberFormat="1" applyFont="1" applyFill="1" applyBorder="1" applyAlignment="1" applyProtection="1">
      <alignment horizontal="right" vertical="center" wrapText="1"/>
      <protection locked="0"/>
    </xf>
    <xf numFmtId="49" fontId="18" fillId="0" borderId="1" xfId="895" applyNumberFormat="1" applyFont="1" applyFill="1" applyBorder="1" applyAlignment="1" applyProtection="1">
      <alignment horizontal="left" vertical="center" wrapText="1"/>
    </xf>
    <xf numFmtId="195" fontId="18" fillId="0" borderId="1" xfId="0" applyNumberFormat="1" applyFont="1" applyFill="1" applyBorder="1" applyAlignment="1">
      <alignment horizontal="right" vertical="center" wrapText="1"/>
    </xf>
    <xf numFmtId="195" fontId="18" fillId="0" borderId="1" xfId="29" applyNumberFormat="1" applyFont="1" applyFill="1" applyBorder="1" applyAlignment="1" applyProtection="1">
      <alignment horizontal="right" vertical="center" wrapText="1"/>
    </xf>
    <xf numFmtId="207" fontId="18" fillId="0" borderId="1" xfId="38" applyNumberFormat="1" applyFont="1" applyFill="1" applyBorder="1" applyAlignment="1" applyProtection="1">
      <alignment horizontal="right" vertical="center" wrapText="1"/>
      <protection locked="0"/>
    </xf>
    <xf numFmtId="195" fontId="17" fillId="0" borderId="1" xfId="29" applyNumberFormat="1" applyFont="1" applyFill="1" applyBorder="1" applyAlignment="1">
      <alignment horizontal="right" vertical="center" wrapText="1"/>
    </xf>
    <xf numFmtId="49" fontId="17" fillId="0" borderId="1" xfId="823" applyNumberFormat="1" applyFont="1" applyFill="1" applyBorder="1" applyAlignment="1" applyProtection="1">
      <alignment horizontal="left" vertical="center" wrapText="1"/>
    </xf>
    <xf numFmtId="49" fontId="18" fillId="0" borderId="1" xfId="823" applyNumberFormat="1" applyFont="1" applyFill="1" applyBorder="1" applyAlignment="1" applyProtection="1">
      <alignment horizontal="left" vertical="center" wrapText="1"/>
    </xf>
    <xf numFmtId="49" fontId="17" fillId="0" borderId="1" xfId="823" applyNumberFormat="1" applyFont="1" applyFill="1" applyBorder="1" applyAlignment="1" applyProtection="1">
      <alignment horizontal="center" vertical="center" wrapText="1"/>
    </xf>
    <xf numFmtId="49" fontId="17" fillId="0" borderId="1" xfId="566" applyNumberFormat="1" applyFont="1" applyFill="1" applyBorder="1" applyAlignment="1" applyProtection="1">
      <alignment horizontal="center" vertical="center" wrapText="1"/>
    </xf>
    <xf numFmtId="195" fontId="23" fillId="0" borderId="0" xfId="894" applyNumberFormat="1" applyFill="1" applyAlignment="1"/>
    <xf numFmtId="0" fontId="23" fillId="0" borderId="0" xfId="894" applyFont="1" applyAlignment="1"/>
    <xf numFmtId="0" fontId="23" fillId="0" borderId="0" xfId="894" applyAlignment="1"/>
    <xf numFmtId="0" fontId="23" fillId="0" borderId="0" xfId="894" applyAlignment="1">
      <alignment horizontal="right" vertical="center"/>
    </xf>
    <xf numFmtId="0" fontId="5" fillId="0" borderId="0" xfId="894" applyNumberFormat="1" applyFont="1" applyFill="1" applyAlignment="1" applyProtection="1">
      <alignment horizontal="right" vertical="center" wrapText="1"/>
    </xf>
    <xf numFmtId="0" fontId="14" fillId="0" borderId="0" xfId="566" applyFont="1" applyAlignment="1" applyProtection="1">
      <alignment horizontal="left" vertical="center"/>
    </xf>
    <xf numFmtId="178" fontId="24" fillId="0" borderId="0" xfId="566" applyNumberFormat="1" applyFont="1" applyAlignment="1">
      <alignment horizontal="right" vertical="center"/>
    </xf>
    <xf numFmtId="0" fontId="24" fillId="0" borderId="0" xfId="566" applyFont="1" applyAlignment="1">
      <alignment horizontal="right" vertical="center"/>
    </xf>
    <xf numFmtId="209" fontId="24" fillId="0" borderId="0" xfId="566" applyNumberFormat="1" applyFont="1" applyFill="1" applyBorder="1" applyAlignment="1" applyProtection="1">
      <alignment horizontal="right" vertical="center"/>
    </xf>
    <xf numFmtId="2" fontId="17" fillId="0" borderId="1" xfId="821" applyNumberFormat="1" applyFont="1" applyFill="1" applyBorder="1" applyAlignment="1" applyProtection="1">
      <alignment horizontal="center" vertical="center" wrapText="1"/>
    </xf>
    <xf numFmtId="49" fontId="17" fillId="0" borderId="1" xfId="823" applyNumberFormat="1" applyFont="1" applyFill="1" applyBorder="1" applyAlignment="1" applyProtection="1">
      <alignment horizontal="left" vertical="center"/>
    </xf>
    <xf numFmtId="195" fontId="17" fillId="0" borderId="1" xfId="1025" applyNumberFormat="1" applyFont="1" applyFill="1" applyBorder="1" applyAlignment="1">
      <alignment horizontal="right" vertical="center" wrapText="1"/>
    </xf>
    <xf numFmtId="49" fontId="18" fillId="0" borderId="1" xfId="823" applyNumberFormat="1" applyFont="1" applyFill="1" applyBorder="1" applyAlignment="1" applyProtection="1">
      <alignment horizontal="left" vertical="center"/>
    </xf>
    <xf numFmtId="195" fontId="18" fillId="0" borderId="1" xfId="1025" applyNumberFormat="1" applyFont="1" applyFill="1" applyBorder="1" applyAlignment="1">
      <alignment horizontal="right" vertical="center" wrapText="1"/>
    </xf>
    <xf numFmtId="49" fontId="14" fillId="0" borderId="1" xfId="903" applyNumberFormat="1" applyFont="1" applyBorder="1" applyAlignment="1">
      <alignment horizontal="left" vertical="center" wrapText="1"/>
    </xf>
    <xf numFmtId="49" fontId="17" fillId="0" borderId="1" xfId="903" applyNumberFormat="1" applyFont="1" applyFill="1" applyBorder="1" applyAlignment="1" applyProtection="1">
      <alignment horizontal="distributed" vertical="center"/>
    </xf>
    <xf numFmtId="3" fontId="17" fillId="0" borderId="1" xfId="29" applyNumberFormat="1" applyFont="1" applyFill="1" applyBorder="1" applyAlignment="1">
      <alignment horizontal="right" vertical="center" wrapText="1"/>
    </xf>
    <xf numFmtId="3" fontId="18" fillId="0" borderId="1" xfId="29" applyNumberFormat="1" applyFont="1" applyFill="1" applyBorder="1" applyAlignment="1">
      <alignment horizontal="right" vertical="center" wrapText="1"/>
    </xf>
    <xf numFmtId="195" fontId="18" fillId="0" borderId="1" xfId="108" applyNumberFormat="1" applyFont="1" applyFill="1" applyBorder="1" applyAlignment="1">
      <alignment horizontal="right" vertical="center" wrapText="1"/>
    </xf>
    <xf numFmtId="195" fontId="23" fillId="0" borderId="0" xfId="894" applyNumberFormat="1" applyAlignment="1">
      <alignment horizontal="right" vertical="center"/>
    </xf>
    <xf numFmtId="0" fontId="23" fillId="0" borderId="0" xfId="696" applyFont="1" applyAlignment="1"/>
    <xf numFmtId="0" fontId="23" fillId="0" borderId="0" xfId="696" applyFont="1" applyFill="1" applyAlignment="1"/>
    <xf numFmtId="0" fontId="23" fillId="0" borderId="0" xfId="696" applyFill="1" applyAlignment="1"/>
    <xf numFmtId="0" fontId="23" fillId="0" borderId="0" xfId="696" applyAlignment="1"/>
    <xf numFmtId="0" fontId="5" fillId="0" borderId="0" xfId="696" applyNumberFormat="1" applyFont="1" applyFill="1" applyAlignment="1" applyProtection="1">
      <alignment horizontal="center" vertical="center" wrapText="1"/>
    </xf>
    <xf numFmtId="0" fontId="18" fillId="0" borderId="0" xfId="696" applyFont="1" applyFill="1" applyAlignment="1" applyProtection="1">
      <alignment horizontal="left" vertical="center"/>
    </xf>
    <xf numFmtId="178" fontId="18" fillId="0" borderId="0" xfId="696" applyNumberFormat="1" applyFont="1" applyFill="1" applyAlignment="1" applyProtection="1">
      <alignment horizontal="right"/>
    </xf>
    <xf numFmtId="0" fontId="25" fillId="0" borderId="0" xfId="696" applyFont="1" applyFill="1" applyAlignment="1">
      <alignment vertical="center"/>
    </xf>
    <xf numFmtId="0" fontId="18" fillId="0" borderId="0" xfId="696" applyFont="1" applyFill="1" applyAlignment="1">
      <alignment horizontal="right" vertical="center"/>
    </xf>
    <xf numFmtId="0" fontId="17" fillId="0" borderId="1" xfId="696" applyNumberFormat="1" applyFont="1" applyFill="1" applyBorder="1" applyAlignment="1" applyProtection="1">
      <alignment horizontal="center" vertical="center"/>
    </xf>
    <xf numFmtId="49" fontId="17" fillId="0" borderId="1" xfId="424" applyNumberFormat="1" applyFont="1" applyFill="1" applyBorder="1" applyAlignment="1" applyProtection="1">
      <alignment vertical="center"/>
    </xf>
    <xf numFmtId="195" fontId="17" fillId="0" borderId="1" xfId="866" applyNumberFormat="1" applyFont="1" applyFill="1" applyBorder="1" applyAlignment="1">
      <alignment horizontal="right" vertical="center" wrapText="1"/>
    </xf>
    <xf numFmtId="49" fontId="18" fillId="0" borderId="1" xfId="424" applyNumberFormat="1" applyFont="1" applyFill="1" applyBorder="1" applyAlignment="1" applyProtection="1">
      <alignment vertical="center"/>
    </xf>
    <xf numFmtId="195" fontId="18" fillId="0" borderId="1" xfId="866" applyNumberFormat="1" applyFont="1" applyFill="1" applyBorder="1" applyAlignment="1">
      <alignment horizontal="right" vertical="center" wrapText="1"/>
    </xf>
    <xf numFmtId="195" fontId="18" fillId="0" borderId="1" xfId="29" applyNumberFormat="1" applyFont="1" applyFill="1" applyBorder="1" applyAlignment="1">
      <alignment horizontal="right" vertical="center" wrapText="1"/>
    </xf>
    <xf numFmtId="210" fontId="23" fillId="0" borderId="1" xfId="0" applyNumberFormat="1" applyFont="1" applyFill="1" applyBorder="1" applyAlignment="1">
      <alignment horizontal="right" vertical="center"/>
    </xf>
    <xf numFmtId="195" fontId="23" fillId="0" borderId="0" xfId="696" applyNumberFormat="1" applyAlignment="1"/>
    <xf numFmtId="0" fontId="23" fillId="0" borderId="0" xfId="765" applyFont="1" applyAlignment="1"/>
    <xf numFmtId="0" fontId="23" fillId="0" borderId="0" xfId="765" applyFill="1" applyAlignment="1"/>
    <xf numFmtId="0" fontId="23" fillId="0" borderId="0" xfId="765" applyFont="1" applyFill="1" applyAlignment="1"/>
    <xf numFmtId="0" fontId="23" fillId="0" borderId="0" xfId="765" applyAlignment="1"/>
    <xf numFmtId="0" fontId="5" fillId="0" borderId="0" xfId="765" applyNumberFormat="1" applyFont="1" applyFill="1" applyAlignment="1" applyProtection="1">
      <alignment horizontal="center" vertical="center" wrapText="1"/>
    </xf>
    <xf numFmtId="0" fontId="24" fillId="0" borderId="0" xfId="566" applyFont="1" applyAlignment="1"/>
    <xf numFmtId="191" fontId="18" fillId="0" borderId="0" xfId="566" applyNumberFormat="1" applyFont="1" applyAlignment="1"/>
    <xf numFmtId="2" fontId="17" fillId="0" borderId="1" xfId="566" applyNumberFormat="1" applyFont="1" applyFill="1" applyBorder="1" applyAlignment="1" applyProtection="1">
      <alignment horizontal="center" vertical="center" wrapText="1"/>
    </xf>
    <xf numFmtId="49" fontId="17" fillId="0" borderId="1" xfId="566" applyNumberFormat="1" applyFont="1" applyFill="1" applyBorder="1" applyAlignment="1" applyProtection="1">
      <alignment horizontal="left" vertical="center" wrapText="1"/>
    </xf>
    <xf numFmtId="195" fontId="17" fillId="0" borderId="1" xfId="918" applyNumberFormat="1" applyFont="1" applyFill="1" applyBorder="1" applyAlignment="1">
      <alignment horizontal="right" vertical="center" wrapText="1"/>
    </xf>
    <xf numFmtId="49" fontId="18" fillId="0" borderId="1" xfId="566" applyNumberFormat="1" applyFont="1" applyFill="1" applyBorder="1" applyAlignment="1" applyProtection="1">
      <alignment horizontal="left" vertical="center" wrapText="1"/>
    </xf>
    <xf numFmtId="195" fontId="18" fillId="0" borderId="1" xfId="918" applyNumberFormat="1" applyFont="1" applyFill="1" applyBorder="1" applyAlignment="1">
      <alignment horizontal="right" vertical="center" wrapText="1"/>
    </xf>
    <xf numFmtId="195" fontId="18" fillId="0" borderId="1" xfId="1042" applyNumberFormat="1" applyFont="1" applyFill="1" applyBorder="1" applyAlignment="1">
      <alignment horizontal="right" vertical="center" wrapText="1"/>
    </xf>
    <xf numFmtId="195" fontId="23" fillId="0" borderId="0" xfId="765" applyNumberFormat="1" applyAlignment="1"/>
    <xf numFmtId="0" fontId="14" fillId="0" borderId="0" xfId="709" applyFont="1" applyAlignment="1" applyProtection="1">
      <alignment horizontal="left" vertical="center"/>
    </xf>
    <xf numFmtId="0" fontId="24" fillId="0" borderId="0" xfId="709" applyFont="1" applyAlignment="1"/>
    <xf numFmtId="191" fontId="24" fillId="0" borderId="0" xfId="709" applyNumberFormat="1" applyFont="1" applyAlignment="1"/>
    <xf numFmtId="209" fontId="11" fillId="0" borderId="0" xfId="709" applyNumberFormat="1" applyFont="1" applyFill="1" applyBorder="1" applyAlignment="1" applyProtection="1">
      <alignment horizontal="right" vertical="center"/>
    </xf>
    <xf numFmtId="195" fontId="11" fillId="0" borderId="1" xfId="29" applyNumberFormat="1" applyFont="1" applyFill="1" applyBorder="1" applyAlignment="1" applyProtection="1">
      <alignment horizontal="right" vertical="center" wrapText="1"/>
    </xf>
    <xf numFmtId="195" fontId="18" fillId="0" borderId="1" xfId="108" applyNumberFormat="1" applyFont="1" applyFill="1" applyBorder="1" applyAlignment="1">
      <alignment vertical="center" wrapText="1"/>
    </xf>
    <xf numFmtId="0" fontId="23" fillId="0" borderId="0" xfId="765" applyFill="1" applyAlignment="1">
      <alignment vertical="center"/>
    </xf>
    <xf numFmtId="0" fontId="18" fillId="0" borderId="0" xfId="765" applyFont="1" applyFill="1" applyAlignment="1" applyProtection="1">
      <alignment horizontal="left" vertical="center"/>
    </xf>
    <xf numFmtId="4" fontId="18" fillId="0" borderId="0" xfId="765" applyNumberFormat="1" applyFont="1" applyFill="1" applyAlignment="1" applyProtection="1">
      <alignment horizontal="right" vertical="center"/>
    </xf>
    <xf numFmtId="191" fontId="25" fillId="0" borderId="0" xfId="765" applyNumberFormat="1" applyFont="1" applyFill="1" applyAlignment="1">
      <alignment vertical="center"/>
    </xf>
    <xf numFmtId="0" fontId="18" fillId="0" borderId="0" xfId="765" applyFont="1" applyFill="1" applyAlignment="1">
      <alignment horizontal="right" vertical="center"/>
    </xf>
    <xf numFmtId="0" fontId="17" fillId="0" borderId="1" xfId="917" applyNumberFormat="1" applyFont="1" applyFill="1" applyBorder="1" applyAlignment="1" applyProtection="1">
      <alignment horizontal="center" vertical="center"/>
    </xf>
    <xf numFmtId="49" fontId="17" fillId="0" borderId="1" xfId="919" applyNumberFormat="1" applyFont="1" applyFill="1" applyBorder="1" applyAlignment="1" applyProtection="1">
      <alignment vertical="center"/>
    </xf>
    <xf numFmtId="195" fontId="17" fillId="0" borderId="1" xfId="108" applyNumberFormat="1" applyFont="1" applyFill="1" applyBorder="1" applyAlignment="1">
      <alignment horizontal="right" vertical="center" wrapText="1"/>
    </xf>
    <xf numFmtId="49" fontId="18" fillId="0" borderId="1" xfId="919" applyNumberFormat="1" applyFont="1" applyFill="1" applyBorder="1" applyAlignment="1" applyProtection="1">
      <alignment vertical="center"/>
    </xf>
    <xf numFmtId="49" fontId="14" fillId="0" borderId="1" xfId="903" applyNumberFormat="1" applyFont="1" applyFill="1" applyBorder="1" applyAlignment="1">
      <alignment horizontal="left" vertical="center" wrapText="1"/>
    </xf>
    <xf numFmtId="195" fontId="23" fillId="0" borderId="0" xfId="765" applyNumberFormat="1" applyFill="1" applyAlignment="1"/>
    <xf numFmtId="0" fontId="26" fillId="0" borderId="0" xfId="0" applyFont="1" applyFill="1" applyAlignment="1" applyProtection="1"/>
    <xf numFmtId="0" fontId="27" fillId="0" borderId="0" xfId="0" applyFont="1" applyFill="1" applyAlignment="1" applyProtection="1"/>
    <xf numFmtId="0" fontId="26" fillId="0" borderId="0" xfId="0" applyFont="1" applyFill="1" applyAlignment="1" applyProtection="1">
      <alignment horizontal="center"/>
    </xf>
    <xf numFmtId="0" fontId="26" fillId="0" borderId="0" xfId="0" applyFont="1" applyFill="1" applyAlignment="1" applyProtection="1">
      <alignment horizontal="left" wrapText="1"/>
    </xf>
    <xf numFmtId="0" fontId="26" fillId="0" borderId="0" xfId="0" applyFont="1" applyFill="1" applyAlignment="1" applyProtection="1">
      <alignment wrapText="1"/>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wrapText="1"/>
    </xf>
    <xf numFmtId="0" fontId="14" fillId="0" borderId="0" xfId="626" applyFont="1" applyAlignment="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right"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xf>
    <xf numFmtId="41" fontId="9" fillId="0" borderId="1" xfId="0" applyNumberFormat="1" applyFont="1" applyFill="1" applyBorder="1" applyAlignment="1" applyProtection="1">
      <alignment horizontal="right"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41" fontId="11" fillId="0" borderId="1" xfId="0" applyNumberFormat="1" applyFont="1" applyFill="1" applyBorder="1" applyAlignment="1" applyProtection="1">
      <alignment horizontal="right" vertical="center" wrapText="1"/>
    </xf>
    <xf numFmtId="0" fontId="9" fillId="0" borderId="1" xfId="0" applyFont="1" applyFill="1" applyBorder="1" applyAlignment="1" applyProtection="1">
      <alignment horizontal="left" vertical="center" wrapText="1"/>
    </xf>
    <xf numFmtId="41" fontId="30" fillId="0" borderId="1" xfId="0" applyNumberFormat="1" applyFont="1" applyFill="1" applyBorder="1" applyAlignment="1" applyProtection="1">
      <alignment horizontal="right" vertical="center" wrapText="1"/>
    </xf>
    <xf numFmtId="0" fontId="27" fillId="0" borderId="0" xfId="0" applyFont="1" applyFill="1" applyAlignment="1" applyProtection="1">
      <alignment horizontal="center"/>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41" fontId="31" fillId="0" borderId="1" xfId="0" applyNumberFormat="1" applyFont="1" applyFill="1" applyBorder="1" applyAlignment="1" applyProtection="1">
      <alignment horizontal="right" vertical="center" wrapText="1"/>
    </xf>
    <xf numFmtId="0" fontId="11" fillId="0" borderId="1" xfId="0"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9" fillId="0" borderId="1" xfId="0" applyFont="1" applyFill="1" applyBorder="1" applyAlignment="1" applyProtection="1">
      <alignment vertical="center"/>
    </xf>
    <xf numFmtId="0" fontId="9" fillId="0" borderId="1" xfId="0" applyFont="1" applyFill="1" applyBorder="1" applyAlignment="1" applyProtection="1">
      <alignment vertical="center" wrapText="1"/>
    </xf>
    <xf numFmtId="41" fontId="26" fillId="0" borderId="0" xfId="0" applyNumberFormat="1" applyFont="1" applyFill="1" applyAlignment="1" applyProtection="1">
      <alignment wrapText="1"/>
    </xf>
    <xf numFmtId="0" fontId="0" fillId="0" borderId="0" xfId="0" applyFill="1" applyAlignment="1"/>
    <xf numFmtId="0" fontId="0" fillId="0" borderId="0" xfId="0" applyFill="1" applyAlignment="1">
      <alignment horizontal="center"/>
    </xf>
    <xf numFmtId="0" fontId="13" fillId="0" borderId="0" xfId="626" applyFont="1" applyFill="1" applyAlignment="1">
      <alignment horizontal="center" vertical="center" shrinkToFit="1"/>
    </xf>
    <xf numFmtId="0" fontId="14" fillId="0" borderId="0" xfId="626" applyFont="1" applyFill="1" applyAlignment="1">
      <alignment horizontal="left" vertical="center" wrapText="1"/>
    </xf>
    <xf numFmtId="0" fontId="14" fillId="0" borderId="0" xfId="626" applyFont="1" applyFill="1" applyAlignment="1">
      <alignment horizontal="center" vertical="center" wrapText="1"/>
    </xf>
    <xf numFmtId="188" fontId="18" fillId="0" borderId="0" xfId="1071" applyNumberFormat="1" applyFont="1" applyFill="1" applyBorder="1" applyAlignment="1">
      <alignment horizontal="center" vertical="center"/>
    </xf>
    <xf numFmtId="0" fontId="17" fillId="0" borderId="1" xfId="1071" applyFont="1" applyFill="1" applyBorder="1" applyAlignment="1">
      <alignment horizontal="center" vertical="center"/>
    </xf>
    <xf numFmtId="188" fontId="17" fillId="0" borderId="1" xfId="997"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vertical="center" wrapText="1"/>
    </xf>
    <xf numFmtId="195" fontId="17" fillId="0" borderId="1" xfId="997" applyNumberFormat="1" applyFont="1" applyFill="1" applyBorder="1" applyAlignment="1">
      <alignment horizontal="right" vertical="center" wrapText="1"/>
    </xf>
    <xf numFmtId="0" fontId="18" fillId="0" borderId="1" xfId="647" applyNumberFormat="1" applyFont="1" applyFill="1" applyBorder="1" applyAlignment="1">
      <alignment horizontal="left" vertical="center" wrapText="1"/>
    </xf>
    <xf numFmtId="195" fontId="18" fillId="0" borderId="1" xfId="997" applyNumberFormat="1" applyFont="1" applyFill="1" applyBorder="1" applyAlignment="1">
      <alignment horizontal="right" vertical="center" wrapText="1"/>
    </xf>
    <xf numFmtId="49" fontId="18" fillId="0" borderId="1" xfId="0" applyNumberFormat="1" applyFont="1" applyFill="1" applyBorder="1" applyAlignment="1" applyProtection="1">
      <alignment vertical="center" wrapText="1"/>
    </xf>
    <xf numFmtId="0" fontId="17" fillId="0" borderId="1" xfId="997" applyFont="1" applyFill="1" applyBorder="1" applyAlignment="1">
      <alignment horizontal="distributed" vertical="center" wrapText="1"/>
    </xf>
    <xf numFmtId="0" fontId="17" fillId="0" borderId="1" xfId="647" applyNumberFormat="1" applyFont="1" applyFill="1" applyBorder="1" applyAlignment="1">
      <alignment horizontal="left" vertical="center" wrapText="1"/>
    </xf>
    <xf numFmtId="0" fontId="18" fillId="0" borderId="1" xfId="647" applyNumberFormat="1" applyFont="1" applyFill="1" applyBorder="1" applyAlignment="1">
      <alignment horizontal="left" vertical="center" wrapText="1" indent="1"/>
    </xf>
    <xf numFmtId="195" fontId="14" fillId="0" borderId="1" xfId="0" applyNumberFormat="1" applyFont="1" applyFill="1" applyBorder="1" applyAlignment="1">
      <alignment horizontal="right" vertical="center" wrapText="1"/>
    </xf>
    <xf numFmtId="0" fontId="17" fillId="0" borderId="1" xfId="997" applyFont="1" applyFill="1" applyBorder="1" applyAlignment="1">
      <alignment horizontal="left" vertical="center" wrapText="1"/>
    </xf>
    <xf numFmtId="195" fontId="15" fillId="0" borderId="1" xfId="0" applyNumberFormat="1" applyFont="1" applyFill="1" applyBorder="1" applyAlignment="1">
      <alignment horizontal="right" vertical="center" wrapText="1"/>
    </xf>
    <xf numFmtId="41" fontId="0" fillId="0" borderId="0" xfId="0" applyNumberFormat="1" applyFill="1" applyAlignment="1">
      <alignment horizontal="center"/>
    </xf>
    <xf numFmtId="195" fontId="0" fillId="0" borderId="0" xfId="0" applyNumberFormat="1" applyFill="1" applyAlignment="1">
      <alignment horizontal="center"/>
    </xf>
    <xf numFmtId="0" fontId="23" fillId="0" borderId="0" xfId="647" applyFont="1" applyFill="1" applyAlignment="1"/>
    <xf numFmtId="0" fontId="23" fillId="0" borderId="0" xfId="647" applyFill="1" applyAlignment="1"/>
    <xf numFmtId="0" fontId="23" fillId="0" borderId="0" xfId="647" applyFill="1" applyAlignment="1">
      <alignment horizontal="center"/>
    </xf>
    <xf numFmtId="0" fontId="32" fillId="0" borderId="0" xfId="647" applyFont="1" applyFill="1" applyAlignment="1">
      <alignment horizontal="center"/>
    </xf>
    <xf numFmtId="0" fontId="33" fillId="0" borderId="0" xfId="626" applyFont="1" applyFill="1" applyAlignment="1">
      <alignment horizontal="center" vertical="center" wrapText="1"/>
    </xf>
    <xf numFmtId="0" fontId="18" fillId="0" borderId="0" xfId="647" applyFont="1" applyFill="1" applyAlignment="1">
      <alignment horizontal="center" vertical="center"/>
    </xf>
    <xf numFmtId="0" fontId="17" fillId="0" borderId="1" xfId="647" applyFont="1" applyFill="1" applyBorder="1" applyAlignment="1">
      <alignment horizontal="center" vertical="center" wrapText="1"/>
    </xf>
    <xf numFmtId="195" fontId="11" fillId="0" borderId="1" xfId="0" applyNumberFormat="1" applyFont="1" applyFill="1" applyBorder="1" applyAlignment="1" applyProtection="1">
      <alignment horizontal="right" vertical="center"/>
      <protection locked="0"/>
    </xf>
    <xf numFmtId="195" fontId="29" fillId="0" borderId="1" xfId="619" applyNumberFormat="1" applyFont="1" applyFill="1" applyBorder="1" applyAlignment="1" applyProtection="1">
      <alignment horizontal="right" vertical="center"/>
    </xf>
    <xf numFmtId="195" fontId="22" fillId="0" borderId="1" xfId="619" applyNumberFormat="1" applyFont="1" applyFill="1" applyBorder="1" applyAlignment="1" applyProtection="1">
      <alignment horizontal="right" vertical="center"/>
    </xf>
    <xf numFmtId="195" fontId="17" fillId="0" borderId="1" xfId="626" applyNumberFormat="1" applyFont="1" applyFill="1" applyBorder="1" applyAlignment="1">
      <alignment horizontal="right" vertical="center" wrapText="1"/>
    </xf>
    <xf numFmtId="195" fontId="18" fillId="0" borderId="1" xfId="626" applyNumberFormat="1" applyFont="1" applyFill="1" applyBorder="1" applyAlignment="1">
      <alignment horizontal="right" vertical="center" wrapText="1"/>
    </xf>
    <xf numFmtId="195" fontId="18" fillId="0" borderId="1" xfId="964" applyNumberFormat="1" applyFont="1" applyFill="1" applyBorder="1" applyAlignment="1">
      <alignment horizontal="right" vertical="center" wrapText="1"/>
    </xf>
    <xf numFmtId="195" fontId="17" fillId="0" borderId="1" xfId="964" applyNumberFormat="1" applyFont="1" applyFill="1" applyBorder="1" applyAlignment="1">
      <alignment horizontal="right" vertical="center" wrapText="1"/>
    </xf>
    <xf numFmtId="0" fontId="15" fillId="0" borderId="1" xfId="0" applyFont="1" applyFill="1" applyBorder="1" applyAlignment="1">
      <alignment horizontal="distributed" vertical="center" wrapText="1"/>
    </xf>
    <xf numFmtId="49" fontId="18" fillId="0" borderId="1" xfId="0" applyNumberFormat="1" applyFont="1" applyFill="1" applyBorder="1" applyAlignment="1" applyProtection="1">
      <alignment horizontal="left" vertical="center" wrapText="1"/>
    </xf>
    <xf numFmtId="41" fontId="23" fillId="0" borderId="0" xfId="647" applyNumberFormat="1" applyFill="1" applyAlignment="1">
      <alignment horizontal="center"/>
    </xf>
    <xf numFmtId="195" fontId="23" fillId="0" borderId="0" xfId="647" applyNumberFormat="1" applyFill="1" applyAlignment="1">
      <alignment horizontal="center"/>
    </xf>
    <xf numFmtId="0" fontId="18" fillId="0" borderId="0" xfId="647" applyFont="1" applyFill="1" applyAlignment="1"/>
    <xf numFmtId="0" fontId="17" fillId="0" borderId="1" xfId="1071" applyFont="1" applyFill="1" applyBorder="1" applyAlignment="1">
      <alignment horizontal="distributed" vertical="center" wrapText="1" indent="3"/>
    </xf>
    <xf numFmtId="0" fontId="18" fillId="0" borderId="1" xfId="891" applyNumberFormat="1" applyFont="1" applyFill="1" applyBorder="1" applyAlignment="1">
      <alignment horizontal="left" vertical="center" wrapText="1"/>
    </xf>
    <xf numFmtId="0" fontId="17" fillId="0" borderId="1" xfId="1071" applyFont="1" applyFill="1" applyBorder="1" applyAlignment="1">
      <alignment horizontal="left" vertical="center" wrapText="1"/>
    </xf>
    <xf numFmtId="0" fontId="18" fillId="0" borderId="1" xfId="891" applyNumberFormat="1" applyFont="1" applyFill="1" applyBorder="1" applyAlignment="1">
      <alignment horizontal="left" vertical="center" wrapText="1" indent="2"/>
    </xf>
    <xf numFmtId="0" fontId="17" fillId="0" borderId="1" xfId="891" applyNumberFormat="1" applyFont="1" applyFill="1" applyBorder="1" applyAlignment="1">
      <alignment horizontal="left" vertical="center" wrapText="1"/>
    </xf>
    <xf numFmtId="209" fontId="18" fillId="0" borderId="0" xfId="894" applyNumberFormat="1" applyFont="1" applyFill="1" applyBorder="1" applyAlignment="1" applyProtection="1">
      <alignment horizontal="left" vertical="center"/>
    </xf>
    <xf numFmtId="0" fontId="18" fillId="0" borderId="0" xfId="647" applyFont="1" applyFill="1" applyBorder="1" applyAlignment="1">
      <alignment horizontal="center" vertical="center"/>
    </xf>
    <xf numFmtId="209" fontId="24" fillId="0" borderId="0" xfId="894" applyNumberFormat="1" applyFont="1" applyFill="1" applyBorder="1" applyAlignment="1" applyProtection="1">
      <alignment horizontal="center" vertical="center"/>
    </xf>
    <xf numFmtId="195" fontId="2" fillId="0" borderId="1" xfId="0" applyNumberFormat="1" applyFont="1" applyFill="1" applyBorder="1" applyAlignment="1">
      <alignment horizontal="right" vertical="center" wrapText="1"/>
    </xf>
    <xf numFmtId="195" fontId="11" fillId="0" borderId="1" xfId="0" applyNumberFormat="1" applyFont="1" applyFill="1" applyBorder="1" applyAlignment="1">
      <alignment horizontal="right" vertical="center" wrapText="1"/>
    </xf>
    <xf numFmtId="195" fontId="18" fillId="0" borderId="1" xfId="0" applyNumberFormat="1" applyFont="1" applyFill="1" applyBorder="1" applyAlignment="1" applyProtection="1">
      <alignment horizontal="right" vertical="center" wrapText="1"/>
    </xf>
    <xf numFmtId="195" fontId="17" fillId="0" borderId="1" xfId="0" applyNumberFormat="1" applyFont="1" applyFill="1" applyBorder="1" applyAlignment="1" applyProtection="1">
      <alignment horizontal="right" vertical="center" wrapText="1"/>
    </xf>
    <xf numFmtId="0" fontId="34" fillId="0" borderId="0" xfId="0" applyFont="1" applyAlignment="1"/>
    <xf numFmtId="0" fontId="35" fillId="0" borderId="0" xfId="903" applyFont="1" applyFill="1" applyAlignment="1">
      <alignment horizontal="center" vertical="center"/>
    </xf>
    <xf numFmtId="0" fontId="14" fillId="0" borderId="0" xfId="903" applyFont="1" applyFill="1" applyAlignment="1">
      <alignment horizontal="left" vertical="center"/>
    </xf>
    <xf numFmtId="0" fontId="14" fillId="0" borderId="0" xfId="0" applyFont="1" applyFill="1" applyAlignment="1">
      <alignment vertical="center"/>
    </xf>
    <xf numFmtId="0" fontId="14" fillId="0" borderId="0" xfId="903" applyFont="1" applyFill="1" applyAlignment="1">
      <alignment horizontal="right" vertical="center"/>
    </xf>
    <xf numFmtId="0" fontId="15"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95" fontId="18" fillId="0" borderId="1" xfId="0" applyNumberFormat="1" applyFont="1" applyFill="1" applyBorder="1" applyAlignment="1">
      <alignment vertical="center" wrapText="1"/>
    </xf>
    <xf numFmtId="207" fontId="18" fillId="0" borderId="1" xfId="38" applyNumberFormat="1" applyFont="1" applyFill="1" applyBorder="1" applyAlignment="1">
      <alignment vertical="center" wrapText="1"/>
    </xf>
    <xf numFmtId="0" fontId="14" fillId="0" borderId="1" xfId="0" applyFont="1" applyBorder="1" applyAlignment="1">
      <alignment horizontal="left" vertical="center" wrapText="1"/>
    </xf>
    <xf numFmtId="195" fontId="17" fillId="0" borderId="1" xfId="0" applyNumberFormat="1" applyFont="1" applyFill="1" applyBorder="1" applyAlignment="1">
      <alignment vertical="center" wrapText="1"/>
    </xf>
    <xf numFmtId="0" fontId="36" fillId="0" borderId="0" xfId="997" applyFont="1" applyFill="1" applyProtection="1">
      <alignment vertical="center"/>
    </xf>
    <xf numFmtId="0" fontId="37" fillId="0" borderId="0" xfId="997" applyFont="1" applyFill="1" applyAlignment="1" applyProtection="1">
      <alignment horizontal="center" vertical="center"/>
    </xf>
    <xf numFmtId="0" fontId="37" fillId="0" borderId="0" xfId="997" applyFont="1" applyFill="1" applyProtection="1">
      <alignment vertical="center"/>
    </xf>
    <xf numFmtId="0" fontId="23" fillId="0" borderId="0" xfId="997" applyFill="1" applyProtection="1">
      <alignment vertical="center"/>
    </xf>
    <xf numFmtId="188" fontId="23" fillId="0" borderId="0" xfId="997" applyNumberFormat="1" applyFill="1" applyProtection="1">
      <alignment vertical="center"/>
    </xf>
    <xf numFmtId="0" fontId="5" fillId="0" borderId="0" xfId="997" applyFont="1" applyFill="1" applyAlignment="1" applyProtection="1">
      <alignment horizontal="center" vertical="center"/>
    </xf>
    <xf numFmtId="0" fontId="18" fillId="0" borderId="0" xfId="997" applyFont="1" applyFill="1" applyProtection="1">
      <alignment vertical="center"/>
    </xf>
    <xf numFmtId="188" fontId="18" fillId="0" borderId="0" xfId="997" applyNumberFormat="1" applyFont="1" applyFill="1" applyBorder="1" applyAlignment="1" applyProtection="1">
      <alignment horizontal="right" vertical="center"/>
    </xf>
    <xf numFmtId="188" fontId="17" fillId="0" borderId="7" xfId="997" applyNumberFormat="1" applyFont="1" applyFill="1" applyBorder="1" applyAlignment="1" applyProtection="1">
      <alignment horizontal="center" vertical="center" wrapText="1"/>
    </xf>
    <xf numFmtId="0" fontId="17" fillId="0" borderId="1" xfId="997" applyFont="1" applyFill="1" applyBorder="1" applyAlignment="1" applyProtection="1">
      <alignment horizontal="distributed" vertical="center" wrapText="1" indent="3"/>
    </xf>
    <xf numFmtId="0" fontId="15" fillId="0" borderId="8" xfId="0"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pplyProtection="1">
      <alignment horizontal="right" vertical="center"/>
    </xf>
    <xf numFmtId="49" fontId="15" fillId="0" borderId="1" xfId="0" applyNumberFormat="1" applyFont="1" applyFill="1" applyBorder="1" applyAlignment="1" applyProtection="1">
      <alignment horizontal="left" vertical="center" wrapText="1" indent="2"/>
    </xf>
    <xf numFmtId="0" fontId="14" fillId="0" borderId="8" xfId="0" applyNumberFormat="1" applyFont="1" applyFill="1" applyBorder="1" applyAlignment="1" applyProtection="1">
      <alignment horizontal="left" vertical="center"/>
    </xf>
    <xf numFmtId="49" fontId="14" fillId="0" borderId="1" xfId="0" applyNumberFormat="1" applyFont="1" applyFill="1" applyBorder="1" applyAlignment="1" applyProtection="1">
      <alignment horizontal="left" vertical="center" wrapText="1" indent="4"/>
    </xf>
    <xf numFmtId="195" fontId="14" fillId="0" borderId="1" xfId="0" applyNumberFormat="1" applyFont="1" applyFill="1" applyBorder="1" applyAlignment="1" applyProtection="1">
      <alignment horizontal="right" vertical="center"/>
      <protection locked="0"/>
    </xf>
    <xf numFmtId="0" fontId="15" fillId="0" borderId="8" xfId="0" applyNumberFormat="1" applyFont="1" applyFill="1" applyBorder="1" applyAlignment="1" applyProtection="1">
      <alignment horizontal="left" vertical="center"/>
    </xf>
    <xf numFmtId="3" fontId="15" fillId="0" borderId="1" xfId="0" applyNumberFormat="1" applyFont="1" applyFill="1" applyBorder="1" applyAlignment="1" applyProtection="1">
      <alignment horizontal="right" vertical="center"/>
      <protection locked="0"/>
    </xf>
    <xf numFmtId="0" fontId="14" fillId="0" borderId="8" xfId="0" applyFont="1" applyFill="1" applyBorder="1" applyAlignment="1" applyProtection="1">
      <alignment horizontal="left" vertical="center"/>
    </xf>
    <xf numFmtId="49" fontId="18" fillId="0" borderId="1" xfId="0" applyNumberFormat="1" applyFont="1" applyFill="1" applyBorder="1" applyAlignment="1" applyProtection="1">
      <alignment horizontal="left" vertical="center" wrapText="1" indent="4"/>
    </xf>
    <xf numFmtId="3" fontId="14" fillId="0" borderId="1" xfId="0" applyNumberFormat="1" applyFont="1" applyFill="1" applyBorder="1" applyAlignment="1" applyProtection="1">
      <alignment horizontal="right" vertical="center"/>
      <protection locked="0"/>
    </xf>
    <xf numFmtId="49" fontId="15" fillId="0" borderId="8" xfId="0" applyNumberFormat="1" applyFont="1" applyFill="1" applyBorder="1" applyAlignment="1" applyProtection="1">
      <alignment horizontal="left" vertical="center" wrapText="1"/>
    </xf>
    <xf numFmtId="49" fontId="14" fillId="0" borderId="8"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left" vertical="center" wrapText="1" indent="2"/>
    </xf>
    <xf numFmtId="0" fontId="15" fillId="0" borderId="8" xfId="0" applyNumberFormat="1" applyFont="1" applyFill="1" applyBorder="1" applyAlignment="1" applyProtection="1">
      <alignment horizontal="left" vertical="center" wrapText="1"/>
    </xf>
    <xf numFmtId="0" fontId="14" fillId="0" borderId="8"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3" fontId="14" fillId="0" borderId="1" xfId="0" applyNumberFormat="1" applyFont="1" applyFill="1" applyBorder="1" applyAlignment="1" applyProtection="1">
      <alignment horizontal="right" vertical="center"/>
    </xf>
    <xf numFmtId="49" fontId="38" fillId="0" borderId="8" xfId="0" applyNumberFormat="1" applyFont="1" applyFill="1" applyBorder="1" applyAlignment="1" applyProtection="1">
      <alignment horizontal="distributed" vertical="center"/>
    </xf>
    <xf numFmtId="49" fontId="38" fillId="0" borderId="1" xfId="0" applyNumberFormat="1" applyFont="1" applyFill="1" applyBorder="1" applyAlignment="1" applyProtection="1">
      <alignment horizontal="distributed" vertical="center" wrapText="1"/>
    </xf>
    <xf numFmtId="0" fontId="18" fillId="0" borderId="1" xfId="997" applyNumberFormat="1" applyFont="1" applyFill="1" applyBorder="1" applyAlignment="1" applyProtection="1">
      <alignment horizontal="left" vertical="center"/>
    </xf>
    <xf numFmtId="0" fontId="17" fillId="0" borderId="1" xfId="997" applyFont="1" applyFill="1" applyBorder="1" applyAlignment="1" applyProtection="1">
      <alignment horizontal="left" vertical="center" wrapText="1"/>
    </xf>
    <xf numFmtId="0" fontId="18" fillId="0" borderId="1" xfId="997" applyFont="1" applyFill="1" applyBorder="1" applyAlignment="1" applyProtection="1">
      <alignment horizontal="left" vertical="center" wrapText="1" indent="2"/>
    </xf>
    <xf numFmtId="0" fontId="18" fillId="0" borderId="1" xfId="997" applyFont="1" applyFill="1" applyBorder="1" applyAlignment="1" applyProtection="1">
      <alignment horizontal="left" vertical="center" wrapText="1" indent="4"/>
    </xf>
    <xf numFmtId="0" fontId="14" fillId="0" borderId="7" xfId="1059" applyNumberFormat="1" applyFont="1" applyFill="1" applyBorder="1" applyAlignment="1" applyProtection="1">
      <alignment horizontal="left" vertical="center"/>
    </xf>
    <xf numFmtId="0" fontId="18" fillId="0" borderId="7" xfId="997" applyNumberFormat="1" applyFont="1" applyFill="1" applyBorder="1" applyAlignment="1" applyProtection="1">
      <alignment horizontal="left" vertical="center"/>
    </xf>
    <xf numFmtId="49" fontId="18" fillId="0" borderId="7" xfId="997" applyNumberFormat="1" applyFont="1" applyFill="1" applyBorder="1" applyAlignment="1" applyProtection="1">
      <alignment horizontal="left" vertical="center"/>
    </xf>
    <xf numFmtId="49" fontId="18" fillId="0" borderId="1" xfId="997" applyNumberFormat="1" applyFont="1" applyFill="1" applyBorder="1" applyAlignment="1" applyProtection="1">
      <alignment horizontal="left" vertical="center"/>
    </xf>
    <xf numFmtId="49" fontId="17" fillId="0" borderId="7" xfId="997" applyNumberFormat="1" applyFont="1" applyFill="1" applyBorder="1" applyAlignment="1" applyProtection="1">
      <alignment horizontal="left" vertical="center"/>
    </xf>
    <xf numFmtId="0" fontId="17" fillId="0" borderId="1" xfId="550" applyFont="1" applyFill="1" applyBorder="1" applyAlignment="1" applyProtection="1">
      <alignment horizontal="left" vertical="center" wrapText="1"/>
    </xf>
    <xf numFmtId="49" fontId="17" fillId="0" borderId="7" xfId="997" applyNumberFormat="1" applyFont="1" applyFill="1" applyBorder="1" applyAlignment="1" applyProtection="1">
      <alignment horizontal="distributed" vertical="center" indent="1"/>
    </xf>
    <xf numFmtId="0" fontId="17" fillId="0" borderId="1" xfId="997" applyFont="1" applyFill="1" applyBorder="1" applyAlignment="1" applyProtection="1">
      <alignment horizontal="distributed" vertical="center" wrapText="1"/>
    </xf>
    <xf numFmtId="195" fontId="23" fillId="0" borderId="0" xfId="997" applyNumberFormat="1" applyFill="1" applyProtection="1">
      <alignment vertical="center"/>
    </xf>
    <xf numFmtId="0" fontId="36" fillId="0" borderId="0" xfId="997" applyFont="1" applyFill="1">
      <alignment vertical="center"/>
    </xf>
    <xf numFmtId="0" fontId="37" fillId="0" borderId="0" xfId="997" applyFont="1" applyFill="1" applyAlignment="1">
      <alignment horizontal="center" vertical="center"/>
    </xf>
    <xf numFmtId="0" fontId="23" fillId="0" borderId="0" xfId="997" applyFill="1">
      <alignment vertical="center"/>
    </xf>
    <xf numFmtId="188" fontId="23" fillId="0" borderId="0" xfId="997" applyNumberFormat="1" applyFill="1">
      <alignment vertical="center"/>
    </xf>
    <xf numFmtId="0" fontId="5" fillId="0" borderId="0" xfId="997" applyFont="1" applyFill="1" applyAlignment="1">
      <alignment horizontal="center" vertical="center"/>
    </xf>
    <xf numFmtId="0" fontId="18" fillId="0" borderId="0" xfId="997" applyFont="1" applyFill="1">
      <alignment vertical="center"/>
    </xf>
    <xf numFmtId="0" fontId="39" fillId="0" borderId="0" xfId="997" applyFont="1" applyFill="1">
      <alignment vertical="center"/>
    </xf>
    <xf numFmtId="188" fontId="18" fillId="0" borderId="0" xfId="997" applyNumberFormat="1" applyFont="1" applyFill="1" applyAlignment="1">
      <alignment horizontal="right" vertical="center"/>
    </xf>
    <xf numFmtId="188" fontId="17" fillId="0" borderId="7" xfId="997" applyNumberFormat="1" applyFont="1" applyFill="1" applyBorder="1" applyAlignment="1">
      <alignment horizontal="center" vertical="center" wrapText="1"/>
    </xf>
    <xf numFmtId="0" fontId="17" fillId="0" borderId="1" xfId="997" applyFont="1" applyFill="1" applyBorder="1" applyAlignment="1">
      <alignment horizontal="distributed" vertical="center" wrapText="1" indent="3"/>
    </xf>
    <xf numFmtId="49" fontId="14" fillId="0" borderId="1" xfId="0" applyNumberFormat="1" applyFont="1" applyFill="1" applyBorder="1" applyAlignment="1" applyProtection="1">
      <alignment horizontal="left" vertical="center" wrapText="1" indent="2"/>
    </xf>
    <xf numFmtId="0" fontId="18" fillId="0" borderId="8" xfId="0" applyFont="1" applyFill="1" applyBorder="1" applyAlignment="1" applyProtection="1">
      <alignment vertical="center"/>
    </xf>
    <xf numFmtId="0" fontId="17" fillId="0" borderId="7" xfId="997" applyFont="1" applyFill="1" applyBorder="1" applyAlignment="1">
      <alignment horizontal="left" vertical="center"/>
    </xf>
    <xf numFmtId="0" fontId="17" fillId="0" borderId="1" xfId="550" applyFont="1" applyFill="1" applyBorder="1" applyAlignment="1">
      <alignment horizontal="left" vertical="center"/>
    </xf>
    <xf numFmtId="0" fontId="18" fillId="0" borderId="1" xfId="550" applyFont="1" applyFill="1" applyBorder="1" applyAlignment="1" applyProtection="1">
      <alignment horizontal="left" vertical="center" indent="2"/>
    </xf>
    <xf numFmtId="200" fontId="17" fillId="0" borderId="1" xfId="29" applyNumberFormat="1" applyFont="1" applyFill="1" applyBorder="1" applyAlignment="1">
      <alignment horizontal="right" vertical="center" wrapText="1"/>
    </xf>
    <xf numFmtId="0" fontId="18" fillId="0" borderId="7" xfId="997" applyFont="1" applyFill="1" applyBorder="1" applyAlignment="1">
      <alignment horizontal="left" vertical="center"/>
    </xf>
    <xf numFmtId="200" fontId="18" fillId="0" borderId="1" xfId="29" applyNumberFormat="1" applyFont="1" applyFill="1" applyBorder="1" applyAlignment="1">
      <alignment horizontal="right" vertical="center" wrapText="1"/>
    </xf>
    <xf numFmtId="0" fontId="18" fillId="0" borderId="7" xfId="997" applyFont="1" applyFill="1" applyBorder="1" applyAlignment="1" applyProtection="1">
      <alignment horizontal="left" vertical="center"/>
    </xf>
    <xf numFmtId="0" fontId="18" fillId="0" borderId="7" xfId="997" applyFont="1" applyFill="1" applyBorder="1">
      <alignment vertical="center"/>
    </xf>
    <xf numFmtId="0" fontId="17" fillId="0" borderId="1" xfId="997" applyFont="1" applyFill="1" applyBorder="1" applyAlignment="1">
      <alignment horizontal="distributed" vertical="center"/>
    </xf>
    <xf numFmtId="176" fontId="14" fillId="0" borderId="1" xfId="0" applyNumberFormat="1" applyFont="1" applyFill="1" applyBorder="1" applyAlignment="1" applyProtection="1">
      <alignment horizontal="left" vertical="center" wrapText="1" indent="4"/>
    </xf>
    <xf numFmtId="49" fontId="18" fillId="0" borderId="1" xfId="0" applyNumberFormat="1" applyFont="1" applyFill="1" applyBorder="1" applyAlignment="1" applyProtection="1">
      <alignment horizontal="left" vertical="center" wrapText="1" indent="2"/>
    </xf>
    <xf numFmtId="0" fontId="15" fillId="0" borderId="7" xfId="1059" applyNumberFormat="1" applyFont="1" applyFill="1" applyBorder="1" applyAlignment="1" applyProtection="1">
      <alignment horizontal="left" vertical="center"/>
    </xf>
    <xf numFmtId="0" fontId="17" fillId="0" borderId="1" xfId="997" applyFont="1" applyFill="1" applyBorder="1" applyAlignment="1" applyProtection="1">
      <alignment horizontal="left" vertical="center" wrapText="1" indent="2"/>
    </xf>
    <xf numFmtId="3" fontId="18" fillId="0" borderId="1" xfId="0" applyNumberFormat="1" applyFont="1" applyFill="1" applyBorder="1" applyAlignment="1" applyProtection="1">
      <alignment horizontal="right" vertical="center"/>
    </xf>
    <xf numFmtId="195" fontId="18" fillId="0" borderId="1" xfId="29" applyNumberFormat="1" applyFont="1" applyFill="1" applyBorder="1" applyAlignment="1" applyProtection="1">
      <alignment horizontal="right" vertical="center" wrapText="1"/>
      <protection locked="0"/>
    </xf>
    <xf numFmtId="3" fontId="17" fillId="0" borderId="1" xfId="0" applyNumberFormat="1" applyFont="1" applyFill="1" applyBorder="1" applyAlignment="1" applyProtection="1">
      <alignment horizontal="right" vertical="center"/>
    </xf>
    <xf numFmtId="49" fontId="14" fillId="0" borderId="7" xfId="1059" applyNumberFormat="1" applyFont="1" applyFill="1" applyBorder="1" applyAlignment="1" applyProtection="1">
      <alignment horizontal="left" vertical="center"/>
    </xf>
    <xf numFmtId="0" fontId="23" fillId="0" borderId="7" xfId="997" applyFill="1" applyBorder="1" applyAlignment="1" applyProtection="1">
      <alignment horizontal="left" vertical="center"/>
    </xf>
    <xf numFmtId="0" fontId="18" fillId="0" borderId="0" xfId="997" applyFont="1" applyFill="1" applyAlignment="1" applyProtection="1">
      <alignment vertical="center" wrapText="1"/>
    </xf>
    <xf numFmtId="3" fontId="23" fillId="0" borderId="0" xfId="997" applyNumberFormat="1" applyFill="1" applyProtection="1">
      <alignment vertical="center"/>
    </xf>
    <xf numFmtId="176" fontId="15" fillId="0" borderId="1" xfId="0" applyNumberFormat="1" applyFont="1" applyFill="1" applyBorder="1" applyAlignment="1" applyProtection="1">
      <alignment horizontal="left" vertical="center" wrapText="1"/>
    </xf>
    <xf numFmtId="0" fontId="17" fillId="0" borderId="7" xfId="997" applyFont="1" applyFill="1" applyBorder="1" applyAlignment="1" applyProtection="1">
      <alignment horizontal="left" vertical="center"/>
    </xf>
    <xf numFmtId="0" fontId="18" fillId="0" borderId="1" xfId="550" applyFont="1" applyFill="1" applyBorder="1" applyAlignment="1" applyProtection="1">
      <alignment horizontal="left" vertical="center" wrapText="1" indent="2"/>
    </xf>
    <xf numFmtId="0" fontId="17" fillId="0" borderId="1" xfId="550" applyFont="1" applyFill="1" applyBorder="1" applyAlignment="1" applyProtection="1">
      <alignment horizontal="left" vertical="center"/>
    </xf>
    <xf numFmtId="0" fontId="18" fillId="0" borderId="0" xfId="997" applyFont="1" applyFill="1" applyAlignment="1">
      <alignment vertical="center" wrapText="1"/>
    </xf>
    <xf numFmtId="3" fontId="23" fillId="0" borderId="0" xfId="997" applyNumberFormat="1" applyFill="1">
      <alignment vertical="center"/>
    </xf>
    <xf numFmtId="0" fontId="0" fillId="0" borderId="0" xfId="0" applyFont="1" applyFill="1" applyBorder="1" applyAlignment="1"/>
    <xf numFmtId="0" fontId="23" fillId="0" borderId="0" xfId="0" applyFont="1" applyFill="1" applyBorder="1" applyAlignment="1">
      <alignment vertical="center"/>
    </xf>
    <xf numFmtId="0" fontId="40" fillId="0" borderId="0" xfId="903" applyFont="1" applyFill="1" applyBorder="1" applyAlignment="1">
      <alignment horizontal="center" vertical="center" wrapText="1"/>
    </xf>
    <xf numFmtId="0" fontId="14" fillId="0" borderId="0" xfId="903" applyFont="1" applyFill="1" applyBorder="1" applyAlignment="1">
      <alignment horizontal="left" vertical="center"/>
    </xf>
    <xf numFmtId="0" fontId="14" fillId="0" borderId="0" xfId="903" applyFont="1" applyFill="1" applyBorder="1" applyAlignment="1">
      <alignment horizontal="right"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left" vertical="center"/>
    </xf>
    <xf numFmtId="200" fontId="21" fillId="0" borderId="1" xfId="29" applyNumberFormat="1" applyFont="1" applyFill="1" applyBorder="1" applyAlignment="1">
      <alignment vertical="center"/>
    </xf>
    <xf numFmtId="0" fontId="22" fillId="0" borderId="1" xfId="0" applyFont="1" applyFill="1" applyBorder="1" applyAlignment="1">
      <alignment horizontal="left" vertical="center" indent="1"/>
    </xf>
    <xf numFmtId="176" fontId="22" fillId="0" borderId="1" xfId="0" applyNumberFormat="1" applyFont="1" applyFill="1" applyBorder="1" applyAlignment="1">
      <alignment horizontal="right" vertical="center"/>
    </xf>
    <xf numFmtId="0" fontId="21" fillId="0" borderId="1" xfId="0" applyFont="1" applyFill="1" applyBorder="1" applyAlignment="1">
      <alignment vertical="center"/>
    </xf>
    <xf numFmtId="176" fontId="21" fillId="0" borderId="1" xfId="29" applyNumberFormat="1" applyFont="1" applyFill="1" applyBorder="1" applyAlignment="1">
      <alignment horizontal="right" vertical="center"/>
    </xf>
    <xf numFmtId="176" fontId="22" fillId="0" borderId="1" xfId="29" applyNumberFormat="1" applyFont="1" applyFill="1" applyBorder="1" applyAlignment="1">
      <alignment horizontal="right" vertical="center"/>
    </xf>
    <xf numFmtId="0" fontId="22" fillId="0" borderId="9" xfId="0" applyFont="1" applyFill="1" applyBorder="1" applyAlignment="1">
      <alignment horizontal="left" vertical="center" indent="1"/>
    </xf>
    <xf numFmtId="200" fontId="22" fillId="0" borderId="1" xfId="29" applyNumberFormat="1" applyFont="1" applyFill="1" applyBorder="1" applyAlignment="1">
      <alignment horizontal="right" vertical="center"/>
    </xf>
    <xf numFmtId="200" fontId="41" fillId="0" borderId="1" xfId="29" applyNumberFormat="1" applyFont="1" applyFill="1" applyBorder="1" applyAlignment="1">
      <alignment horizontal="right" vertical="center"/>
    </xf>
    <xf numFmtId="0" fontId="21" fillId="0" borderId="9" xfId="0" applyFont="1" applyFill="1" applyBorder="1" applyAlignment="1">
      <alignment horizontal="center" vertical="center"/>
    </xf>
    <xf numFmtId="200" fontId="21" fillId="0" borderId="9" xfId="29" applyNumberFormat="1" applyFont="1" applyFill="1" applyBorder="1" applyAlignment="1">
      <alignment horizontal="right" vertical="center"/>
    </xf>
    <xf numFmtId="0" fontId="21" fillId="0" borderId="1" xfId="0" applyFont="1" applyFill="1" applyBorder="1" applyAlignment="1">
      <alignment horizontal="center" vertical="center"/>
    </xf>
    <xf numFmtId="195" fontId="0" fillId="0" borderId="0" xfId="0" applyNumberFormat="1" applyFont="1" applyFill="1" applyBorder="1" applyAlignment="1"/>
    <xf numFmtId="0" fontId="42" fillId="0" borderId="0" xfId="997" applyFont="1" applyFill="1" applyAlignment="1">
      <alignment horizontal="center" vertical="center" wrapText="1"/>
    </xf>
    <xf numFmtId="0" fontId="23" fillId="0" borderId="0" xfId="997" applyFont="1" applyFill="1" applyAlignment="1">
      <alignment vertical="center"/>
    </xf>
    <xf numFmtId="188" fontId="23" fillId="0" borderId="0" xfId="997" applyNumberFormat="1" applyFont="1" applyFill="1" applyAlignment="1">
      <alignment vertical="center"/>
    </xf>
    <xf numFmtId="0" fontId="13" fillId="0" borderId="0" xfId="658" applyFont="1" applyFill="1" applyAlignment="1">
      <alignment horizontal="center" vertical="center" shrinkToFit="1"/>
    </xf>
    <xf numFmtId="0" fontId="14" fillId="0" borderId="0" xfId="658" applyFont="1" applyFill="1" applyBorder="1" applyAlignment="1">
      <alignment horizontal="left" vertical="center" wrapText="1"/>
    </xf>
    <xf numFmtId="0" fontId="43" fillId="0" borderId="0" xfId="1008" applyFont="1" applyFill="1" applyAlignment="1"/>
    <xf numFmtId="0" fontId="14" fillId="0" borderId="0" xfId="0" applyFont="1" applyAlignment="1">
      <alignment horizontal="right" vertical="center"/>
    </xf>
    <xf numFmtId="0" fontId="17" fillId="0" borderId="1" xfId="1073" applyFont="1" applyBorder="1" applyAlignment="1">
      <alignment horizontal="center" vertical="center"/>
    </xf>
    <xf numFmtId="0" fontId="17" fillId="0" borderId="1" xfId="1073" applyFont="1" applyBorder="1" applyAlignment="1">
      <alignment horizontal="center" vertical="center" wrapText="1"/>
    </xf>
    <xf numFmtId="0" fontId="17" fillId="0" borderId="1" xfId="1073" applyFont="1" applyFill="1" applyBorder="1" applyAlignment="1">
      <alignment horizontal="center" vertical="center" wrapText="1"/>
    </xf>
    <xf numFmtId="0" fontId="17" fillId="0" borderId="1" xfId="0" applyFont="1" applyFill="1" applyBorder="1" applyAlignment="1">
      <alignment horizontal="left" vertical="center"/>
    </xf>
    <xf numFmtId="0" fontId="44" fillId="0" borderId="1" xfId="903" applyFont="1" applyFill="1" applyBorder="1" applyAlignment="1">
      <alignment vertical="center"/>
    </xf>
    <xf numFmtId="0" fontId="44" fillId="0" borderId="1" xfId="903" applyFont="1" applyFill="1" applyBorder="1" applyAlignment="1">
      <alignment vertical="center" wrapText="1"/>
    </xf>
    <xf numFmtId="0" fontId="45" fillId="0" borderId="1" xfId="903" applyFont="1" applyFill="1" applyBorder="1" applyAlignment="1">
      <alignment vertical="center"/>
    </xf>
    <xf numFmtId="188" fontId="46" fillId="0" borderId="1" xfId="1338" applyNumberFormat="1" applyFont="1" applyFill="1" applyBorder="1" applyAlignment="1" applyProtection="1">
      <alignment horizontal="left" vertical="center" wrapText="1"/>
      <protection locked="0"/>
    </xf>
    <xf numFmtId="0" fontId="34" fillId="0" borderId="0" xfId="0" applyFont="1" applyFill="1" applyAlignment="1"/>
    <xf numFmtId="0" fontId="0" fillId="0" borderId="0" xfId="0" applyFont="1" applyFill="1" applyAlignment="1"/>
    <xf numFmtId="0" fontId="47" fillId="0" borderId="0" xfId="903" applyFont="1" applyAlignment="1">
      <alignment horizontal="center" vertical="center"/>
    </xf>
    <xf numFmtId="0" fontId="14" fillId="0" borderId="0" xfId="0" applyFont="1" applyFill="1" applyAlignment="1">
      <alignment horizontal="right" vertical="center"/>
    </xf>
    <xf numFmtId="0" fontId="15" fillId="0" borderId="1" xfId="0" applyFont="1" applyFill="1" applyBorder="1" applyAlignment="1">
      <alignment horizontal="left" vertical="center" wrapText="1"/>
    </xf>
    <xf numFmtId="0" fontId="4" fillId="0" borderId="0" xfId="0" applyFont="1" applyFill="1" applyAlignment="1">
      <alignment vertical="center"/>
    </xf>
    <xf numFmtId="0" fontId="18" fillId="0" borderId="1" xfId="1012" applyFont="1" applyFill="1" applyBorder="1" applyAlignment="1">
      <alignment vertical="center"/>
    </xf>
    <xf numFmtId="195" fontId="18" fillId="0" borderId="1" xfId="1012" applyNumberFormat="1" applyFont="1" applyFill="1" applyBorder="1" applyAlignment="1">
      <alignment horizontal="right" vertical="center"/>
    </xf>
    <xf numFmtId="0" fontId="17" fillId="0" borderId="1" xfId="1012" applyFont="1" applyFill="1" applyBorder="1" applyAlignment="1">
      <alignment horizontal="center" vertical="center"/>
    </xf>
    <xf numFmtId="195" fontId="17" fillId="0" borderId="1" xfId="1012" applyNumberFormat="1" applyFont="1" applyFill="1" applyBorder="1" applyAlignment="1">
      <alignment horizontal="right" vertical="center"/>
    </xf>
    <xf numFmtId="0" fontId="48" fillId="0" borderId="0" xfId="997" applyFont="1" applyFill="1">
      <alignment vertical="center"/>
    </xf>
    <xf numFmtId="0" fontId="23" fillId="0" borderId="0" xfId="997" applyFont="1" applyFill="1">
      <alignment vertical="center"/>
    </xf>
    <xf numFmtId="0" fontId="14" fillId="0" borderId="0" xfId="997" applyFont="1" applyFill="1">
      <alignment vertical="center"/>
    </xf>
    <xf numFmtId="188" fontId="18" fillId="0" borderId="0" xfId="997" applyNumberFormat="1" applyFont="1" applyFill="1" applyBorder="1" applyAlignment="1">
      <alignment horizontal="right" vertical="center"/>
    </xf>
    <xf numFmtId="0" fontId="15" fillId="0" borderId="1" xfId="0"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xf>
    <xf numFmtId="49" fontId="14" fillId="0" borderId="1" xfId="0" applyNumberFormat="1" applyFont="1" applyFill="1" applyBorder="1" applyAlignment="1" applyProtection="1">
      <alignment horizontal="left" vertical="center" wrapText="1" indent="3"/>
    </xf>
    <xf numFmtId="0" fontId="15" fillId="0"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indent="3"/>
    </xf>
    <xf numFmtId="0" fontId="15"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indent="3"/>
    </xf>
    <xf numFmtId="49" fontId="14" fillId="0" borderId="1"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indent="3"/>
      <protection locked="0"/>
    </xf>
    <xf numFmtId="49" fontId="15" fillId="0" borderId="1" xfId="0" applyNumberFormat="1" applyFont="1" applyFill="1" applyBorder="1" applyAlignment="1" applyProtection="1">
      <alignment horizontal="left" vertical="center" wrapText="1" indent="2"/>
      <protection locked="0"/>
    </xf>
    <xf numFmtId="49" fontId="18" fillId="0"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wrapText="1" indent="3"/>
      <protection locked="0"/>
    </xf>
    <xf numFmtId="49" fontId="17" fillId="0" borderId="1" xfId="0" applyNumberFormat="1" applyFont="1" applyFill="1" applyBorder="1" applyAlignment="1">
      <alignment vertical="center" wrapText="1"/>
    </xf>
    <xf numFmtId="195" fontId="17" fillId="0" borderId="1" xfId="29" applyNumberFormat="1" applyFont="1" applyFill="1" applyBorder="1" applyAlignment="1" applyProtection="1">
      <alignment vertical="center" wrapText="1"/>
      <protection locked="0"/>
    </xf>
    <xf numFmtId="49" fontId="17" fillId="0" borderId="1" xfId="1078" applyNumberFormat="1" applyFont="1" applyFill="1" applyBorder="1" applyAlignment="1" applyProtection="1">
      <alignment horizontal="left" vertical="center"/>
    </xf>
    <xf numFmtId="3" fontId="15" fillId="0" borderId="9" xfId="0" applyNumberFormat="1" applyFont="1" applyFill="1" applyBorder="1" applyAlignment="1" applyProtection="1">
      <alignment horizontal="right" vertical="center"/>
    </xf>
    <xf numFmtId="0" fontId="18" fillId="0" borderId="0" xfId="997" applyFont="1" applyFill="1" applyAlignment="1">
      <alignment horizontal="left" vertical="center" wrapText="1"/>
    </xf>
    <xf numFmtId="3" fontId="14" fillId="0" borderId="0" xfId="0" applyNumberFormat="1" applyFont="1" applyFill="1" applyBorder="1" applyAlignment="1" applyProtection="1">
      <alignment horizontal="right" vertical="center"/>
      <protection locked="0"/>
    </xf>
    <xf numFmtId="195" fontId="23" fillId="0" borderId="0" xfId="997" applyNumberFormat="1" applyFill="1">
      <alignment vertical="center"/>
    </xf>
    <xf numFmtId="0" fontId="17" fillId="0" borderId="0" xfId="997" applyFont="1" applyFill="1" applyAlignment="1">
      <alignment horizontal="center" vertical="center" wrapText="1"/>
    </xf>
    <xf numFmtId="0" fontId="23" fillId="0" borderId="0" xfId="550" applyFill="1">
      <alignment vertical="center"/>
    </xf>
    <xf numFmtId="0" fontId="0" fillId="0" borderId="0" xfId="0" applyFill="1" applyAlignment="1">
      <alignment wrapText="1"/>
    </xf>
    <xf numFmtId="0" fontId="49" fillId="0" borderId="0" xfId="997" applyFont="1" applyFill="1" applyAlignment="1">
      <alignment horizontal="center" vertical="center"/>
    </xf>
    <xf numFmtId="0" fontId="18" fillId="0" borderId="0" xfId="997" applyFont="1" applyFill="1" applyAlignment="1">
      <alignment horizontal="left" vertical="center"/>
    </xf>
    <xf numFmtId="195" fontId="18" fillId="0" borderId="1" xfId="1077" applyNumberFormat="1" applyFont="1" applyFill="1" applyBorder="1" applyAlignment="1" applyProtection="1">
      <alignment vertical="center" wrapText="1"/>
    </xf>
    <xf numFmtId="49" fontId="18" fillId="0" borderId="1" xfId="1077" applyNumberFormat="1" applyFont="1" applyFill="1" applyBorder="1" applyAlignment="1" applyProtection="1">
      <alignment horizontal="left" vertical="center" wrapText="1"/>
    </xf>
    <xf numFmtId="0" fontId="17" fillId="0" borderId="7" xfId="997" applyFont="1" applyFill="1" applyBorder="1" applyAlignment="1">
      <alignment horizontal="distributed" vertical="center"/>
    </xf>
    <xf numFmtId="49" fontId="17" fillId="0" borderId="1" xfId="0" applyNumberFormat="1" applyFont="1" applyFill="1" applyBorder="1" applyAlignment="1" applyProtection="1">
      <alignment horizontal="distributed" vertical="center" wrapText="1"/>
    </xf>
    <xf numFmtId="195" fontId="17" fillId="0" borderId="1" xfId="29" applyNumberFormat="1" applyFont="1" applyFill="1" applyBorder="1" applyAlignment="1" applyProtection="1">
      <alignment horizontal="right" vertical="center" wrapText="1"/>
      <protection locked="0"/>
    </xf>
    <xf numFmtId="0" fontId="17" fillId="0" borderId="1" xfId="997" applyNumberFormat="1" applyFont="1" applyFill="1" applyBorder="1" applyAlignment="1">
      <alignment horizontal="left" vertical="center"/>
    </xf>
    <xf numFmtId="0" fontId="18" fillId="0" borderId="1" xfId="997" applyFont="1" applyFill="1" applyBorder="1" applyAlignment="1">
      <alignment horizontal="left" vertical="center" wrapText="1" indent="2"/>
    </xf>
    <xf numFmtId="0" fontId="18" fillId="0" borderId="1" xfId="997" applyFont="1" applyFill="1" applyBorder="1" applyAlignment="1">
      <alignment horizontal="left" vertical="center" wrapText="1" indent="4"/>
    </xf>
    <xf numFmtId="0" fontId="18" fillId="0" borderId="7" xfId="997" applyNumberFormat="1" applyFont="1" applyFill="1" applyBorder="1" applyAlignment="1">
      <alignment horizontal="left" vertical="center"/>
    </xf>
    <xf numFmtId="0" fontId="18" fillId="0" borderId="1" xfId="997" applyFont="1" applyFill="1" applyBorder="1" applyAlignment="1" applyProtection="1">
      <alignment horizontal="left" vertical="center" wrapText="1" indent="5"/>
    </xf>
    <xf numFmtId="0" fontId="18" fillId="0" borderId="7" xfId="550" applyFont="1" applyFill="1" applyBorder="1" applyAlignment="1">
      <alignment horizontal="left" vertical="center"/>
    </xf>
    <xf numFmtId="0" fontId="17" fillId="0" borderId="1" xfId="997" applyFont="1" applyFill="1" applyBorder="1" applyAlignment="1">
      <alignment horizontal="left" vertical="center"/>
    </xf>
    <xf numFmtId="0" fontId="17" fillId="0" borderId="1" xfId="997" applyNumberFormat="1" applyFont="1" applyFill="1" applyBorder="1" applyAlignment="1">
      <alignment horizontal="left" vertical="center" wrapText="1"/>
    </xf>
    <xf numFmtId="0" fontId="17" fillId="0" borderId="1" xfId="997" applyFont="1" applyFill="1" applyBorder="1" applyAlignment="1">
      <alignment horizontal="distributed" vertical="center" wrapText="1" indent="2"/>
    </xf>
    <xf numFmtId="0" fontId="23" fillId="0" borderId="0" xfId="997" applyFill="1" applyAlignment="1">
      <alignment vertical="center" wrapText="1"/>
    </xf>
    <xf numFmtId="0" fontId="2" fillId="0" borderId="0" xfId="997" applyFont="1" applyFill="1" applyAlignment="1">
      <alignment vertical="center" wrapText="1"/>
    </xf>
    <xf numFmtId="0" fontId="50" fillId="0" borderId="0" xfId="997" applyFont="1" applyFill="1" applyAlignment="1">
      <alignment horizontal="center" vertical="center" wrapText="1"/>
    </xf>
    <xf numFmtId="0" fontId="2" fillId="0" borderId="0" xfId="997" applyFont="1" applyFill="1" applyAlignment="1">
      <alignment horizontal="left" vertical="center" wrapText="1"/>
    </xf>
    <xf numFmtId="0" fontId="2" fillId="0" borderId="0" xfId="997" applyFont="1" applyFill="1" applyAlignment="1">
      <alignment horizontal="center" vertical="center" wrapText="1"/>
    </xf>
    <xf numFmtId="188" fontId="17" fillId="0" borderId="7" xfId="997" applyNumberFormat="1" applyFont="1" applyFill="1" applyBorder="1" applyAlignment="1">
      <alignment vertical="center" wrapText="1"/>
    </xf>
    <xf numFmtId="0" fontId="17" fillId="0" borderId="7" xfId="997" applyNumberFormat="1" applyFont="1" applyFill="1" applyBorder="1" applyAlignment="1">
      <alignment horizontal="left" vertical="center"/>
    </xf>
    <xf numFmtId="0" fontId="17" fillId="0" borderId="1" xfId="997" applyNumberFormat="1" applyFont="1" applyFill="1" applyBorder="1" applyAlignment="1">
      <alignment vertical="center" wrapText="1"/>
    </xf>
    <xf numFmtId="0" fontId="18" fillId="0" borderId="7" xfId="997" applyFont="1" applyFill="1" applyBorder="1" applyAlignment="1">
      <alignment horizontal="left" vertical="top" wrapText="1"/>
    </xf>
    <xf numFmtId="0" fontId="18" fillId="0" borderId="1" xfId="997" applyFont="1" applyFill="1" applyBorder="1" applyAlignment="1">
      <alignment horizontal="left" vertical="center" wrapText="1"/>
    </xf>
    <xf numFmtId="0" fontId="17" fillId="0" borderId="7" xfId="997" applyNumberFormat="1" applyFont="1" applyFill="1" applyBorder="1" applyAlignment="1" applyProtection="1">
      <alignment horizontal="left" vertical="center"/>
    </xf>
    <xf numFmtId="0" fontId="17" fillId="0" borderId="1" xfId="997" applyNumberFormat="1" applyFont="1" applyFill="1" applyBorder="1" applyAlignment="1" applyProtection="1">
      <alignment vertical="center" wrapText="1"/>
    </xf>
    <xf numFmtId="0" fontId="18" fillId="0" borderId="7" xfId="550" applyFont="1" applyFill="1" applyBorder="1" applyAlignment="1" applyProtection="1">
      <alignment horizontal="left" vertical="center"/>
    </xf>
    <xf numFmtId="0" fontId="51" fillId="0" borderId="7" xfId="997" applyFont="1" applyFill="1" applyBorder="1" applyAlignment="1">
      <alignment horizontal="distributed" vertical="center"/>
    </xf>
    <xf numFmtId="0" fontId="23" fillId="0" borderId="0" xfId="647" applyFill="1" applyAlignment="1" applyProtection="1"/>
    <xf numFmtId="0" fontId="42" fillId="0" borderId="0" xfId="997" applyFont="1" applyFill="1" applyAlignment="1" applyProtection="1">
      <alignment horizontal="center" vertical="center" wrapText="1"/>
    </xf>
    <xf numFmtId="0" fontId="23" fillId="0" borderId="0" xfId="997" applyFont="1" applyFill="1" applyProtection="1">
      <alignment vertical="center"/>
    </xf>
    <xf numFmtId="0" fontId="23" fillId="0" borderId="0" xfId="997" applyFill="1" applyAlignment="1" applyProtection="1">
      <alignment vertical="center" wrapText="1"/>
    </xf>
    <xf numFmtId="0" fontId="14" fillId="0" borderId="0" xfId="997" applyFont="1" applyFill="1" applyAlignment="1" applyProtection="1">
      <alignment horizontal="left" vertical="center"/>
    </xf>
    <xf numFmtId="0" fontId="39" fillId="0" borderId="0" xfId="997" applyFont="1" applyFill="1" applyProtection="1">
      <alignment vertical="center"/>
    </xf>
    <xf numFmtId="195" fontId="17" fillId="0" borderId="2" xfId="647" applyNumberFormat="1" applyFont="1" applyFill="1" applyBorder="1" applyAlignment="1" applyProtection="1">
      <alignment horizontal="center" vertical="center" wrapText="1"/>
    </xf>
    <xf numFmtId="0" fontId="17" fillId="0" borderId="1" xfId="997" applyFont="1" applyFill="1" applyBorder="1" applyAlignment="1" applyProtection="1">
      <alignment horizontal="center" vertical="center" wrapText="1"/>
    </xf>
    <xf numFmtId="0" fontId="18" fillId="0" borderId="8" xfId="0" applyNumberFormat="1"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8" xfId="0" applyNumberFormat="1" applyFont="1" applyFill="1" applyBorder="1" applyAlignment="1" applyProtection="1">
      <alignment vertical="center" wrapText="1"/>
    </xf>
    <xf numFmtId="49" fontId="14" fillId="0" borderId="8" xfId="0" applyNumberFormat="1" applyFont="1" applyFill="1" applyBorder="1" applyAlignment="1" applyProtection="1">
      <alignment horizontal="left" vertical="center" wrapText="1"/>
      <protection locked="0"/>
    </xf>
    <xf numFmtId="0" fontId="14" fillId="0" borderId="8" xfId="0" applyNumberFormat="1" applyFont="1" applyFill="1" applyBorder="1" applyAlignment="1" applyProtection="1">
      <alignment horizontal="left" vertical="center" wrapText="1"/>
      <protection locked="0"/>
    </xf>
    <xf numFmtId="49" fontId="18" fillId="0" borderId="8" xfId="0" applyNumberFormat="1" applyFont="1" applyFill="1" applyBorder="1" applyAlignment="1" applyProtection="1">
      <alignment horizontal="left" vertical="center" wrapText="1"/>
      <protection locked="0"/>
    </xf>
    <xf numFmtId="0" fontId="41" fillId="0" borderId="8" xfId="0" applyNumberFormat="1" applyFont="1" applyFill="1" applyBorder="1" applyAlignment="1" applyProtection="1">
      <alignment horizontal="left" vertical="center" wrapText="1"/>
    </xf>
    <xf numFmtId="49" fontId="17" fillId="0" borderId="8" xfId="0" applyNumberFormat="1" applyFont="1" applyFill="1" applyBorder="1" applyAlignment="1" applyProtection="1">
      <alignment horizontal="distributed" vertical="center"/>
    </xf>
    <xf numFmtId="49" fontId="17" fillId="0" borderId="1" xfId="0" applyNumberFormat="1" applyFont="1" applyFill="1" applyBorder="1" applyAlignment="1" applyProtection="1">
      <alignment horizontal="distributed" vertical="center" wrapText="1" indent="1"/>
    </xf>
    <xf numFmtId="207" fontId="17" fillId="0" borderId="9" xfId="38" applyNumberFormat="1" applyFont="1" applyFill="1" applyBorder="1" applyAlignment="1" applyProtection="1">
      <alignment horizontal="right" vertical="center" wrapText="1"/>
      <protection locked="0"/>
    </xf>
    <xf numFmtId="0" fontId="18" fillId="0" borderId="0" xfId="997" applyFont="1" applyFill="1" applyAlignment="1" applyProtection="1">
      <alignment horizontal="left" vertical="center"/>
    </xf>
    <xf numFmtId="0" fontId="18" fillId="0" borderId="0" xfId="997" applyFont="1" applyFill="1" applyBorder="1" applyAlignment="1" applyProtection="1">
      <alignment horizontal="left" vertical="center"/>
    </xf>
    <xf numFmtId="0" fontId="18" fillId="0" borderId="0" xfId="997" applyFont="1" applyFill="1" applyBorder="1" applyAlignment="1" applyProtection="1">
      <alignment vertical="center" wrapText="1"/>
    </xf>
    <xf numFmtId="0" fontId="23" fillId="0" borderId="0" xfId="997" applyFill="1" applyBorder="1" applyProtection="1">
      <alignment vertical="center"/>
    </xf>
    <xf numFmtId="188" fontId="17" fillId="0" borderId="2" xfId="997" applyNumberFormat="1" applyFont="1" applyFill="1" applyBorder="1" applyAlignment="1">
      <alignment horizontal="center" vertical="center" wrapText="1"/>
    </xf>
    <xf numFmtId="0" fontId="17" fillId="0" borderId="1" xfId="997" applyFont="1" applyFill="1" applyBorder="1" applyAlignment="1">
      <alignment horizontal="center" vertical="center" wrapText="1"/>
    </xf>
    <xf numFmtId="0" fontId="17" fillId="0" borderId="1" xfId="997" applyFont="1" applyFill="1" applyBorder="1" applyAlignment="1">
      <alignment vertical="center" wrapText="1"/>
    </xf>
    <xf numFmtId="0" fontId="52" fillId="0" borderId="8" xfId="0" applyFont="1" applyFill="1" applyBorder="1" applyAlignment="1" applyProtection="1">
      <alignment horizontal="left" vertical="center"/>
    </xf>
    <xf numFmtId="0" fontId="17" fillId="0" borderId="0" xfId="997" applyFont="1" applyFill="1" applyAlignment="1" applyProtection="1">
      <alignment horizontal="center" vertical="center" wrapText="1"/>
    </xf>
    <xf numFmtId="0" fontId="23" fillId="0" borderId="0" xfId="550" applyFill="1" applyProtection="1">
      <alignment vertical="center"/>
    </xf>
    <xf numFmtId="0" fontId="0" fillId="0" borderId="0" xfId="0" applyFill="1" applyAlignment="1" applyProtection="1"/>
    <xf numFmtId="0" fontId="49" fillId="0" borderId="0" xfId="997" applyFont="1" applyFill="1" applyAlignment="1" applyProtection="1">
      <alignment horizontal="center" vertical="center"/>
    </xf>
    <xf numFmtId="3" fontId="17" fillId="0" borderId="1" xfId="0" applyNumberFormat="1" applyFont="1" applyFill="1" applyBorder="1" applyAlignment="1" applyProtection="1">
      <alignment horizontal="right" vertical="center"/>
      <protection locked="0"/>
    </xf>
    <xf numFmtId="199" fontId="0" fillId="0" borderId="0" xfId="0" applyNumberFormat="1" applyFill="1" applyAlignment="1" applyProtection="1"/>
    <xf numFmtId="3" fontId="18" fillId="0" borderId="1" xfId="0" applyNumberFormat="1" applyFont="1" applyFill="1" applyBorder="1" applyAlignment="1" applyProtection="1">
      <alignment horizontal="right" vertical="center"/>
      <protection locked="0"/>
    </xf>
    <xf numFmtId="0" fontId="18" fillId="0" borderId="7" xfId="997" applyNumberFormat="1" applyFont="1" applyFill="1" applyBorder="1" applyAlignment="1" applyProtection="1">
      <alignment horizontal="left" vertical="top" wrapText="1"/>
    </xf>
    <xf numFmtId="0" fontId="18" fillId="0" borderId="1" xfId="997" applyFont="1" applyFill="1" applyBorder="1" applyAlignment="1" applyProtection="1">
      <alignment horizontal="left" vertical="center" wrapText="1"/>
    </xf>
    <xf numFmtId="0" fontId="17" fillId="0" borderId="7" xfId="997" applyFont="1" applyFill="1" applyBorder="1" applyAlignment="1" applyProtection="1">
      <alignment horizontal="distributed" vertical="center"/>
    </xf>
    <xf numFmtId="0" fontId="18" fillId="0" borderId="1" xfId="997" applyFont="1" applyFill="1" applyBorder="1" applyAlignment="1" applyProtection="1">
      <alignment horizontal="left" vertical="center" wrapText="1" indent="1"/>
    </xf>
    <xf numFmtId="0" fontId="51" fillId="0" borderId="7" xfId="997" applyFont="1" applyFill="1" applyBorder="1" applyAlignment="1" applyProtection="1">
      <alignment horizontal="distributed" vertical="center"/>
    </xf>
    <xf numFmtId="0" fontId="17" fillId="0" borderId="1" xfId="997" applyNumberFormat="1" applyFont="1" applyFill="1" applyBorder="1" applyAlignment="1" applyProtection="1">
      <alignment horizontal="distributed" vertical="center"/>
    </xf>
    <xf numFmtId="49" fontId="15" fillId="0" borderId="1" xfId="903" applyNumberFormat="1" applyFont="1" applyFill="1" applyBorder="1" applyAlignment="1">
      <alignment horizontal="left" vertical="center" wrapText="1"/>
    </xf>
    <xf numFmtId="195" fontId="3" fillId="0" borderId="1" xfId="0" applyNumberFormat="1" applyFont="1" applyFill="1" applyBorder="1" applyAlignment="1">
      <alignment horizontal="right" vertical="center" wrapText="1"/>
    </xf>
    <xf numFmtId="195" fontId="17" fillId="0" borderId="1" xfId="821" applyNumberFormat="1" applyFont="1" applyFill="1" applyBorder="1" applyAlignment="1" applyProtection="1">
      <alignment horizontal="right" vertical="center" wrapText="1"/>
    </xf>
    <xf numFmtId="195" fontId="23" fillId="0" borderId="0" xfId="647" applyNumberFormat="1" applyFill="1" applyAlignment="1"/>
    <xf numFmtId="0" fontId="23" fillId="0" borderId="0" xfId="647" applyFill="1" applyAlignment="1">
      <alignment horizontal="right" vertical="center"/>
    </xf>
    <xf numFmtId="195" fontId="15" fillId="0" borderId="1" xfId="1025" applyNumberFormat="1" applyFont="1" applyFill="1" applyBorder="1" applyAlignment="1">
      <alignment horizontal="right" vertical="center" wrapText="1"/>
    </xf>
    <xf numFmtId="195" fontId="14" fillId="0" borderId="1" xfId="1025" applyNumberFormat="1" applyFont="1" applyFill="1" applyBorder="1" applyAlignment="1">
      <alignment horizontal="right" vertical="center" wrapText="1"/>
    </xf>
    <xf numFmtId="195" fontId="14" fillId="0" borderId="1" xfId="1044" applyNumberFormat="1" applyFont="1" applyFill="1" applyBorder="1" applyAlignment="1">
      <alignment horizontal="right" vertical="center" wrapText="1"/>
    </xf>
    <xf numFmtId="195" fontId="18" fillId="0" borderId="1" xfId="894" applyNumberFormat="1" applyFont="1" applyFill="1" applyBorder="1" applyAlignment="1" applyProtection="1">
      <alignment horizontal="center" vertical="center"/>
      <protection locked="0"/>
    </xf>
    <xf numFmtId="195" fontId="15" fillId="0" borderId="1" xfId="1025" applyNumberFormat="1" applyFont="1" applyFill="1" applyBorder="1" applyAlignment="1">
      <alignment horizontal="center" vertical="center" wrapText="1"/>
    </xf>
    <xf numFmtId="195" fontId="18" fillId="0" borderId="1" xfId="825" applyNumberFormat="1" applyFont="1" applyFill="1" applyBorder="1" applyAlignment="1">
      <alignment horizontal="right" vertical="center" wrapText="1"/>
    </xf>
    <xf numFmtId="195" fontId="15" fillId="0" borderId="1" xfId="1046" applyNumberFormat="1" applyFont="1" applyFill="1" applyBorder="1" applyAlignment="1">
      <alignment horizontal="right" vertical="center" wrapText="1"/>
    </xf>
    <xf numFmtId="195" fontId="14" fillId="0" borderId="1" xfId="1046" applyNumberFormat="1" applyFont="1" applyFill="1" applyBorder="1" applyAlignment="1">
      <alignment horizontal="right" vertical="center" wrapText="1"/>
    </xf>
    <xf numFmtId="195" fontId="14" fillId="0" borderId="1" xfId="1047" applyNumberFormat="1" applyFont="1" applyFill="1" applyBorder="1" applyAlignment="1">
      <alignment horizontal="right" vertical="center" wrapText="1"/>
    </xf>
    <xf numFmtId="43" fontId="15" fillId="0" borderId="1" xfId="0" applyNumberFormat="1" applyFont="1" applyFill="1" applyBorder="1" applyAlignment="1">
      <alignment horizontal="right" vertical="center" wrapText="1"/>
    </xf>
    <xf numFmtId="43" fontId="17" fillId="0" borderId="1" xfId="29" applyNumberFormat="1" applyFont="1" applyFill="1" applyBorder="1" applyAlignment="1">
      <alignment horizontal="right" vertical="center" wrapText="1"/>
    </xf>
    <xf numFmtId="195" fontId="15" fillId="0" borderId="1" xfId="652" applyNumberFormat="1" applyFont="1" applyFill="1" applyBorder="1" applyAlignment="1">
      <alignment horizontal="right" vertical="center" wrapText="1"/>
    </xf>
    <xf numFmtId="195" fontId="14" fillId="0" borderId="1" xfId="652" applyNumberFormat="1" applyFont="1" applyFill="1" applyBorder="1" applyAlignment="1">
      <alignment horizontal="right" vertical="center" wrapText="1"/>
    </xf>
    <xf numFmtId="49" fontId="15" fillId="0" borderId="1" xfId="903" applyNumberFormat="1" applyFont="1" applyFill="1" applyBorder="1" applyAlignment="1">
      <alignment horizontal="distributed" vertical="center" wrapText="1"/>
    </xf>
    <xf numFmtId="205" fontId="17" fillId="0" borderId="1" xfId="647" applyNumberFormat="1" applyFont="1" applyFill="1" applyBorder="1" applyAlignment="1">
      <alignment horizontal="right" vertical="center" wrapText="1"/>
    </xf>
    <xf numFmtId="205" fontId="14" fillId="0" borderId="1" xfId="0" applyNumberFormat="1" applyFont="1" applyFill="1" applyBorder="1" applyAlignment="1">
      <alignment horizontal="right" vertical="center" wrapText="1"/>
    </xf>
    <xf numFmtId="49" fontId="18" fillId="0" borderId="1" xfId="903" applyNumberFormat="1" applyFont="1" applyFill="1" applyBorder="1" applyAlignment="1">
      <alignment horizontal="left" vertical="center" wrapText="1"/>
    </xf>
    <xf numFmtId="195" fontId="23" fillId="0" borderId="0" xfId="647" applyNumberFormat="1" applyFill="1" applyAlignment="1">
      <alignment horizontal="right" vertical="center"/>
    </xf>
    <xf numFmtId="195" fontId="15" fillId="0" borderId="1" xfId="1044" applyNumberFormat="1" applyFont="1" applyFill="1" applyBorder="1" applyAlignment="1">
      <alignment horizontal="right" vertical="center" wrapText="1"/>
    </xf>
    <xf numFmtId="195" fontId="15" fillId="0" borderId="1" xfId="109" applyNumberFormat="1" applyFont="1" applyFill="1" applyBorder="1" applyAlignment="1">
      <alignment horizontal="right" vertical="center" wrapText="1"/>
    </xf>
    <xf numFmtId="195" fontId="15" fillId="0" borderId="1" xfId="866" applyNumberFormat="1" applyFont="1" applyFill="1" applyBorder="1" applyAlignment="1">
      <alignment horizontal="right" vertical="center" wrapText="1"/>
    </xf>
    <xf numFmtId="195" fontId="14" fillId="0" borderId="1" xfId="866" applyNumberFormat="1" applyFont="1" applyFill="1" applyBorder="1" applyAlignment="1">
      <alignment horizontal="right" vertical="center" wrapText="1"/>
    </xf>
    <xf numFmtId="195" fontId="14" fillId="0" borderId="1" xfId="109" applyNumberFormat="1" applyFont="1" applyFill="1" applyBorder="1" applyAlignment="1">
      <alignment horizontal="right" vertical="center" wrapText="1"/>
    </xf>
    <xf numFmtId="195" fontId="14" fillId="0" borderId="1" xfId="5" applyNumberFormat="1" applyFont="1" applyFill="1" applyBorder="1" applyAlignment="1">
      <alignment horizontal="right" vertical="center" wrapText="1"/>
    </xf>
    <xf numFmtId="195" fontId="14" fillId="0" borderId="1" xfId="117" applyNumberFormat="1" applyFont="1" applyFill="1" applyBorder="1" applyAlignment="1">
      <alignment horizontal="right" vertical="center" wrapText="1"/>
    </xf>
    <xf numFmtId="195" fontId="18" fillId="0" borderId="1" xfId="1068" applyNumberFormat="1" applyFont="1" applyFill="1" applyBorder="1" applyAlignment="1">
      <alignment horizontal="right" vertical="center" wrapText="1"/>
    </xf>
    <xf numFmtId="195" fontId="15" fillId="0" borderId="1" xfId="129" applyNumberFormat="1" applyFont="1" applyFill="1" applyBorder="1" applyAlignment="1">
      <alignment horizontal="right" vertical="center" wrapText="1"/>
    </xf>
    <xf numFmtId="195" fontId="14" fillId="0" borderId="1" xfId="129" applyNumberFormat="1" applyFont="1" applyFill="1" applyBorder="1" applyAlignment="1">
      <alignment horizontal="right" vertical="center" wrapText="1"/>
    </xf>
    <xf numFmtId="195" fontId="14" fillId="0" borderId="1" xfId="1026" applyNumberFormat="1" applyFont="1" applyFill="1" applyBorder="1" applyAlignment="1">
      <alignment horizontal="right" vertical="center" wrapText="1"/>
    </xf>
    <xf numFmtId="195" fontId="18" fillId="0" borderId="1" xfId="1075" applyNumberFormat="1" applyFont="1" applyFill="1" applyBorder="1" applyAlignment="1">
      <alignment horizontal="right" vertical="center" wrapText="1"/>
    </xf>
    <xf numFmtId="195" fontId="15" fillId="0" borderId="1" xfId="130" applyNumberFormat="1" applyFont="1" applyFill="1" applyBorder="1" applyAlignment="1">
      <alignment horizontal="right" vertical="center" wrapText="1"/>
    </xf>
    <xf numFmtId="195" fontId="14" fillId="0" borderId="1" xfId="130" applyNumberFormat="1" applyFont="1" applyFill="1" applyBorder="1" applyAlignment="1">
      <alignment horizontal="right" vertical="center" wrapText="1"/>
    </xf>
    <xf numFmtId="195" fontId="14" fillId="0" borderId="1" xfId="99" applyNumberFormat="1" applyFont="1" applyFill="1" applyBorder="1" applyAlignment="1">
      <alignment horizontal="right" vertical="center" wrapText="1"/>
    </xf>
    <xf numFmtId="195" fontId="17" fillId="0" borderId="1" xfId="424" applyNumberFormat="1" applyFont="1" applyFill="1" applyBorder="1" applyAlignment="1">
      <alignment horizontal="right" vertical="center" wrapText="1"/>
    </xf>
    <xf numFmtId="195" fontId="14" fillId="0" borderId="1" xfId="83" applyNumberFormat="1" applyFont="1" applyFill="1" applyBorder="1" applyAlignment="1">
      <alignment horizontal="right" vertical="center" wrapText="1"/>
    </xf>
    <xf numFmtId="0" fontId="23" fillId="0" borderId="0" xfId="647" applyFill="1" applyAlignment="1">
      <alignment vertical="center"/>
    </xf>
    <xf numFmtId="195" fontId="15" fillId="0" borderId="1" xfId="1042" applyNumberFormat="1" applyFont="1" applyFill="1" applyBorder="1" applyAlignment="1">
      <alignment horizontal="right" vertical="center" wrapText="1"/>
    </xf>
    <xf numFmtId="195" fontId="14" fillId="0" borderId="1" xfId="1042" applyNumberFormat="1" applyFont="1" applyFill="1" applyBorder="1" applyAlignment="1">
      <alignment horizontal="right" vertical="center" wrapText="1"/>
    </xf>
    <xf numFmtId="195" fontId="23" fillId="0" borderId="0" xfId="647" applyNumberFormat="1" applyFill="1" applyAlignment="1">
      <alignment vertical="center"/>
    </xf>
    <xf numFmtId="195" fontId="15" fillId="0" borderId="1" xfId="29" applyNumberFormat="1" applyFont="1" applyFill="1" applyBorder="1" applyAlignment="1">
      <alignment horizontal="right" vertical="center" wrapText="1"/>
    </xf>
    <xf numFmtId="195" fontId="14" fillId="0" borderId="1" xfId="29" applyNumberFormat="1" applyFont="1" applyFill="1" applyBorder="1" applyAlignment="1">
      <alignment horizontal="right" vertical="center" wrapText="1"/>
    </xf>
    <xf numFmtId="195" fontId="17" fillId="0" borderId="1" xfId="823" applyNumberFormat="1" applyFont="1" applyFill="1" applyBorder="1" applyAlignment="1" applyProtection="1">
      <alignment horizontal="right" vertical="center" wrapText="1"/>
    </xf>
    <xf numFmtId="195" fontId="14" fillId="0" borderId="1" xfId="630" applyNumberFormat="1" applyFont="1" applyFill="1" applyBorder="1" applyAlignment="1" applyProtection="1">
      <alignment horizontal="right" vertical="center" wrapText="1"/>
    </xf>
    <xf numFmtId="0" fontId="37" fillId="0" borderId="0" xfId="647" applyFont="1" applyFill="1" applyAlignment="1"/>
    <xf numFmtId="3" fontId="14" fillId="0" borderId="1" xfId="0" applyNumberFormat="1" applyFont="1" applyFill="1" applyBorder="1" applyAlignment="1">
      <alignment horizontal="right" vertical="center" wrapText="1"/>
    </xf>
    <xf numFmtId="195" fontId="14" fillId="0" borderId="1" xfId="108" applyNumberFormat="1" applyFont="1" applyFill="1" applyBorder="1" applyAlignment="1">
      <alignment horizontal="right" vertical="center" wrapText="1"/>
    </xf>
    <xf numFmtId="195" fontId="15" fillId="0" borderId="1" xfId="108" applyNumberFormat="1" applyFont="1" applyFill="1" applyBorder="1" applyAlignment="1">
      <alignment horizontal="right" vertical="center" wrapText="1"/>
    </xf>
    <xf numFmtId="188" fontId="15" fillId="0" borderId="1" xfId="116" applyNumberFormat="1" applyFont="1" applyFill="1" applyBorder="1" applyAlignment="1">
      <alignment horizontal="right" vertical="center" wrapText="1"/>
    </xf>
    <xf numFmtId="195" fontId="14" fillId="0" borderId="1" xfId="116" applyNumberFormat="1" applyFont="1" applyFill="1" applyBorder="1" applyAlignment="1">
      <alignment horizontal="right" vertical="center" wrapText="1"/>
    </xf>
    <xf numFmtId="0" fontId="53" fillId="0" borderId="0" xfId="0" applyNumberFormat="1" applyFont="1" applyFill="1" applyAlignment="1" applyProtection="1">
      <alignment horizontal="left" vertical="top" wrapText="1"/>
    </xf>
    <xf numFmtId="0" fontId="5" fillId="0" borderId="0" xfId="997" applyFont="1" applyFill="1" applyBorder="1" applyAlignment="1">
      <alignment horizontal="center" vertical="center"/>
    </xf>
    <xf numFmtId="0" fontId="18" fillId="0" borderId="0" xfId="997" applyFont="1" applyFill="1" applyBorder="1" applyAlignment="1">
      <alignment horizontal="left" vertical="center"/>
    </xf>
    <xf numFmtId="0" fontId="14" fillId="0" borderId="0" xfId="997" applyFont="1" applyFill="1" applyBorder="1" applyAlignment="1">
      <alignment horizontal="center" vertical="center"/>
    </xf>
    <xf numFmtId="0" fontId="39" fillId="0" borderId="0" xfId="997" applyFont="1" applyFill="1" applyBorder="1" applyAlignment="1">
      <alignment horizontal="center" vertical="center"/>
    </xf>
    <xf numFmtId="188" fontId="18" fillId="0" borderId="0" xfId="997" applyNumberFormat="1" applyFont="1" applyFill="1" applyBorder="1" applyAlignment="1">
      <alignment vertical="center"/>
    </xf>
    <xf numFmtId="195" fontId="18" fillId="0" borderId="1" xfId="0" applyNumberFormat="1" applyFont="1" applyFill="1" applyBorder="1" applyAlignment="1" applyProtection="1">
      <alignment horizontal="right" vertical="center" wrapText="1"/>
      <protection locked="0"/>
    </xf>
    <xf numFmtId="0" fontId="17" fillId="0" borderId="1" xfId="1071" applyFont="1" applyFill="1" applyBorder="1" applyAlignment="1">
      <alignment horizontal="left" vertical="center"/>
    </xf>
    <xf numFmtId="0" fontId="18" fillId="0" borderId="1" xfId="891" applyNumberFormat="1" applyFont="1" applyFill="1" applyBorder="1" applyAlignment="1">
      <alignment horizontal="left" vertical="center" indent="2"/>
    </xf>
    <xf numFmtId="0" fontId="17" fillId="0" borderId="1" xfId="1071" applyFont="1" applyFill="1" applyBorder="1" applyAlignment="1">
      <alignment vertical="center"/>
    </xf>
    <xf numFmtId="0" fontId="23" fillId="0" borderId="0" xfId="647" applyFont="1" applyFill="1" applyAlignment="1">
      <alignment horizontal="left"/>
    </xf>
    <xf numFmtId="0" fontId="18" fillId="0" borderId="0" xfId="997" applyFont="1" applyFill="1" applyBorder="1" applyAlignment="1">
      <alignment vertical="center"/>
    </xf>
    <xf numFmtId="0" fontId="5" fillId="0" borderId="0" xfId="997" applyFont="1" applyFill="1" applyBorder="1" applyAlignment="1">
      <alignment vertical="center"/>
    </xf>
    <xf numFmtId="0" fontId="18" fillId="0" borderId="0" xfId="997" applyFont="1" applyFill="1" applyBorder="1" applyAlignment="1">
      <alignment horizontal="right" vertical="center"/>
    </xf>
    <xf numFmtId="195" fontId="32" fillId="0" borderId="1" xfId="0" applyNumberFormat="1" applyFont="1" applyFill="1" applyBorder="1" applyAlignment="1" applyProtection="1">
      <alignment horizontal="right" vertical="center" wrapText="1"/>
      <protection locked="0"/>
    </xf>
    <xf numFmtId="195" fontId="11" fillId="0" borderId="1" xfId="0" applyNumberFormat="1" applyFont="1" applyFill="1" applyBorder="1" applyAlignment="1" applyProtection="1">
      <alignment horizontal="right" vertical="center"/>
    </xf>
    <xf numFmtId="0" fontId="18" fillId="0" borderId="1" xfId="647" applyNumberFormat="1" applyFont="1" applyFill="1" applyBorder="1" applyAlignment="1">
      <alignment horizontal="left" vertical="center"/>
    </xf>
    <xf numFmtId="0" fontId="18" fillId="0" borderId="1" xfId="891" applyNumberFormat="1" applyFont="1" applyFill="1" applyBorder="1" applyAlignment="1">
      <alignment horizontal="left" vertical="center" wrapText="1" indent="1"/>
    </xf>
    <xf numFmtId="195" fontId="14" fillId="0" borderId="1" xfId="0" applyNumberFormat="1" applyFont="1" applyFill="1" applyBorder="1" applyAlignment="1">
      <alignment horizontal="right" vertical="center" wrapText="1" shrinkToFit="1"/>
    </xf>
    <xf numFmtId="0" fontId="23" fillId="0" borderId="0" xfId="647" applyFill="1" applyAlignment="1">
      <alignment wrapText="1"/>
    </xf>
    <xf numFmtId="0" fontId="5" fillId="0" borderId="0" xfId="997" applyFont="1" applyFill="1" applyAlignment="1">
      <alignment vertical="center"/>
    </xf>
    <xf numFmtId="0" fontId="18" fillId="0" borderId="0" xfId="997" applyFont="1" applyFill="1" applyAlignment="1">
      <alignment horizontal="right" vertical="center"/>
    </xf>
    <xf numFmtId="195" fontId="18" fillId="0" borderId="1" xfId="1080" applyNumberFormat="1" applyFont="1" applyFill="1" applyBorder="1" applyAlignment="1">
      <alignment horizontal="right" vertical="center" wrapText="1"/>
    </xf>
    <xf numFmtId="0" fontId="39" fillId="0" borderId="0" xfId="997" applyFont="1" applyFill="1" applyBorder="1" applyProtection="1">
      <alignment vertical="center"/>
    </xf>
    <xf numFmtId="49" fontId="17" fillId="0" borderId="1" xfId="0" applyNumberFormat="1" applyFont="1" applyFill="1" applyBorder="1" applyAlignment="1" applyProtection="1">
      <alignment horizontal="left" vertical="center" wrapText="1"/>
    </xf>
    <xf numFmtId="0" fontId="17" fillId="0" borderId="1" xfId="997" applyFont="1" applyFill="1" applyBorder="1" applyAlignment="1" applyProtection="1">
      <alignment horizontal="distributed" vertical="center" wrapText="1" indent="1"/>
    </xf>
    <xf numFmtId="0" fontId="54" fillId="0" borderId="0" xfId="997" applyFont="1" applyFill="1" applyAlignment="1">
      <alignment horizontal="center" vertical="center"/>
    </xf>
    <xf numFmtId="207" fontId="17" fillId="0" borderId="0" xfId="38" applyNumberFormat="1" applyFont="1" applyFill="1" applyBorder="1" applyAlignment="1" applyProtection="1">
      <alignment horizontal="right" vertical="center" wrapText="1"/>
      <protection locked="0"/>
    </xf>
    <xf numFmtId="195" fontId="23" fillId="0" borderId="0" xfId="997" applyNumberFormat="1" applyFill="1" applyAlignment="1" applyProtection="1">
      <alignment horizontal="center" vertical="center"/>
    </xf>
    <xf numFmtId="188" fontId="17" fillId="0" borderId="10" xfId="997" applyNumberFormat="1" applyFont="1" applyFill="1" applyBorder="1" applyAlignment="1">
      <alignment horizontal="center" vertical="center" wrapText="1"/>
    </xf>
    <xf numFmtId="0" fontId="55" fillId="0" borderId="0" xfId="1069" applyFont="1" applyFill="1" applyAlignment="1">
      <alignment vertical="center" wrapText="1"/>
    </xf>
    <xf numFmtId="0" fontId="36" fillId="0" borderId="0" xfId="550" applyFont="1" applyFill="1">
      <alignment vertical="center"/>
    </xf>
    <xf numFmtId="0" fontId="18" fillId="0" borderId="8" xfId="0" applyNumberFormat="1" applyFont="1" applyFill="1" applyBorder="1" applyAlignment="1" applyProtection="1">
      <alignment vertical="center"/>
    </xf>
    <xf numFmtId="0" fontId="17" fillId="0" borderId="1" xfId="997" applyFont="1" applyFill="1" applyBorder="1" applyAlignment="1" applyProtection="1">
      <alignment vertical="center" wrapText="1"/>
    </xf>
    <xf numFmtId="0" fontId="17" fillId="0" borderId="1" xfId="997" applyFont="1" applyFill="1" applyBorder="1" applyAlignment="1">
      <alignment horizontal="distributed" vertical="center" indent="1"/>
    </xf>
    <xf numFmtId="0" fontId="32" fillId="0" borderId="1" xfId="550" applyFont="1" applyFill="1" applyBorder="1" applyAlignment="1" applyProtection="1">
      <alignment horizontal="left" vertical="center" indent="1"/>
    </xf>
    <xf numFmtId="0" fontId="32" fillId="0" borderId="1" xfId="997" applyFont="1" applyFill="1" applyBorder="1" applyAlignment="1" applyProtection="1">
      <alignment horizontal="left" vertical="center" wrapText="1" indent="2"/>
    </xf>
    <xf numFmtId="0" fontId="18" fillId="0" borderId="1" xfId="997" applyFont="1" applyFill="1" applyBorder="1" applyAlignment="1">
      <alignment horizontal="left" vertical="center" indent="2"/>
    </xf>
    <xf numFmtId="0" fontId="18" fillId="0" borderId="1" xfId="997" applyFont="1" applyFill="1" applyBorder="1" applyAlignment="1" applyProtection="1">
      <alignment horizontal="left" vertical="center" wrapText="1" indent="3"/>
    </xf>
    <xf numFmtId="3" fontId="18" fillId="0" borderId="1" xfId="0" applyNumberFormat="1" applyFont="1" applyFill="1" applyBorder="1" applyAlignment="1" applyProtection="1">
      <alignment horizontal="right" vertical="center" wrapText="1"/>
    </xf>
    <xf numFmtId="0" fontId="23" fillId="0" borderId="0" xfId="997" applyFill="1" applyBorder="1" applyAlignment="1">
      <alignment horizontal="center" vertical="center"/>
    </xf>
    <xf numFmtId="195" fontId="0" fillId="0" borderId="0" xfId="0" applyNumberFormat="1" applyFill="1" applyAlignment="1" applyProtection="1"/>
    <xf numFmtId="188" fontId="17" fillId="0" borderId="2" xfId="997" applyNumberFormat="1" applyFont="1" applyFill="1" applyBorder="1" applyAlignment="1" applyProtection="1">
      <alignment horizontal="center" vertical="center" wrapText="1"/>
    </xf>
    <xf numFmtId="188" fontId="17" fillId="0" borderId="10" xfId="997" applyNumberFormat="1" applyFont="1" applyFill="1" applyBorder="1" applyAlignment="1" applyProtection="1">
      <alignment horizontal="center" vertical="center" wrapText="1"/>
    </xf>
    <xf numFmtId="0" fontId="37" fillId="0" borderId="0" xfId="997" applyFont="1" applyFill="1" applyAlignment="1" applyProtection="1">
      <alignment horizontal="center" vertical="center" wrapText="1"/>
    </xf>
    <xf numFmtId="0" fontId="51" fillId="0" borderId="0" xfId="550" applyFont="1" applyFill="1" applyAlignment="1" applyProtection="1">
      <alignment horizontal="center" vertical="center"/>
    </xf>
    <xf numFmtId="0" fontId="15" fillId="0" borderId="1" xfId="1059" applyNumberFormat="1" applyFont="1" applyFill="1" applyBorder="1" applyAlignment="1" applyProtection="1">
      <alignment horizontal="left" vertical="center"/>
    </xf>
    <xf numFmtId="0" fontId="36" fillId="0" borderId="0" xfId="550" applyFont="1" applyFill="1" applyAlignment="1" applyProtection="1">
      <alignment horizontal="center" vertical="center"/>
    </xf>
    <xf numFmtId="49" fontId="15" fillId="0" borderId="7" xfId="1059" applyNumberFormat="1" applyFont="1" applyFill="1" applyBorder="1" applyAlignment="1" applyProtection="1">
      <alignment horizontal="left" vertical="center"/>
    </xf>
    <xf numFmtId="0" fontId="23" fillId="0" borderId="0" xfId="997" applyFont="1" applyFill="1" applyAlignment="1" applyProtection="1">
      <alignment horizontal="center" vertical="center"/>
    </xf>
    <xf numFmtId="188" fontId="18" fillId="0" borderId="0" xfId="997" applyNumberFormat="1" applyFont="1" applyFill="1" applyAlignment="1" applyProtection="1">
      <alignment horizontal="right" vertical="center"/>
    </xf>
    <xf numFmtId="0" fontId="55" fillId="0" borderId="0" xfId="1069" applyFont="1" applyFill="1" applyAlignment="1" applyProtection="1">
      <alignment vertical="center" wrapText="1"/>
    </xf>
    <xf numFmtId="0" fontId="36" fillId="0" borderId="0" xfId="550" applyFont="1" applyFill="1" applyProtection="1">
      <alignment vertical="center"/>
    </xf>
    <xf numFmtId="0" fontId="18" fillId="0" borderId="1" xfId="550" applyFont="1" applyFill="1" applyBorder="1" applyAlignment="1" applyProtection="1">
      <alignment horizontal="left" vertical="center" wrapText="1" indent="1"/>
    </xf>
    <xf numFmtId="200" fontId="18" fillId="0" borderId="1" xfId="29" applyNumberFormat="1" applyFont="1" applyFill="1" applyBorder="1" applyAlignment="1" applyProtection="1">
      <alignment horizontal="right" vertical="center" wrapText="1"/>
    </xf>
    <xf numFmtId="0" fontId="18" fillId="0" borderId="7" xfId="997" applyFont="1" applyFill="1" applyBorder="1" applyProtection="1">
      <alignment vertical="center"/>
    </xf>
    <xf numFmtId="0" fontId="17" fillId="0" borderId="1" xfId="997" applyFont="1" applyFill="1" applyBorder="1" applyAlignment="1" applyProtection="1">
      <alignment horizontal="distributed" vertical="center" indent="1"/>
    </xf>
    <xf numFmtId="0" fontId="13" fillId="0" borderId="0" xfId="903" applyFont="1" applyFill="1" applyAlignment="1">
      <alignment horizontal="center" vertical="center"/>
    </xf>
    <xf numFmtId="195" fontId="23" fillId="0" borderId="0" xfId="647" applyNumberFormat="1" applyFont="1" applyFill="1" applyAlignment="1">
      <alignment horizontal="center" vertical="center" wrapText="1"/>
    </xf>
    <xf numFmtId="0" fontId="15" fillId="0" borderId="1" xfId="0" applyFont="1" applyFill="1" applyBorder="1" applyAlignment="1">
      <alignment horizontal="center" vertical="center" wrapText="1"/>
    </xf>
    <xf numFmtId="0" fontId="36" fillId="0" borderId="0" xfId="550" applyFont="1" applyFill="1" applyAlignment="1">
      <alignment horizontal="center" vertical="center"/>
    </xf>
    <xf numFmtId="0" fontId="18" fillId="0" borderId="1" xfId="1012" applyFont="1" applyFill="1" applyBorder="1" applyAlignment="1">
      <alignment horizontal="center" vertical="center" wrapText="1"/>
    </xf>
    <xf numFmtId="0" fontId="18" fillId="0" borderId="1" xfId="1012" applyFont="1" applyFill="1" applyBorder="1" applyAlignment="1">
      <alignment horizontal="left" vertical="center" wrapText="1"/>
    </xf>
    <xf numFmtId="195" fontId="18" fillId="0" borderId="1" xfId="1012" applyNumberFormat="1" applyFont="1" applyFill="1" applyBorder="1" applyAlignment="1">
      <alignment horizontal="right" vertical="center" wrapText="1"/>
    </xf>
    <xf numFmtId="0" fontId="20" fillId="0" borderId="0" xfId="0" applyFont="1" applyFill="1" applyAlignment="1"/>
    <xf numFmtId="0" fontId="56" fillId="0" borderId="0" xfId="997" applyFont="1" applyFill="1" applyAlignment="1">
      <alignment horizontal="center" vertical="center"/>
    </xf>
    <xf numFmtId="0" fontId="14" fillId="0" borderId="0" xfId="0" applyFont="1" applyFill="1" applyAlignment="1"/>
    <xf numFmtId="9" fontId="23" fillId="0" borderId="0" xfId="461" applyFont="1" applyFill="1" applyAlignment="1">
      <alignment vertical="center"/>
    </xf>
    <xf numFmtId="0" fontId="37" fillId="0" borderId="0" xfId="997" applyFont="1" applyFill="1" applyAlignment="1">
      <alignment horizontal="center" vertical="center" wrapText="1"/>
    </xf>
    <xf numFmtId="0" fontId="51" fillId="0" borderId="0" xfId="997" applyFont="1" applyFill="1" applyAlignment="1" applyProtection="1">
      <alignment horizontal="center" vertical="center"/>
    </xf>
    <xf numFmtId="0" fontId="0" fillId="0" borderId="0" xfId="0" applyFill="1" applyAlignment="1" applyProtection="1">
      <alignment horizontal="center" vertical="center"/>
    </xf>
    <xf numFmtId="49" fontId="17" fillId="0" borderId="7" xfId="1078" applyNumberFormat="1" applyFont="1" applyFill="1" applyBorder="1" applyAlignment="1" applyProtection="1">
      <alignment horizontal="left" vertical="center"/>
    </xf>
    <xf numFmtId="0" fontId="37" fillId="0" borderId="0" xfId="997" applyFont="1" applyFill="1" applyAlignment="1">
      <alignment horizontal="left" vertical="center" wrapText="1"/>
    </xf>
    <xf numFmtId="0" fontId="51" fillId="0" borderId="0" xfId="997" applyFont="1" applyFill="1">
      <alignment vertical="center"/>
    </xf>
    <xf numFmtId="0" fontId="18" fillId="0" borderId="1" xfId="997" applyFont="1" applyFill="1" applyBorder="1" applyAlignment="1" applyProtection="1">
      <alignment horizontal="left" vertical="center" wrapText="1" indent="6"/>
    </xf>
    <xf numFmtId="188" fontId="18" fillId="0" borderId="0" xfId="997" applyNumberFormat="1" applyFont="1" applyFill="1" applyProtection="1">
      <alignment vertical="center"/>
    </xf>
    <xf numFmtId="0" fontId="37" fillId="0" borderId="0" xfId="997" applyFont="1" applyFill="1" applyAlignment="1" applyProtection="1">
      <alignment horizontal="left" vertical="center" wrapText="1"/>
    </xf>
    <xf numFmtId="0" fontId="51" fillId="0" borderId="0" xfId="997" applyFont="1" applyFill="1" applyProtection="1">
      <alignment vertical="center"/>
    </xf>
    <xf numFmtId="0" fontId="18" fillId="0" borderId="7" xfId="997" applyFont="1" applyFill="1" applyBorder="1" applyAlignment="1" applyProtection="1">
      <alignment horizontal="left" vertical="top" wrapText="1"/>
    </xf>
    <xf numFmtId="0" fontId="56" fillId="0" borderId="0" xfId="997" applyFont="1" applyFill="1" applyAlignment="1" applyProtection="1">
      <alignment horizontal="center" vertical="center"/>
    </xf>
    <xf numFmtId="0" fontId="14" fillId="0" borderId="0" xfId="997" applyFont="1" applyFill="1" applyProtection="1">
      <alignment vertical="center"/>
    </xf>
    <xf numFmtId="0" fontId="14" fillId="0" borderId="0" xfId="0" applyFont="1" applyFill="1" applyAlignment="1" applyProtection="1"/>
    <xf numFmtId="0" fontId="18" fillId="0" borderId="0" xfId="997" applyFont="1" applyFill="1" applyAlignment="1" applyProtection="1">
      <alignment horizontal="right" vertical="center"/>
    </xf>
    <xf numFmtId="9" fontId="23" fillId="0" borderId="0" xfId="461" applyFont="1" applyFill="1" applyAlignment="1" applyProtection="1">
      <alignment vertical="center"/>
    </xf>
    <xf numFmtId="0" fontId="37" fillId="0" borderId="0" xfId="997" applyFont="1" applyFill="1" applyBorder="1" applyAlignment="1" applyProtection="1">
      <alignment vertical="center" wrapText="1"/>
    </xf>
    <xf numFmtId="0" fontId="20" fillId="0" borderId="0" xfId="0" applyFont="1" applyFill="1" applyAlignment="1" applyProtection="1">
      <alignment horizontal="center" vertical="center"/>
    </xf>
    <xf numFmtId="0" fontId="0" fillId="0" borderId="0" xfId="0" applyFill="1" applyBorder="1" applyAlignment="1" applyProtection="1"/>
    <xf numFmtId="3" fontId="18" fillId="0" borderId="0" xfId="0" applyNumberFormat="1" applyFont="1" applyFill="1" applyBorder="1" applyAlignment="1" applyProtection="1">
      <alignment horizontal="right" vertical="center"/>
    </xf>
    <xf numFmtId="200" fontId="17" fillId="0" borderId="1" xfId="29" applyNumberFormat="1" applyFont="1" applyFill="1" applyBorder="1" applyAlignment="1" applyProtection="1">
      <alignment horizontal="right" vertical="center" wrapText="1"/>
    </xf>
    <xf numFmtId="200" fontId="17" fillId="0" borderId="1" xfId="29" applyNumberFormat="1" applyFont="1" applyFill="1" applyBorder="1" applyAlignment="1" applyProtection="1">
      <alignment horizontal="right" vertical="center" wrapText="1"/>
      <protection locked="0"/>
    </xf>
    <xf numFmtId="195" fontId="57" fillId="0" borderId="1" xfId="29" applyNumberFormat="1" applyFont="1" applyFill="1" applyBorder="1" applyAlignment="1" applyProtection="1">
      <alignment horizontal="right" vertical="center" wrapText="1"/>
      <protection locked="0"/>
    </xf>
    <xf numFmtId="0" fontId="49" fillId="0" borderId="0" xfId="997" applyFont="1" applyFill="1" applyAlignment="1" applyProtection="1">
      <alignment horizontal="left" vertical="center"/>
    </xf>
    <xf numFmtId="188" fontId="17" fillId="0" borderId="6" xfId="997" applyNumberFormat="1" applyFont="1" applyFill="1" applyBorder="1" applyAlignment="1" applyProtection="1">
      <alignment horizontal="center" vertical="center" wrapText="1"/>
    </xf>
    <xf numFmtId="0" fontId="17" fillId="0" borderId="7" xfId="997" applyNumberFormat="1" applyFont="1" applyFill="1" applyBorder="1" applyAlignment="1" applyProtection="1">
      <alignment horizontal="left" vertical="center" wrapText="1"/>
    </xf>
    <xf numFmtId="0" fontId="18" fillId="0" borderId="7" xfId="997" applyNumberFormat="1" applyFont="1" applyFill="1" applyBorder="1" applyAlignment="1" applyProtection="1">
      <alignment horizontal="left" vertical="center" wrapText="1"/>
    </xf>
    <xf numFmtId="0" fontId="58" fillId="0" borderId="7" xfId="997" applyFont="1" applyFill="1" applyBorder="1" applyAlignment="1" applyProtection="1">
      <alignment horizontal="distributed" vertical="center"/>
    </xf>
    <xf numFmtId="0" fontId="59" fillId="0" borderId="0" xfId="886" applyFont="1" applyAlignment="1">
      <alignment vertical="center"/>
    </xf>
    <xf numFmtId="0" fontId="23" fillId="0" borderId="0" xfId="886" applyAlignment="1">
      <alignment vertical="center"/>
    </xf>
    <xf numFmtId="0" fontId="60" fillId="0" borderId="0" xfId="886" applyFont="1" applyAlignment="1">
      <alignment horizontal="center" vertical="center" wrapText="1"/>
    </xf>
    <xf numFmtId="0" fontId="61" fillId="0" borderId="0" xfId="886" applyFont="1" applyAlignment="1">
      <alignment vertical="center"/>
    </xf>
    <xf numFmtId="0" fontId="61" fillId="0" borderId="0" xfId="886" applyFont="1" applyAlignment="1">
      <alignment vertical="center" wrapText="1"/>
    </xf>
    <xf numFmtId="0" fontId="62" fillId="0" borderId="0" xfId="886" applyFont="1" applyAlignment="1"/>
    <xf numFmtId="0" fontId="23" fillId="0" borderId="0" xfId="886" applyAlignment="1"/>
    <xf numFmtId="0" fontId="63" fillId="0" borderId="0" xfId="886" applyFont="1" applyAlignment="1">
      <alignment horizontal="left" vertical="center" wrapText="1"/>
    </xf>
    <xf numFmtId="0" fontId="63" fillId="0" borderId="0" xfId="886" applyFont="1" applyAlignment="1">
      <alignment vertical="center" wrapText="1"/>
    </xf>
    <xf numFmtId="0" fontId="64" fillId="0" borderId="0" xfId="886" applyFont="1" applyAlignment="1">
      <alignment horizontal="center" wrapText="1"/>
    </xf>
    <xf numFmtId="0" fontId="65" fillId="0" borderId="0" xfId="886" applyFont="1" applyAlignment="1">
      <alignment horizontal="center" vertical="center"/>
    </xf>
    <xf numFmtId="0" fontId="65" fillId="0" borderId="0" xfId="886" applyFont="1" applyAlignment="1">
      <alignment horizontal="center" vertical="top" wrapText="1"/>
    </xf>
    <xf numFmtId="0" fontId="66" fillId="0" borderId="0" xfId="886" applyFont="1" applyAlignment="1">
      <alignment horizontal="center" vertical="top"/>
    </xf>
    <xf numFmtId="0" fontId="67" fillId="0" borderId="0" xfId="886" applyFont="1" applyAlignment="1">
      <alignment horizontal="center"/>
    </xf>
    <xf numFmtId="182" fontId="67" fillId="0" borderId="0" xfId="886" applyNumberFormat="1" applyFont="1" applyAlignment="1">
      <alignment horizontal="center"/>
    </xf>
    <xf numFmtId="22" fontId="62" fillId="0" borderId="0" xfId="886" applyNumberFormat="1" applyFont="1" applyAlignment="1"/>
    <xf numFmtId="0" fontId="23" fillId="0" borderId="0" xfId="886" applyFont="1" applyAlignment="1"/>
    <xf numFmtId="0" fontId="18" fillId="0" borderId="7" xfId="997" applyFont="1" applyFill="1" applyBorder="1" applyAlignment="1" applyProtection="1" quotePrefix="1">
      <alignment horizontal="left" vertical="center"/>
    </xf>
    <xf numFmtId="0" fontId="18" fillId="0" borderId="7" xfId="997" applyFont="1" applyFill="1" applyBorder="1" applyAlignment="1" quotePrefix="1">
      <alignment horizontal="left" vertical="center"/>
    </xf>
  </cellXfs>
  <cellStyles count="1339">
    <cellStyle name="常规" xfId="0" builtinId="0"/>
    <cellStyle name="货币[0]" xfId="1" builtinId="7"/>
    <cellStyle name="20% - 强调文字颜色 3" xfId="2" builtinId="38"/>
    <cellStyle name="链接单元格 5" xfId="3"/>
    <cellStyle name="常规 440" xfId="4"/>
    <cellStyle name="常规 435" xfId="5"/>
    <cellStyle name="货币" xfId="6" builtinId="4"/>
    <cellStyle name="常规 2 2 4" xfId="7"/>
    <cellStyle name="部门 4" xfId="8"/>
    <cellStyle name="_ET_STYLE_NoName_00__Book1_1 2 2 2" xfId="9"/>
    <cellStyle name="强调文字颜色 2 3 2" xfId="10"/>
    <cellStyle name="输入" xfId="11" builtinId="20"/>
    <cellStyle name="汇总 6" xfId="12"/>
    <cellStyle name="Accent5 9" xfId="13"/>
    <cellStyle name="百分比 2 8 2" xfId="14"/>
    <cellStyle name="Accent1 5" xfId="15"/>
    <cellStyle name="好 3 2 2" xfId="16"/>
    <cellStyle name="args.style" xfId="17"/>
    <cellStyle name="适中 5 2" xfId="18"/>
    <cellStyle name="常规 3 2 3 2" xfId="19"/>
    <cellStyle name="Accent2 - 20% 2" xfId="20"/>
    <cellStyle name="_Book1_2 2" xfId="21"/>
    <cellStyle name="千位分隔[0]" xfId="22" builtinId="6"/>
    <cellStyle name="Accent2 - 40%" xfId="23"/>
    <cellStyle name="常规 3 4 3" xfId="24"/>
    <cellStyle name="40% - 强调文字颜色 3" xfId="25" builtinId="39"/>
    <cellStyle name="常规 26 2" xfId="26"/>
    <cellStyle name="差" xfId="27" builtinId="27"/>
    <cellStyle name="常规 7 3" xfId="28"/>
    <cellStyle name="千位分隔" xfId="29" builtinId="3"/>
    <cellStyle name="Accent6 4" xfId="30"/>
    <cellStyle name="60% - 强调文字颜色 3" xfId="31" builtinId="40"/>
    <cellStyle name="60% - 强调文字颜色 6 3 2" xfId="32"/>
    <cellStyle name="日期" xfId="33"/>
    <cellStyle name="Accent2 - 60%" xfId="34"/>
    <cellStyle name="Input [yellow] 4" xfId="35"/>
    <cellStyle name="好_0605石屏县 2 2" xfId="36"/>
    <cellStyle name="超链接" xfId="37" builtinId="8"/>
    <cellStyle name="百分比" xfId="38" builtinId="5"/>
    <cellStyle name="60% - 强调文字颜色 4 2 2 2" xfId="39"/>
    <cellStyle name="好_2007年地州资金往来对账表 3" xfId="40"/>
    <cellStyle name="Accent4 5" xfId="41"/>
    <cellStyle name="差_Book1 2" xfId="42"/>
    <cellStyle name="已访问的超链接" xfId="43" builtinId="9"/>
    <cellStyle name="_ET_STYLE_NoName_00__Sheet3" xfId="44"/>
    <cellStyle name="注释" xfId="45" builtinId="10"/>
    <cellStyle name="60% - 强调文字颜色 2 3" xfId="46"/>
    <cellStyle name="常规 6" xfId="47"/>
    <cellStyle name="Accent5 - 60% 2 2" xfId="48"/>
    <cellStyle name="Accent6 3" xfId="49"/>
    <cellStyle name="60% - 强调文字颜色 2" xfId="50" builtinId="36"/>
    <cellStyle name="百分比 7" xfId="51"/>
    <cellStyle name="Accent3 4 2" xfId="52"/>
    <cellStyle name="解释性文本 2 2" xfId="53"/>
    <cellStyle name="标题 4" xfId="54" builtinId="19"/>
    <cellStyle name="警告文本" xfId="55" builtinId="11"/>
    <cellStyle name="常规 4 2 2 3" xfId="56"/>
    <cellStyle name="常规 6 5" xfId="57"/>
    <cellStyle name="60% - 强调文字颜色 2 2 2" xfId="58"/>
    <cellStyle name="常规 5 2" xfId="59"/>
    <cellStyle name="标题" xfId="60" builtinId="15"/>
    <cellStyle name="Accent1 - 60% 2 2" xfId="61"/>
    <cellStyle name="解释性文本" xfId="62" builtinId="53"/>
    <cellStyle name="标题 1 5 2" xfId="63"/>
    <cellStyle name="百分比 4" xfId="64"/>
    <cellStyle name="标题 1" xfId="65" builtinId="16"/>
    <cellStyle name="60% - 强调文字颜色 2 2 2 2" xfId="66"/>
    <cellStyle name="0,0_x000d__x000a_NA_x000d__x000a_" xfId="67"/>
    <cellStyle name="差 7" xfId="68"/>
    <cellStyle name="常规 5 2 2" xfId="69"/>
    <cellStyle name="百分比 5" xfId="70"/>
    <cellStyle name="标题 2" xfId="71" builtinId="17"/>
    <cellStyle name="60% - 强调文字颜色 1" xfId="72" builtinId="32"/>
    <cellStyle name="Accent4 2 2" xfId="73"/>
    <cellStyle name="Accent6 2" xfId="74"/>
    <cellStyle name="百分比 6" xfId="75"/>
    <cellStyle name="标题 3" xfId="76" builtinId="18"/>
    <cellStyle name="Accent6 5" xfId="77"/>
    <cellStyle name="60% - 强调文字颜色 4" xfId="78" builtinId="44"/>
    <cellStyle name="输出" xfId="79" builtinId="21"/>
    <cellStyle name="计算" xfId="80" builtinId="22"/>
    <cellStyle name="40% - 强调文字颜色 4 2" xfId="81"/>
    <cellStyle name="检查单元格" xfId="82" builtinId="23"/>
    <cellStyle name="常规 443" xfId="83"/>
    <cellStyle name="常规 8 3" xfId="84"/>
    <cellStyle name="20% - 强调文字颜色 6" xfId="85" builtinId="50"/>
    <cellStyle name="强调文字颜色 2" xfId="86" builtinId="33"/>
    <cellStyle name="常规 2 2 2 5" xfId="87"/>
    <cellStyle name="标题 4 5 3" xfId="88"/>
    <cellStyle name="PSHeading 4" xfId="89"/>
    <cellStyle name="链接单元格" xfId="90" builtinId="24"/>
    <cellStyle name="差_0605石屏" xfId="91"/>
    <cellStyle name="60% - 强调文字颜色 4 2 3" xfId="92"/>
    <cellStyle name="汇总" xfId="93" builtinId="25"/>
    <cellStyle name="好" xfId="94" builtinId="26"/>
    <cellStyle name="输出 3 3" xfId="95"/>
    <cellStyle name="20% - 强调文字颜色 3 3" xfId="96"/>
    <cellStyle name="适中 8" xfId="97"/>
    <cellStyle name="适中" xfId="98" builtinId="28"/>
    <cellStyle name="常规 442" xfId="99"/>
    <cellStyle name="常规 8 2" xfId="100"/>
    <cellStyle name="链接单元格 7" xfId="101"/>
    <cellStyle name="20% - 强调文字颜色 5" xfId="102" builtinId="46"/>
    <cellStyle name="强调文字颜色 1" xfId="103" builtinId="29"/>
    <cellStyle name="常规 2 2 2 4" xfId="104"/>
    <cellStyle name="标题 4 5 2" xfId="105"/>
    <cellStyle name="千位分隔 6 2" xfId="106"/>
    <cellStyle name="编号 3 2" xfId="107"/>
    <cellStyle name="常规 428" xfId="108"/>
    <cellStyle name="常规 433" xfId="109"/>
    <cellStyle name="链接单元格 3" xfId="110"/>
    <cellStyle name="20% - 强调文字颜色 1" xfId="111" builtinId="30"/>
    <cellStyle name="标题 5 4" xfId="112"/>
    <cellStyle name="Accent6 - 20% 2 2" xfId="113"/>
    <cellStyle name="汇总 3 3" xfId="114"/>
    <cellStyle name="40% - 强调文字颜色 1" xfId="115" builtinId="31"/>
    <cellStyle name="常规 429" xfId="116"/>
    <cellStyle name="常规 434" xfId="117"/>
    <cellStyle name="链接单元格 4" xfId="118"/>
    <cellStyle name="20% - 强调文字颜色 2" xfId="119" builtinId="34"/>
    <cellStyle name="40% - 强调文字颜色 2" xfId="120" builtinId="35"/>
    <cellStyle name="差_11大理 2 2" xfId="121"/>
    <cellStyle name="Accent2 - 40% 2" xfId="122"/>
    <cellStyle name="检查单元格 3 4" xfId="123"/>
    <cellStyle name="强调文字颜色 3" xfId="124" builtinId="37"/>
    <cellStyle name="Accent2 - 40% 3" xfId="125"/>
    <cellStyle name="好_2008年地州对账表(国库资金）" xfId="126"/>
    <cellStyle name="PSChar" xfId="127"/>
    <cellStyle name="强调文字颜色 4" xfId="128" builtinId="41"/>
    <cellStyle name="常规 436" xfId="129"/>
    <cellStyle name="常规 441" xfId="130"/>
    <cellStyle name="链接单元格 6" xfId="131"/>
    <cellStyle name="20% - 强调文字颜色 4" xfId="132" builtinId="42"/>
    <cellStyle name="40% - 强调文字颜色 4" xfId="133" builtinId="43"/>
    <cellStyle name="强调文字颜色 5" xfId="134" builtinId="45"/>
    <cellStyle name="常规 2 5 3 2" xfId="135"/>
    <cellStyle name="60% - 强调文字颜色 5 2 2 2" xfId="136"/>
    <cellStyle name="40% - 强调文字颜色 5" xfId="137" builtinId="47"/>
    <cellStyle name="标题 1 4 2" xfId="138"/>
    <cellStyle name="Accent6 6" xfId="139"/>
    <cellStyle name="60% - 强调文字颜色 5" xfId="140" builtinId="48"/>
    <cellStyle name="强调文字颜色 6" xfId="141" builtinId="49"/>
    <cellStyle name="_弱电系统设备配置报价清单" xfId="142"/>
    <cellStyle name="40% - 强调文字颜色 6" xfId="143" builtinId="51"/>
    <cellStyle name="标题 1 4 3" xfId="144"/>
    <cellStyle name="Accent6 7" xfId="145"/>
    <cellStyle name="60% - 强调文字颜色 6" xfId="146" builtinId="52"/>
    <cellStyle name="_Book1_2 3" xfId="147"/>
    <cellStyle name="Accent2 - 20% 3" xfId="148"/>
    <cellStyle name="常规 2 12 2" xfId="149"/>
    <cellStyle name="适中 5 3" xfId="150"/>
    <cellStyle name="_ET_STYLE_NoName_00__Book1" xfId="151"/>
    <cellStyle name="_ET_STYLE_NoName_00_" xfId="152"/>
    <cellStyle name="_Book1_1" xfId="153"/>
    <cellStyle name="_20100326高清市院遂宁检察院1080P配置清单26日改" xfId="154"/>
    <cellStyle name="_Book1_2 2 2" xfId="155"/>
    <cellStyle name="百分比 2 2 4" xfId="156"/>
    <cellStyle name="Accent2 - 20% 2 2" xfId="157"/>
    <cellStyle name="百分比 2 10 2" xfId="158"/>
    <cellStyle name="_Book1_2 2 3" xfId="159"/>
    <cellStyle name="百分比 2 2 5" xfId="160"/>
    <cellStyle name="常规 2 5 4 2" xfId="161"/>
    <cellStyle name="_Book1_2 2 2 2" xfId="162"/>
    <cellStyle name="百分比 2 2 4 2" xfId="163"/>
    <cellStyle name="_Book1_3 2" xfId="164"/>
    <cellStyle name="超级链接 2 2" xfId="165"/>
    <cellStyle name="_Book1" xfId="166"/>
    <cellStyle name="常规 2 7 2" xfId="167"/>
    <cellStyle name="_Book1_2" xfId="168"/>
    <cellStyle name="Accent2 - 20%" xfId="169"/>
    <cellStyle name="常规 3 2 3" xfId="170"/>
    <cellStyle name="适中 5" xfId="171"/>
    <cellStyle name="_Book1_2 3 2" xfId="172"/>
    <cellStyle name="差_2008年地州对账表(国库资金） 3" xfId="173"/>
    <cellStyle name="常规 2 16" xfId="174"/>
    <cellStyle name="百分比 2 3 4" xfId="175"/>
    <cellStyle name="_Book1_2 4" xfId="176"/>
    <cellStyle name="_Book1_3" xfId="177"/>
    <cellStyle name="Accent1 4 2" xfId="178"/>
    <cellStyle name="超级链接 2" xfId="179"/>
    <cellStyle name="常规 2 3 3 2" xfId="180"/>
    <cellStyle name="_ET_STYLE_NoName_00__Book1_1" xfId="181"/>
    <cellStyle name="Accent5 - 60% 3" xfId="182"/>
    <cellStyle name="常规 2 3 3 2 2" xfId="183"/>
    <cellStyle name="_ET_STYLE_NoName_00__Book1_1 2" xfId="184"/>
    <cellStyle name="_ET_STYLE_NoName_00__Book1_1 2 2" xfId="185"/>
    <cellStyle name="百分比 2 7 2" xfId="186"/>
    <cellStyle name="Percent [2]" xfId="187"/>
    <cellStyle name="标题 2 2 2 2" xfId="188"/>
    <cellStyle name="_ET_STYLE_NoName_00__Book1_1 2 3" xfId="189"/>
    <cellStyle name="_ET_STYLE_NoName_00__Book1_1 3" xfId="190"/>
    <cellStyle name="_ET_STYLE_NoName_00__Book1_1 3 2" xfId="191"/>
    <cellStyle name="Accent1 4" xfId="192"/>
    <cellStyle name="超级链接" xfId="193"/>
    <cellStyle name="_ET_STYLE_NoName_00__Book1_1 4" xfId="194"/>
    <cellStyle name="_关闭破产企业已移交地方管理中小学校退休教师情况明细表(1)" xfId="195"/>
    <cellStyle name="Accent5 4" xfId="196"/>
    <cellStyle name="0,0_x005f_x000d__x005f_x000a_NA_x005f_x000d__x005f_x000a_" xfId="197"/>
    <cellStyle name="警告文本 4 2" xfId="198"/>
    <cellStyle name="20% - 强调文字颜色 1 2" xfId="199"/>
    <cellStyle name="20% - 强调文字颜色 1 2 2" xfId="200"/>
    <cellStyle name="常规 11 4" xfId="201"/>
    <cellStyle name="链接单元格 3 2 2" xfId="202"/>
    <cellStyle name="Accent1 - 20% 2" xfId="203"/>
    <cellStyle name="20% - 强调文字颜色 1 3" xfId="204"/>
    <cellStyle name="强调文字颜色 2 2 2 2" xfId="205"/>
    <cellStyle name="20% - 强调文字颜色 2 2" xfId="206"/>
    <cellStyle name="20% - 强调文字颜色 2 2 2" xfId="207"/>
    <cellStyle name="20% - 强调文字颜色 2 3" xfId="208"/>
    <cellStyle name="60% - 强调文字颜色 3 2 2 2" xfId="209"/>
    <cellStyle name="20% - 强调文字颜色 3 2" xfId="210"/>
    <cellStyle name="常规 3 2 5" xfId="211"/>
    <cellStyle name="适中 7" xfId="212"/>
    <cellStyle name="20% - 强调文字颜色 3 2 2" xfId="213"/>
    <cellStyle name="Mon閠aire_!!!GO" xfId="214"/>
    <cellStyle name="20% - 强调文字颜色 4 2" xfId="215"/>
    <cellStyle name="常规 3 3 5" xfId="216"/>
    <cellStyle name="20% - 强调文字颜色 4 2 2" xfId="217"/>
    <cellStyle name="常规 3 3 5 2" xfId="218"/>
    <cellStyle name="Accent6 - 60% 2 2" xfId="219"/>
    <cellStyle name="20% - 强调文字颜色 4 3" xfId="220"/>
    <cellStyle name="常规 3 3 6" xfId="221"/>
    <cellStyle name="20% - 强调文字颜色 5 2" xfId="222"/>
    <cellStyle name="20% - 强调文字颜色 5 2 2" xfId="223"/>
    <cellStyle name="20% - 强调文字颜色 5 3" xfId="224"/>
    <cellStyle name="20% - 强调文字颜色 6 2" xfId="225"/>
    <cellStyle name="Accent6 - 20% 3" xfId="226"/>
    <cellStyle name="20% - 强调文字颜色 6 2 2" xfId="227"/>
    <cellStyle name="20% - 强调文字颜色 6 3" xfId="228"/>
    <cellStyle name="解释性文本 3 2 2" xfId="229"/>
    <cellStyle name="40% - 强调文字颜色 1 2" xfId="230"/>
    <cellStyle name="40% - 强调文字颜色 1 2 2" xfId="231"/>
    <cellStyle name="常规 4 3 5" xfId="232"/>
    <cellStyle name="40% - 强调文字颜色 1 3" xfId="233"/>
    <cellStyle name="常规 9 2" xfId="234"/>
    <cellStyle name="Accent1" xfId="235"/>
    <cellStyle name="常规 2 3 2 4" xfId="236"/>
    <cellStyle name="40% - 强调文字颜色 2 2" xfId="237"/>
    <cellStyle name="常规 2 3 2 4 2" xfId="238"/>
    <cellStyle name="40% - 强调文字颜色 2 2 2" xfId="239"/>
    <cellStyle name="常规 2 3 2 5" xfId="240"/>
    <cellStyle name="40% - 强调文字颜色 2 3" xfId="241"/>
    <cellStyle name="常规 2 3 3 4" xfId="242"/>
    <cellStyle name="40% - 强调文字颜色 3 2" xfId="243"/>
    <cellStyle name="40% - 强调文字颜色 3 2 2" xfId="244"/>
    <cellStyle name="40% - 强调文字颜色 3 3" xfId="245"/>
    <cellStyle name="40% - 强调文字颜色 4 2 2" xfId="246"/>
    <cellStyle name="标题 4 4" xfId="247"/>
    <cellStyle name="千位分隔 5" xfId="248"/>
    <cellStyle name="40% - 强调文字颜色 4 3" xfId="249"/>
    <cellStyle name="Accent6 - 20% 2" xfId="250"/>
    <cellStyle name="常规_2007年云南省向人大报送政府收支预算表格式编制过程表 3 2" xfId="251"/>
    <cellStyle name="计算 3 3" xfId="252"/>
    <cellStyle name="40% - 强调文字颜色 5 2" xfId="253"/>
    <cellStyle name="好 2 3" xfId="254"/>
    <cellStyle name="40% - 强调文字颜色 5 2 2" xfId="255"/>
    <cellStyle name="60% - 强调文字颜色 4 3" xfId="256"/>
    <cellStyle name="计算 4 2 2" xfId="257"/>
    <cellStyle name="40% - 强调文字颜色 5 3" xfId="258"/>
    <cellStyle name="好 2 4" xfId="259"/>
    <cellStyle name="百分比 2 9" xfId="260"/>
    <cellStyle name="适中 2 2" xfId="261"/>
    <cellStyle name="标题 2 2 4" xfId="262"/>
    <cellStyle name="40% - 强调文字颜色 6 2" xfId="263"/>
    <cellStyle name="好 3 3" xfId="264"/>
    <cellStyle name="40% - 强调文字颜色 6 2 2" xfId="265"/>
    <cellStyle name="百分比 2 9 2" xfId="266"/>
    <cellStyle name="适中 2 2 2" xfId="267"/>
    <cellStyle name="Accent2 5" xfId="268"/>
    <cellStyle name="40% - 强调文字颜色 6 3" xfId="269"/>
    <cellStyle name="好 3 4" xfId="270"/>
    <cellStyle name="Accent6 2 2" xfId="271"/>
    <cellStyle name="输出 3 4" xfId="272"/>
    <cellStyle name="60% - 强调文字颜色 1 2" xfId="273"/>
    <cellStyle name="60% - 强调文字颜色 1 2 2" xfId="274"/>
    <cellStyle name="60% - 强调文字颜色 1 2 2 2" xfId="275"/>
    <cellStyle name="标题 3 2 4" xfId="276"/>
    <cellStyle name="好 7" xfId="277"/>
    <cellStyle name="商品名称 2 2" xfId="278"/>
    <cellStyle name="60% - 强调文字颜色 1 2 3" xfId="279"/>
    <cellStyle name="百分比 2 3 4 2" xfId="280"/>
    <cellStyle name="60% - 强调文字颜色 1 3" xfId="281"/>
    <cellStyle name="60% - 强调文字颜色 1 3 2" xfId="282"/>
    <cellStyle name="千位分隔 2 3" xfId="283"/>
    <cellStyle name="Accent6 3 2" xfId="284"/>
    <cellStyle name="常规 5" xfId="285"/>
    <cellStyle name="输出 4 4" xfId="286"/>
    <cellStyle name="60% - 强调文字颜色 2 2" xfId="287"/>
    <cellStyle name="60% - 强调文字颜色 2 2 3" xfId="288"/>
    <cellStyle name="常规 5 3" xfId="289"/>
    <cellStyle name="Accent6 - 60%" xfId="290"/>
    <cellStyle name="60% - 强调文字颜色 2 3 2" xfId="291"/>
    <cellStyle name="注释 2" xfId="292"/>
    <cellStyle name="常规 6 2" xfId="293"/>
    <cellStyle name="Accent6 4 2" xfId="294"/>
    <cellStyle name="60% - 强调文字颜色 3 2" xfId="295"/>
    <cellStyle name="60% - 强调文字颜色 3 2 2" xfId="296"/>
    <cellStyle name="60% - 强调文字颜色 3 2 3" xfId="297"/>
    <cellStyle name="60% - 强调文字颜色 3 3" xfId="298"/>
    <cellStyle name="Accent5 - 40% 2" xfId="299"/>
    <cellStyle name="60% - 强调文字颜色 3 3 2" xfId="300"/>
    <cellStyle name="汇总 7" xfId="301"/>
    <cellStyle name="Accent5 - 40% 2 2" xfId="302"/>
    <cellStyle name="Accent6 5 2" xfId="303"/>
    <cellStyle name="60% - 强调文字颜色 4 2" xfId="304"/>
    <cellStyle name="60% - 强调文字颜色 4 2 2" xfId="305"/>
    <cellStyle name="60% - 强调文字颜色 4 3 2" xfId="306"/>
    <cellStyle name="常规 15" xfId="307"/>
    <cellStyle name="常规 20" xfId="308"/>
    <cellStyle name="60% - 强调文字颜色 5 2" xfId="309"/>
    <cellStyle name="标题 1 4 2 2" xfId="310"/>
    <cellStyle name="常规 2 5 3" xfId="311"/>
    <cellStyle name="60% - 强调文字颜色 5 2 2" xfId="312"/>
    <cellStyle name="常规 2 5 4" xfId="313"/>
    <cellStyle name="60% - 强调文字颜色 5 2 3" xfId="314"/>
    <cellStyle name="常规 2 2 2 3 2" xfId="315"/>
    <cellStyle name="百分比 2 10" xfId="316"/>
    <cellStyle name="60% - 强调文字颜色 5 3" xfId="317"/>
    <cellStyle name="RowLevel_0" xfId="318"/>
    <cellStyle name="常规 2 6 3" xfId="319"/>
    <cellStyle name="60% - 强调文字颜色 5 3 2" xfId="320"/>
    <cellStyle name="60% - 强调文字颜色 6 2" xfId="321"/>
    <cellStyle name="60% - 强调文字颜色 6 2 2" xfId="322"/>
    <cellStyle name="Header2" xfId="323"/>
    <cellStyle name="强调文字颜色 5 2 3" xfId="324"/>
    <cellStyle name="60% - 强调文字颜色 6 2 2 2" xfId="325"/>
    <cellStyle name="Header2 2" xfId="326"/>
    <cellStyle name="60% - 强调文字颜色 6 2 3" xfId="327"/>
    <cellStyle name="60% - 强调文字颜色 6 3" xfId="328"/>
    <cellStyle name="6mal" xfId="329"/>
    <cellStyle name="Accent1 - 20%" xfId="330"/>
    <cellStyle name="强调文字颜色 2 2 2" xfId="331"/>
    <cellStyle name="Accent4 9" xfId="332"/>
    <cellStyle name="Accent1 - 20% 2 2" xfId="333"/>
    <cellStyle name="Accent5 - 20%" xfId="334"/>
    <cellStyle name="常规 2 3 3 3" xfId="335"/>
    <cellStyle name="Accent1 - 20% 3" xfId="336"/>
    <cellStyle name="Accent1 - 40%" xfId="337"/>
    <cellStyle name="Accent6 9" xfId="338"/>
    <cellStyle name="标题 6 2 2" xfId="339"/>
    <cellStyle name="Accent1 - 40% 2" xfId="340"/>
    <cellStyle name="Accent1 - 40% 2 2" xfId="341"/>
    <cellStyle name="Accent1 - 40% 3" xfId="342"/>
    <cellStyle name="PSHeading 3 2" xfId="343"/>
    <cellStyle name="Accent1 - 60%" xfId="344"/>
    <cellStyle name="Accent1 - 60% 2" xfId="345"/>
    <cellStyle name="标题 1 5" xfId="346"/>
    <cellStyle name="Accent1 - 60% 3" xfId="347"/>
    <cellStyle name="标题 1 6" xfId="348"/>
    <cellStyle name="常规 17 2" xfId="349"/>
    <cellStyle name="注释 4 2 2" xfId="350"/>
    <cellStyle name="Date 3" xfId="351"/>
    <cellStyle name="Accent1 2" xfId="352"/>
    <cellStyle name="Currency [0]_!!!GO" xfId="353"/>
    <cellStyle name="Accent1 2 2" xfId="354"/>
    <cellStyle name="Accent1 3" xfId="355"/>
    <cellStyle name="Accent1 3 2" xfId="356"/>
    <cellStyle name="Accent1 5 2" xfId="357"/>
    <cellStyle name="常规 2" xfId="358"/>
    <cellStyle name="Accent1 6" xfId="359"/>
    <cellStyle name="常规 2 2 3 2" xfId="360"/>
    <cellStyle name="部门 3 2" xfId="361"/>
    <cellStyle name="sstot" xfId="362"/>
    <cellStyle name="Accent1 7" xfId="363"/>
    <cellStyle name="常规 2 2 3 3" xfId="364"/>
    <cellStyle name="Accent1 8" xfId="365"/>
    <cellStyle name="差_1110洱源 2" xfId="366"/>
    <cellStyle name="常规 2 2 3 4" xfId="367"/>
    <cellStyle name="Accent1 9" xfId="368"/>
    <cellStyle name="差_1110洱源 3" xfId="369"/>
    <cellStyle name="Accent2" xfId="370"/>
    <cellStyle name="Header1 2" xfId="371"/>
    <cellStyle name="强调文字颜色 5 2 2 2" xfId="372"/>
    <cellStyle name="常规 9 3" xfId="373"/>
    <cellStyle name="Accent2 - 40% 2 2" xfId="374"/>
    <cellStyle name="输入 2 4" xfId="375"/>
    <cellStyle name="Accent2 - 60% 2" xfId="376"/>
    <cellStyle name="日期 2" xfId="377"/>
    <cellStyle name="Accent5 - 40% 3" xfId="378"/>
    <cellStyle name="Accent2 - 60% 2 2" xfId="379"/>
    <cellStyle name="日期 2 2" xfId="380"/>
    <cellStyle name="Accent2 - 60% 3" xfId="381"/>
    <cellStyle name="日期 3" xfId="382"/>
    <cellStyle name="Accent2 2" xfId="383"/>
    <cellStyle name="t" xfId="384"/>
    <cellStyle name="强调文字颜色 4 3" xfId="385"/>
    <cellStyle name="Accent2 2 2" xfId="386"/>
    <cellStyle name="Accent2 3" xfId="387"/>
    <cellStyle name="Accent2 3 2" xfId="388"/>
    <cellStyle name="Accent2 4" xfId="389"/>
    <cellStyle name="Accent2 4 2" xfId="390"/>
    <cellStyle name="百分比 2 9 2 2" xfId="391"/>
    <cellStyle name="Accent2 5 2" xfId="392"/>
    <cellStyle name="百分比 2 9 3" xfId="393"/>
    <cellStyle name="常规 2 2 11" xfId="394"/>
    <cellStyle name="Accent2 6" xfId="395"/>
    <cellStyle name="常规 2 2 4 2" xfId="396"/>
    <cellStyle name="Date" xfId="397"/>
    <cellStyle name="Accent2 7" xfId="398"/>
    <cellStyle name="Accent2 8" xfId="399"/>
    <cellStyle name="Accent2 9" xfId="400"/>
    <cellStyle name="Accent3" xfId="401"/>
    <cellStyle name="Accent5 2" xfId="402"/>
    <cellStyle name="Accent3 - 20%" xfId="403"/>
    <cellStyle name="Milliers_!!!GO" xfId="404"/>
    <cellStyle name="Accent5 2 2" xfId="405"/>
    <cellStyle name="Accent3 - 20% 2" xfId="406"/>
    <cellStyle name="标题 1 3" xfId="407"/>
    <cellStyle name="百分比 4 3" xfId="408"/>
    <cellStyle name="常规 2 2 7" xfId="409"/>
    <cellStyle name="Accent3 - 20% 2 2" xfId="410"/>
    <cellStyle name="标题 1 3 2" xfId="411"/>
    <cellStyle name="差_0605石屏 3" xfId="412"/>
    <cellStyle name="Accent5 6" xfId="413"/>
    <cellStyle name="汇总 3" xfId="414"/>
    <cellStyle name="Accent3 - 20% 3" xfId="415"/>
    <cellStyle name="标题 1 4" xfId="416"/>
    <cellStyle name="Accent3 - 40%" xfId="417"/>
    <cellStyle name="Accent4 3 2" xfId="418"/>
    <cellStyle name="Mon閠aire [0]_!!!GO" xfId="419"/>
    <cellStyle name="好_0502通海县" xfId="420"/>
    <cellStyle name="Accent3 - 40% 2" xfId="421"/>
    <cellStyle name="Accent3 - 40% 2 2" xfId="422"/>
    <cellStyle name="百分比 2 6 2" xfId="423"/>
    <cellStyle name="常规 15 2 2" xfId="424"/>
    <cellStyle name="Accent3 - 40% 3" xfId="425"/>
    <cellStyle name="捠壿 [0.00]_Region Orders (2)" xfId="426"/>
    <cellStyle name="Accent4 - 60%" xfId="427"/>
    <cellStyle name="Accent3 - 60%" xfId="428"/>
    <cellStyle name="Accent4 5 2" xfId="429"/>
    <cellStyle name="Accent3 - 60% 2" xfId="430"/>
    <cellStyle name="好_M01-1 3" xfId="431"/>
    <cellStyle name="Accent3 - 60% 2 2" xfId="432"/>
    <cellStyle name="编号" xfId="433"/>
    <cellStyle name="Accent3 - 60% 3" xfId="434"/>
    <cellStyle name="常规 17 2 2" xfId="435"/>
    <cellStyle name="Accent3 2" xfId="436"/>
    <cellStyle name="Accent3 2 2" xfId="437"/>
    <cellStyle name="comma zerodec" xfId="438"/>
    <cellStyle name="Accent3 3" xfId="439"/>
    <cellStyle name="Accent3 3 2" xfId="440"/>
    <cellStyle name="Accent3 4" xfId="441"/>
    <cellStyle name="解释性文本 2" xfId="442"/>
    <cellStyle name="Accent3 5" xfId="443"/>
    <cellStyle name="解释性文本 3" xfId="444"/>
    <cellStyle name="Accent3 5 2" xfId="445"/>
    <cellStyle name="解释性文本 3 2" xfId="446"/>
    <cellStyle name="Moneda_96 Risk" xfId="447"/>
    <cellStyle name="Accent3 6" xfId="448"/>
    <cellStyle name="常规 2 2 5 2" xfId="449"/>
    <cellStyle name="解释性文本 4" xfId="450"/>
    <cellStyle name="差 2" xfId="451"/>
    <cellStyle name="解释性文本 5" xfId="452"/>
    <cellStyle name="Accent3 7" xfId="453"/>
    <cellStyle name="差 3" xfId="454"/>
    <cellStyle name="解释性文本 6" xfId="455"/>
    <cellStyle name="Accent3 8" xfId="456"/>
    <cellStyle name="差 4" xfId="457"/>
    <cellStyle name="解释性文本 7" xfId="458"/>
    <cellStyle name="Accent3 9" xfId="459"/>
    <cellStyle name="常规 2 7 3 2" xfId="460"/>
    <cellStyle name="百分比 2" xfId="461"/>
    <cellStyle name="Accent4" xfId="462"/>
    <cellStyle name="差 4 2 2" xfId="463"/>
    <cellStyle name="Accent4 - 20%" xfId="464"/>
    <cellStyle name="百分比 2 2 2" xfId="465"/>
    <cellStyle name="Accent4 - 20% 2" xfId="466"/>
    <cellStyle name="常规 2 4 2 4" xfId="467"/>
    <cellStyle name="百分比 2 2 2 2" xfId="468"/>
    <cellStyle name="Accent4 - 20% 2 2" xfId="469"/>
    <cellStyle name="百分比 2 2 2 2 2" xfId="470"/>
    <cellStyle name="Accent4 - 20% 3" xfId="471"/>
    <cellStyle name="百分比 2 2 2 3" xfId="472"/>
    <cellStyle name="强调 2 2" xfId="473"/>
    <cellStyle name="Accent4 - 40%" xfId="474"/>
    <cellStyle name="输入 4" xfId="475"/>
    <cellStyle name="百分比 2 4 2" xfId="476"/>
    <cellStyle name="Accent4 - 40% 2" xfId="477"/>
    <cellStyle name="输入 4 2" xfId="478"/>
    <cellStyle name="常规 3 3" xfId="479"/>
    <cellStyle name="百分比 2 4 2 2" xfId="480"/>
    <cellStyle name="Accent6 - 40%" xfId="481"/>
    <cellStyle name="Accent4 - 40% 2 2" xfId="482"/>
    <cellStyle name="输入 4 2 2" xfId="483"/>
    <cellStyle name="常规 3 3 2" xfId="484"/>
    <cellStyle name="Accent6 - 40% 2" xfId="485"/>
    <cellStyle name="商品名称 4" xfId="486"/>
    <cellStyle name="Accent4 - 40% 3" xfId="487"/>
    <cellStyle name="输入 4 3" xfId="488"/>
    <cellStyle name="常规 3 4" xfId="489"/>
    <cellStyle name="Accent4 - 60% 2" xfId="490"/>
    <cellStyle name="Accent4 - 60% 2 2" xfId="491"/>
    <cellStyle name="标题 7 4" xfId="492"/>
    <cellStyle name="PSSpacer" xfId="493"/>
    <cellStyle name="Accent4 - 60% 3" xfId="494"/>
    <cellStyle name="Accent6" xfId="495"/>
    <cellStyle name="Accent4 2" xfId="496"/>
    <cellStyle name="Accent4 3" xfId="497"/>
    <cellStyle name="New Times Roman" xfId="498"/>
    <cellStyle name="Accent4 4" xfId="499"/>
    <cellStyle name="PSHeading 5" xfId="500"/>
    <cellStyle name="Accent4 4 2" xfId="501"/>
    <cellStyle name="借出原因" xfId="502"/>
    <cellStyle name="标题 1 2 2" xfId="503"/>
    <cellStyle name="百分比 4 2 2" xfId="504"/>
    <cellStyle name="Accent4 6" xfId="505"/>
    <cellStyle name="常规 2 2 6 2" xfId="506"/>
    <cellStyle name="标题 1 2 3" xfId="507"/>
    <cellStyle name="Accent4 7" xfId="508"/>
    <cellStyle name="标题 1 2 4" xfId="509"/>
    <cellStyle name="Accent4 8" xfId="510"/>
    <cellStyle name="Accent5" xfId="511"/>
    <cellStyle name="常规 2 3 3 3 2" xfId="512"/>
    <cellStyle name="Accent5 - 20% 2" xfId="513"/>
    <cellStyle name="Accent5 - 20% 2 2" xfId="514"/>
    <cellStyle name="Input [yellow] 2 2 2" xfId="515"/>
    <cellStyle name="Accent5 - 20% 3" xfId="516"/>
    <cellStyle name="Accent5 - 40%" xfId="517"/>
    <cellStyle name="好 4 2" xfId="518"/>
    <cellStyle name="常规 12" xfId="519"/>
    <cellStyle name="标题 2 3 3" xfId="520"/>
    <cellStyle name="Accent5 - 60%" xfId="521"/>
    <cellStyle name="好 4 2 2" xfId="522"/>
    <cellStyle name="常规 12 2" xfId="523"/>
    <cellStyle name="Accent5 - 60% 2" xfId="524"/>
    <cellStyle name="Category" xfId="525"/>
    <cellStyle name="Accent5 3" xfId="526"/>
    <cellStyle name="Category 2" xfId="527"/>
    <cellStyle name="标题 2 3" xfId="528"/>
    <cellStyle name="Accent5 3 2" xfId="529"/>
    <cellStyle name="Comma [0]_!!!GO" xfId="530"/>
    <cellStyle name="标题 3 3" xfId="531"/>
    <cellStyle name="Accent5 4 2" xfId="532"/>
    <cellStyle name="汇总 2" xfId="533"/>
    <cellStyle name="Accent5 5" xfId="534"/>
    <cellStyle name="差_0605石屏 2" xfId="535"/>
    <cellStyle name="汇总 2 2" xfId="536"/>
    <cellStyle name="Accent5 5 2" xfId="537"/>
    <cellStyle name="差_0605石屏 2 2" xfId="538"/>
    <cellStyle name="汇总 4" xfId="539"/>
    <cellStyle name="Accent5 7" xfId="540"/>
    <cellStyle name="标题 1 3 3" xfId="541"/>
    <cellStyle name="百分比 2 3 2 2 2" xfId="542"/>
    <cellStyle name="汇总 5" xfId="543"/>
    <cellStyle name="Accent5 8" xfId="544"/>
    <cellStyle name="标题 1 3 4" xfId="545"/>
    <cellStyle name="Accent6 - 20%" xfId="546"/>
    <cellStyle name="Accent6 - 40% 2 2" xfId="547"/>
    <cellStyle name="标题 3 4 4" xfId="548"/>
    <cellStyle name="常规 3 3 3" xfId="549"/>
    <cellStyle name="常规_2007年云南省向人大报送政府收支预算表格式编制过程表" xfId="550"/>
    <cellStyle name="ColLevel_0" xfId="551"/>
    <cellStyle name="Accent6 - 40% 3" xfId="552"/>
    <cellStyle name="Accent6 - 60% 2" xfId="553"/>
    <cellStyle name="Accent6 - 60% 3" xfId="554"/>
    <cellStyle name="Accent6 8" xfId="555"/>
    <cellStyle name="标题 1 4 4" xfId="556"/>
    <cellStyle name="Comma_!!!GO" xfId="557"/>
    <cellStyle name="百分比 2 4 3" xfId="558"/>
    <cellStyle name="分级显示列_1_Book1" xfId="559"/>
    <cellStyle name="标题 3 3 2" xfId="560"/>
    <cellStyle name="Currency_!!!GO" xfId="561"/>
    <cellStyle name="好 4 3" xfId="562"/>
    <cellStyle name="常规 13" xfId="563"/>
    <cellStyle name="标题 2 3 4" xfId="564"/>
    <cellStyle name="Currency1" xfId="565"/>
    <cellStyle name="常规 2 2 11 2" xfId="566"/>
    <cellStyle name="Date 2" xfId="567"/>
    <cellStyle name="Date 2 2" xfId="568"/>
    <cellStyle name="差_0502通海县 3" xfId="569"/>
    <cellStyle name="Dollar (zero dec)" xfId="570"/>
    <cellStyle name="常规 2 3 6" xfId="571"/>
    <cellStyle name="百分比 5 2" xfId="572"/>
    <cellStyle name="标题 2 2" xfId="573"/>
    <cellStyle name="常规 5 2 2 2" xfId="574"/>
    <cellStyle name="Grey" xfId="575"/>
    <cellStyle name="强调文字颜色 5 2 2" xfId="576"/>
    <cellStyle name="Header1" xfId="577"/>
    <cellStyle name="Header2 2 2" xfId="578"/>
    <cellStyle name="Header2 3" xfId="579"/>
    <cellStyle name="千位分隔 2 4" xfId="580"/>
    <cellStyle name="Input [yellow]" xfId="581"/>
    <cellStyle name="千位分隔 2 4 2" xfId="582"/>
    <cellStyle name="Input [yellow] 2" xfId="583"/>
    <cellStyle name="Input [yellow] 2 2" xfId="584"/>
    <cellStyle name="Input [yellow] 2 3" xfId="585"/>
    <cellStyle name="常规 4 3 4 2" xfId="586"/>
    <cellStyle name="Input [yellow] 3" xfId="587"/>
    <cellStyle name="Input [yellow] 3 2" xfId="588"/>
    <cellStyle name="强调文字颜色 3 3" xfId="589"/>
    <cellStyle name="常规 2 10" xfId="590"/>
    <cellStyle name="Input Cells" xfId="591"/>
    <cellStyle name="Linked Cells" xfId="592"/>
    <cellStyle name="标题 6 3" xfId="593"/>
    <cellStyle name="Millares [0]_96 Risk" xfId="594"/>
    <cellStyle name="部门 2 2" xfId="595"/>
    <cellStyle name="常规 10 41 2" xfId="596"/>
    <cellStyle name="常规 2 2 2 2" xfId="597"/>
    <cellStyle name="Millares_96 Risk" xfId="598"/>
    <cellStyle name="千位分隔 2 3 2" xfId="599"/>
    <cellStyle name="Milliers [0]_!!!GO" xfId="600"/>
    <cellStyle name="Moneda [0]_96 Risk" xfId="601"/>
    <cellStyle name="数量 3" xfId="602"/>
    <cellStyle name="标题 1 2 2 2" xfId="603"/>
    <cellStyle name="Month" xfId="604"/>
    <cellStyle name="数量 3 2" xfId="605"/>
    <cellStyle name="Month 2" xfId="606"/>
    <cellStyle name="百分比 10" xfId="607"/>
    <cellStyle name="PSHeading 2" xfId="608"/>
    <cellStyle name="no dec" xfId="609"/>
    <cellStyle name="PSHeading 2 2" xfId="610"/>
    <cellStyle name="no dec 2" xfId="611"/>
    <cellStyle name="常规 101 3" xfId="612"/>
    <cellStyle name="常规 450" xfId="613"/>
    <cellStyle name="PSHeading 2 2 2" xfId="614"/>
    <cellStyle name="no dec 2 2" xfId="615"/>
    <cellStyle name="PSHeading 2 3" xfId="616"/>
    <cellStyle name="no dec 3" xfId="617"/>
    <cellStyle name="百分比 3 3 2" xfId="618"/>
    <cellStyle name="Normal" xfId="619"/>
    <cellStyle name="Normal - Style1" xfId="620"/>
    <cellStyle name="Normal_!!!GO" xfId="621"/>
    <cellStyle name="百分比 2 5 2" xfId="622"/>
    <cellStyle name="输入 3 3" xfId="623"/>
    <cellStyle name="常规 2 9 3" xfId="624"/>
    <cellStyle name="PSInt" xfId="625"/>
    <cellStyle name="常规 2 4" xfId="626"/>
    <cellStyle name="per.style" xfId="627"/>
    <cellStyle name="常规 2 3 4" xfId="628"/>
    <cellStyle name="t_HVAC Equipment (3)" xfId="629"/>
    <cellStyle name="常规 94" xfId="630"/>
    <cellStyle name="Percent [2] 2" xfId="631"/>
    <cellStyle name="Percent_!!!GO" xfId="632"/>
    <cellStyle name="标题 5" xfId="633"/>
    <cellStyle name="解释性文本 2 3" xfId="634"/>
    <cellStyle name="百分比 8" xfId="635"/>
    <cellStyle name="常规 2 3 2 3 2" xfId="636"/>
    <cellStyle name="Pourcentage_pldt" xfId="637"/>
    <cellStyle name="强调文字颜色 4 2" xfId="638"/>
    <cellStyle name="PSChar 2" xfId="639"/>
    <cellStyle name="PSHeading 3 3" xfId="640"/>
    <cellStyle name="编号 2 2" xfId="641"/>
    <cellStyle name="PSDate" xfId="642"/>
    <cellStyle name="编号 2 2 2" xfId="643"/>
    <cellStyle name="PSDate 2" xfId="644"/>
    <cellStyle name="标题 4 4 2 2" xfId="645"/>
    <cellStyle name="PSDec" xfId="646"/>
    <cellStyle name="常规 10" xfId="647"/>
    <cellStyle name="PSDec 2" xfId="648"/>
    <cellStyle name="编号 4" xfId="649"/>
    <cellStyle name="常规 16 2" xfId="650"/>
    <cellStyle name="PSHeading" xfId="651"/>
    <cellStyle name="常规 451" xfId="652"/>
    <cellStyle name="PSHeading 2 2 3" xfId="653"/>
    <cellStyle name="PSHeading 2 4" xfId="654"/>
    <cellStyle name="PSHeading 3" xfId="655"/>
    <cellStyle name="常规 2 9 3 2" xfId="656"/>
    <cellStyle name="PSInt 2" xfId="657"/>
    <cellStyle name="常规 2 4 2" xfId="658"/>
    <cellStyle name="输入 3" xfId="659"/>
    <cellStyle name="常规 2 9" xfId="660"/>
    <cellStyle name="PSSpacer 2" xfId="661"/>
    <cellStyle name="sstot 2" xfId="662"/>
    <cellStyle name="Standard_AREAS" xfId="663"/>
    <cellStyle name="强调文字颜色 4 3 2" xfId="664"/>
    <cellStyle name="t 2" xfId="665"/>
    <cellStyle name="常规 2 3 4 2" xfId="666"/>
    <cellStyle name="t_HVAC Equipment (3) 2" xfId="667"/>
    <cellStyle name="百分比 2 11" xfId="668"/>
    <cellStyle name="千位分隔 2 2" xfId="669"/>
    <cellStyle name="百分比 2 3 5" xfId="670"/>
    <cellStyle name="百分比 2 11 2" xfId="671"/>
    <cellStyle name="千位分隔 3" xfId="672"/>
    <cellStyle name="标题 4 2" xfId="673"/>
    <cellStyle name="解释性文本 2 2 2" xfId="674"/>
    <cellStyle name="百分比 7 2" xfId="675"/>
    <cellStyle name="百分比 2 12" xfId="676"/>
    <cellStyle name="标题 10" xfId="677"/>
    <cellStyle name="差 4 2" xfId="678"/>
    <cellStyle name="百分比 2 2" xfId="679"/>
    <cellStyle name="百分比 2 2 3" xfId="680"/>
    <cellStyle name="百分比 2 2 3 2" xfId="681"/>
    <cellStyle name="百分比 2 3" xfId="682"/>
    <cellStyle name="常规_Sheet3" xfId="683"/>
    <cellStyle name="百分比 2 3 2" xfId="684"/>
    <cellStyle name="常规 2 14" xfId="685"/>
    <cellStyle name="百分比 2 3 2 2" xfId="686"/>
    <cellStyle name="常规 2 14 2" xfId="687"/>
    <cellStyle name="百分比 2 3 2 3" xfId="688"/>
    <cellStyle name="百分比 2 3 3" xfId="689"/>
    <cellStyle name="常规 2 15" xfId="690"/>
    <cellStyle name="百分比 2 3 3 2" xfId="691"/>
    <cellStyle name="百分比 2 4" xfId="692"/>
    <cellStyle name="百分比 2 4 3 2" xfId="693"/>
    <cellStyle name="百分比 2 4 4" xfId="694"/>
    <cellStyle name="百分比 2 5" xfId="695"/>
    <cellStyle name="常规 15 2" xfId="696"/>
    <cellStyle name="百分比 2 6" xfId="697"/>
    <cellStyle name="标题 2 2 2" xfId="698"/>
    <cellStyle name="常规 15 3" xfId="699"/>
    <cellStyle name="百分比 2 7" xfId="700"/>
    <cellStyle name="标题 2 2 3" xfId="701"/>
    <cellStyle name="百分比 2 8" xfId="702"/>
    <cellStyle name="百分比 3" xfId="703"/>
    <cellStyle name="百分比 3 2" xfId="704"/>
    <cellStyle name="百分比 3 2 2" xfId="705"/>
    <cellStyle name="百分比 3 3" xfId="706"/>
    <cellStyle name="编号 2" xfId="707"/>
    <cellStyle name="百分比 3 4" xfId="708"/>
    <cellStyle name="常规 2 2 6" xfId="709"/>
    <cellStyle name="百分比 4 2" xfId="710"/>
    <cellStyle name="标题 1 2" xfId="711"/>
    <cellStyle name="百分比 6 2" xfId="712"/>
    <cellStyle name="标题 3 2" xfId="713"/>
    <cellStyle name="标题 5 2" xfId="714"/>
    <cellStyle name="百分比 8 2" xfId="715"/>
    <cellStyle name="标题 6" xfId="716"/>
    <cellStyle name="解释性文本 2 4" xfId="717"/>
    <cellStyle name="百分比 9" xfId="718"/>
    <cellStyle name="标题 6 2" xfId="719"/>
    <cellStyle name="百分比 9 2" xfId="720"/>
    <cellStyle name="标题1 4" xfId="721"/>
    <cellStyle name="捠壿_Region Orders (2)" xfId="722"/>
    <cellStyle name="编号 2 3" xfId="723"/>
    <cellStyle name="编号 3" xfId="724"/>
    <cellStyle name="标题 1 3 2 2" xfId="725"/>
    <cellStyle name="标题 1 5 3" xfId="726"/>
    <cellStyle name="标题 2 4 2" xfId="727"/>
    <cellStyle name="常规 17 3" xfId="728"/>
    <cellStyle name="标题 1 7" xfId="729"/>
    <cellStyle name="常规 11" xfId="730"/>
    <cellStyle name="标题 2 3 2" xfId="731"/>
    <cellStyle name="常规 11 2" xfId="732"/>
    <cellStyle name="标题 2 3 2 2" xfId="733"/>
    <cellStyle name="标题 2 4" xfId="734"/>
    <cellStyle name="标题 2 4 2 2" xfId="735"/>
    <cellStyle name="标题 2 4 3" xfId="736"/>
    <cellStyle name="好 5 2" xfId="737"/>
    <cellStyle name="标题 3 2 2 2" xfId="738"/>
    <cellStyle name="标题 2 4 4" xfId="739"/>
    <cellStyle name="标题 2 5" xfId="740"/>
    <cellStyle name="常规 18 3" xfId="741"/>
    <cellStyle name="标题 2 7" xfId="742"/>
    <cellStyle name="标题 2 5 2" xfId="743"/>
    <cellStyle name="标题 2 5 3" xfId="744"/>
    <cellStyle name="常规 5 42" xfId="745"/>
    <cellStyle name="常规 18 2" xfId="746"/>
    <cellStyle name="标题 2 6" xfId="747"/>
    <cellStyle name="好 5" xfId="748"/>
    <cellStyle name="标题 3 2 2" xfId="749"/>
    <cellStyle name="好 6" xfId="750"/>
    <cellStyle name="标题 3 2 3" xfId="751"/>
    <cellStyle name="标题 3 4 3" xfId="752"/>
    <cellStyle name="标题 3 3 2 2" xfId="753"/>
    <cellStyle name="标题 3 3 3" xfId="754"/>
    <cellStyle name="商品名称 3 2" xfId="755"/>
    <cellStyle name="标题 3 3 4" xfId="756"/>
    <cellStyle name="标题 3 4" xfId="757"/>
    <cellStyle name="标题 3 4 2" xfId="758"/>
    <cellStyle name="标题 4 4 3" xfId="759"/>
    <cellStyle name="标题 3 4 2 2" xfId="760"/>
    <cellStyle name="标题 3 5" xfId="761"/>
    <cellStyle name="标题 3 5 2" xfId="762"/>
    <cellStyle name="常规 9" xfId="763"/>
    <cellStyle name="标题 3 5 3" xfId="764"/>
    <cellStyle name="常规 19 2" xfId="765"/>
    <cellStyle name="标题 3 6" xfId="766"/>
    <cellStyle name="常规 19 3" xfId="767"/>
    <cellStyle name="数量 2 2 2" xfId="768"/>
    <cellStyle name="标题 3 7" xfId="769"/>
    <cellStyle name="千位分隔 3 2" xfId="770"/>
    <cellStyle name="标题 4 2 2" xfId="771"/>
    <cellStyle name="千位分隔 3 2 2" xfId="772"/>
    <cellStyle name="标题 4 2 2 2" xfId="773"/>
    <cellStyle name="千位分隔 3 3" xfId="774"/>
    <cellStyle name="标题 4 2 3" xfId="775"/>
    <cellStyle name="标题 4 2 4" xfId="776"/>
    <cellStyle name="千位分隔 4" xfId="777"/>
    <cellStyle name="标题 4 3" xfId="778"/>
    <cellStyle name="千位分隔 4 2" xfId="779"/>
    <cellStyle name="标题 4 3 2" xfId="780"/>
    <cellStyle name="标题 4 3 2 2" xfId="781"/>
    <cellStyle name="标题 4 3 3" xfId="782"/>
    <cellStyle name="标题 4 3 4" xfId="783"/>
    <cellStyle name="千位分隔 5 2" xfId="784"/>
    <cellStyle name="标题 4 4 2" xfId="785"/>
    <cellStyle name="标题 4 4 4" xfId="786"/>
    <cellStyle name="千位分隔 6" xfId="787"/>
    <cellStyle name="标题 4 5" xfId="788"/>
    <cellStyle name="差_1110洱源" xfId="789"/>
    <cellStyle name="常规 25 2" xfId="790"/>
    <cellStyle name="千位分隔 7" xfId="791"/>
    <cellStyle name="标题 4 6" xfId="792"/>
    <cellStyle name="千位分隔 8" xfId="793"/>
    <cellStyle name="标题 4 7" xfId="794"/>
    <cellStyle name="标题 5 2 2" xfId="795"/>
    <cellStyle name="标题 5 3" xfId="796"/>
    <cellStyle name="标题 6 4" xfId="797"/>
    <cellStyle name="标题 7" xfId="798"/>
    <cellStyle name="标题 7 2" xfId="799"/>
    <cellStyle name="标题 7 2 2" xfId="800"/>
    <cellStyle name="标题 7 3" xfId="801"/>
    <cellStyle name="标题 8" xfId="802"/>
    <cellStyle name="常规 2 7" xfId="803"/>
    <cellStyle name="标题 8 2" xfId="804"/>
    <cellStyle name="输入 2" xfId="805"/>
    <cellStyle name="常规 2 8" xfId="806"/>
    <cellStyle name="标题 8 3" xfId="807"/>
    <cellStyle name="标题 9" xfId="808"/>
    <cellStyle name="常规 2 2 2 2 2 2" xfId="809"/>
    <cellStyle name="标题1" xfId="810"/>
    <cellStyle name="标题1 2" xfId="811"/>
    <cellStyle name="好_0605石屏 3" xfId="812"/>
    <cellStyle name="标题1 2 2" xfId="813"/>
    <cellStyle name="标题1 2 2 2" xfId="814"/>
    <cellStyle name="差 5 2" xfId="815"/>
    <cellStyle name="标题1 2 3" xfId="816"/>
    <cellStyle name="标题1 3" xfId="817"/>
    <cellStyle name="标题1 3 2" xfId="818"/>
    <cellStyle name="表标题" xfId="819"/>
    <cellStyle name="表标题 2" xfId="820"/>
    <cellStyle name="常规 2 2" xfId="821"/>
    <cellStyle name="部门" xfId="822"/>
    <cellStyle name="常规 2 2 2" xfId="823"/>
    <cellStyle name="部门 2" xfId="824"/>
    <cellStyle name="常规 10 41" xfId="825"/>
    <cellStyle name="常规 2 2 2 2 2" xfId="826"/>
    <cellStyle name="部门 2 2 2" xfId="827"/>
    <cellStyle name="常规 2 2 2 3" xfId="828"/>
    <cellStyle name="部门 2 3" xfId="829"/>
    <cellStyle name="常规 2 2 3" xfId="830"/>
    <cellStyle name="部门 3" xfId="831"/>
    <cellStyle name="解释性文本 5 2" xfId="832"/>
    <cellStyle name="差 2 2" xfId="833"/>
    <cellStyle name="差 2 2 2" xfId="834"/>
    <cellStyle name="解释性文本 5 3" xfId="835"/>
    <cellStyle name="差 2 3" xfId="836"/>
    <cellStyle name="差 2 4" xfId="837"/>
    <cellStyle name="差 3 2" xfId="838"/>
    <cellStyle name="差_0605石屏县" xfId="839"/>
    <cellStyle name="警告文本 6" xfId="840"/>
    <cellStyle name="差 3 2 2" xfId="841"/>
    <cellStyle name="差 3 3" xfId="842"/>
    <cellStyle name="差 3 4" xfId="843"/>
    <cellStyle name="差 4 3" xfId="844"/>
    <cellStyle name="差 4 4" xfId="845"/>
    <cellStyle name="差 5" xfId="846"/>
    <cellStyle name="差 5 3" xfId="847"/>
    <cellStyle name="差_0502通海县 2 2" xfId="848"/>
    <cellStyle name="差 6" xfId="849"/>
    <cellStyle name="常规 5 2 3" xfId="850"/>
    <cellStyle name="差 8" xfId="851"/>
    <cellStyle name="差_0502通海县" xfId="852"/>
    <cellStyle name="差_0502通海县 2" xfId="853"/>
    <cellStyle name="差_0605石屏县 2" xfId="854"/>
    <cellStyle name="差_0605石屏县 2 2" xfId="855"/>
    <cellStyle name="差_0605石屏县 3" xfId="856"/>
    <cellStyle name="差_1110洱源 2 2" xfId="857"/>
    <cellStyle name="差_11大理" xfId="858"/>
    <cellStyle name="差_11大理 2" xfId="859"/>
    <cellStyle name="差_11大理 3" xfId="860"/>
    <cellStyle name="常规 2 2 3 2 2" xfId="861"/>
    <cellStyle name="差_2007年地州资金往来对账表" xfId="862"/>
    <cellStyle name="差_2007年地州资金往来对账表 2" xfId="863"/>
    <cellStyle name="差_2007年地州资金往来对账表 2 2" xfId="864"/>
    <cellStyle name="差_2007年地州资金往来对账表 3" xfId="865"/>
    <cellStyle name="常规 28" xfId="866"/>
    <cellStyle name="差_2008年地州对账表(国库资金）" xfId="867"/>
    <cellStyle name="差_2008年地州对账表(国库资金） 2" xfId="868"/>
    <cellStyle name="适中 3" xfId="869"/>
    <cellStyle name="差_2008年地州对账表(国库资金） 2 2" xfId="870"/>
    <cellStyle name="差_Book1" xfId="871"/>
    <cellStyle name="差_M01-1" xfId="872"/>
    <cellStyle name="输入 3 2" xfId="873"/>
    <cellStyle name="常规 2 9 2" xfId="874"/>
    <cellStyle name="常规 2 3" xfId="875"/>
    <cellStyle name="昗弨_Pacific Region P&amp;L" xfId="876"/>
    <cellStyle name="差_M01-1 2" xfId="877"/>
    <cellStyle name="输入 3 2 2" xfId="878"/>
    <cellStyle name="常规 2 9 2 2" xfId="879"/>
    <cellStyle name="常规 2 3 2" xfId="880"/>
    <cellStyle name="常规 2 3 2 2" xfId="881"/>
    <cellStyle name="差_M01-1 2 2" xfId="882"/>
    <cellStyle name="常规 2 3 3" xfId="883"/>
    <cellStyle name="差_M01-1 3" xfId="884"/>
    <cellStyle name="常规 10 2" xfId="885"/>
    <cellStyle name="常规 10 2 2" xfId="886"/>
    <cellStyle name="常规 3 3 2 3" xfId="887"/>
    <cellStyle name="常规 10 2 2 2" xfId="888"/>
    <cellStyle name="汇总 6 2" xfId="889"/>
    <cellStyle name="常规 10 2 3" xfId="890"/>
    <cellStyle name="常规 10 2_报预算局：2016年云南省及省本级1-7月社保基金预算执行情况表（0823）" xfId="891"/>
    <cellStyle name="常规 10 3" xfId="892"/>
    <cellStyle name="常规 11 2 2" xfId="893"/>
    <cellStyle name="常规 11 3" xfId="894"/>
    <cellStyle name="常规 11 3 2" xfId="895"/>
    <cellStyle name="常规 430" xfId="896"/>
    <cellStyle name="常规 13 2" xfId="897"/>
    <cellStyle name="好 4 4" xfId="898"/>
    <cellStyle name="常规 14" xfId="899"/>
    <cellStyle name="常规 14 2" xfId="900"/>
    <cellStyle name="检查单元格 2 2 2" xfId="901"/>
    <cellStyle name="常规 21" xfId="902"/>
    <cellStyle name="常规 16" xfId="903"/>
    <cellStyle name="分级显示行_1_Book1" xfId="904"/>
    <cellStyle name="常规 6 4 2" xfId="905"/>
    <cellStyle name="常规 4 2 2 2 2" xfId="906"/>
    <cellStyle name="注释 4 2" xfId="907"/>
    <cellStyle name="常规 22" xfId="908"/>
    <cellStyle name="常规 17" xfId="909"/>
    <cellStyle name="注释 4 3" xfId="910"/>
    <cellStyle name="常规 23" xfId="911"/>
    <cellStyle name="常规 18" xfId="912"/>
    <cellStyle name="常规 5 42 2" xfId="913"/>
    <cellStyle name="常规 18 2 2" xfId="914"/>
    <cellStyle name="注释 4 4" xfId="915"/>
    <cellStyle name="常规 24" xfId="916"/>
    <cellStyle name="常规 19" xfId="917"/>
    <cellStyle name="常规 19 10" xfId="918"/>
    <cellStyle name="常规 19 2 2" xfId="919"/>
    <cellStyle name="适中 3 3" xfId="920"/>
    <cellStyle name="强调文字颜色 3 3 2" xfId="921"/>
    <cellStyle name="常规 2 10 2" xfId="922"/>
    <cellStyle name="常规 2 11" xfId="923"/>
    <cellStyle name="适中 4 3" xfId="924"/>
    <cellStyle name="常规 2 11 2" xfId="925"/>
    <cellStyle name="常规 2 12" xfId="926"/>
    <cellStyle name="常规 2 13" xfId="927"/>
    <cellStyle name="常规 2 13 2" xfId="928"/>
    <cellStyle name="常规 2 2 2 2 3" xfId="929"/>
    <cellStyle name="强调文字颜色 1 2" xfId="930"/>
    <cellStyle name="常规 2 2 2 4 2" xfId="931"/>
    <cellStyle name="常规 2 2 3 3 2" xfId="932"/>
    <cellStyle name="常规 2 2 5" xfId="933"/>
    <cellStyle name="数量" xfId="934"/>
    <cellStyle name="常规 2 3 2 2 2" xfId="935"/>
    <cellStyle name="数量 2" xfId="936"/>
    <cellStyle name="常规 2 3 2 2 2 2" xfId="937"/>
    <cellStyle name="常规 2 3 2 2 3" xfId="938"/>
    <cellStyle name="常规 2 3 2 3" xfId="939"/>
    <cellStyle name="常规 2 3 5" xfId="940"/>
    <cellStyle name="常规 2 3 5 2" xfId="941"/>
    <cellStyle name="常规 2 4 2 2" xfId="942"/>
    <cellStyle name="常规 2 4 2 2 2" xfId="943"/>
    <cellStyle name="输出 2 2 2" xfId="944"/>
    <cellStyle name="常规 2 4 2 3" xfId="945"/>
    <cellStyle name="常规 2 4 2 3 2" xfId="946"/>
    <cellStyle name="常规 2 4 3" xfId="947"/>
    <cellStyle name="常规 2 4 3 2" xfId="948"/>
    <cellStyle name="常规 2 4 4" xfId="949"/>
    <cellStyle name="常规 2 4 4 2" xfId="950"/>
    <cellStyle name="常规 7 2 2" xfId="951"/>
    <cellStyle name="常规 2 4 5" xfId="952"/>
    <cellStyle name="输入 3 4" xfId="953"/>
    <cellStyle name="好_2008年地州对账表(国库资金） 2" xfId="954"/>
    <cellStyle name="常规 2 9 4" xfId="955"/>
    <cellStyle name="常规 2 5" xfId="956"/>
    <cellStyle name="常规 2 5 2" xfId="957"/>
    <cellStyle name="检查单元格 6" xfId="958"/>
    <cellStyle name="常规 2 5 2 2" xfId="959"/>
    <cellStyle name="常规 2 5 2 2 2" xfId="960"/>
    <cellStyle name="输出 3 2 2" xfId="961"/>
    <cellStyle name="检查单元格 7" xfId="962"/>
    <cellStyle name="常规 2 5 2 3" xfId="963"/>
    <cellStyle name="千位分隔 2" xfId="964"/>
    <cellStyle name="常规 7 3 2" xfId="965"/>
    <cellStyle name="常规 2 5 5" xfId="966"/>
    <cellStyle name="常规 2 6" xfId="967"/>
    <cellStyle name="常规 2 6 2" xfId="968"/>
    <cellStyle name="常规 2 6 2 2" xfId="969"/>
    <cellStyle name="常规 2 6 2 2 2" xfId="970"/>
    <cellStyle name="常规 2 6 3 2" xfId="971"/>
    <cellStyle name="检查单元格 3 2 2" xfId="972"/>
    <cellStyle name="常规 2 6 4" xfId="973"/>
    <cellStyle name="常规 2 6 4 2" xfId="974"/>
    <cellStyle name="常规 2 7 3" xfId="975"/>
    <cellStyle name="输入 2 2" xfId="976"/>
    <cellStyle name="常规 2 8 2" xfId="977"/>
    <cellStyle name="常规 30" xfId="978"/>
    <cellStyle name="常规 25" xfId="979"/>
    <cellStyle name="常规 26" xfId="980"/>
    <cellStyle name="常规 27" xfId="981"/>
    <cellStyle name="常规 29" xfId="982"/>
    <cellStyle name="输出 4 2" xfId="983"/>
    <cellStyle name="常规 3" xfId="984"/>
    <cellStyle name="输出 4 2 2" xfId="985"/>
    <cellStyle name="常规 3 2" xfId="986"/>
    <cellStyle name="适中 4" xfId="987"/>
    <cellStyle name="常规 3 2 2" xfId="988"/>
    <cellStyle name="适中 4 2" xfId="989"/>
    <cellStyle name="常规 3 2 2 2" xfId="990"/>
    <cellStyle name="适中 6" xfId="991"/>
    <cellStyle name="常规 3 2 4" xfId="992"/>
    <cellStyle name="常规 3 2 4 2" xfId="993"/>
    <cellStyle name="常规 3 3 2 2" xfId="994"/>
    <cellStyle name="常规 3 3 2 2 2" xfId="995"/>
    <cellStyle name="常规 3 3 3 2" xfId="996"/>
    <cellStyle name="常规_2007年云南省向人大报送政府收支预算表格式编制过程表 2" xfId="997"/>
    <cellStyle name="常规 3 3 4" xfId="998"/>
    <cellStyle name="强调 3" xfId="999"/>
    <cellStyle name="常规 3 3 4 2" xfId="1000"/>
    <cellStyle name="常规 3 4 2" xfId="1001"/>
    <cellStyle name="检查单元格 2 4" xfId="1002"/>
    <cellStyle name="常规 3 4 2 2" xfId="1003"/>
    <cellStyle name="常规 3 5" xfId="1004"/>
    <cellStyle name="常规 3 5 2" xfId="1005"/>
    <cellStyle name="常规 3 6" xfId="1006"/>
    <cellStyle name="常规 3 6 2" xfId="1007"/>
    <cellStyle name="常规 3 7" xfId="1008"/>
    <cellStyle name="常规 3 8" xfId="1009"/>
    <cellStyle name="常规 3_Book1" xfId="1010"/>
    <cellStyle name="输出 4 3" xfId="1011"/>
    <cellStyle name="常规 4" xfId="1012"/>
    <cellStyle name="常规 4 2" xfId="1013"/>
    <cellStyle name="常规 4 4" xfId="1014"/>
    <cellStyle name="常规 4 2 2" xfId="1015"/>
    <cellStyle name="常规 6 4" xfId="1016"/>
    <cellStyle name="常规 4 2 2 2" xfId="1017"/>
    <cellStyle name="常规 4 5" xfId="1018"/>
    <cellStyle name="常规 4 2 3" xfId="1019"/>
    <cellStyle name="常规 7 4" xfId="1020"/>
    <cellStyle name="常规 4 2 3 2" xfId="1021"/>
    <cellStyle name="常规 4 6" xfId="1022"/>
    <cellStyle name="常规 4 2 4" xfId="1023"/>
    <cellStyle name="常规 8 4" xfId="1024"/>
    <cellStyle name="常规 444" xfId="1025"/>
    <cellStyle name="常规 439" xfId="1026"/>
    <cellStyle name="常规 4 6 2" xfId="1027"/>
    <cellStyle name="常规 4 2 4 2" xfId="1028"/>
    <cellStyle name="常规 4 7" xfId="1029"/>
    <cellStyle name="常规 4 2 5" xfId="1030"/>
    <cellStyle name="常规 4 3" xfId="1031"/>
    <cellStyle name="常规 5 4" xfId="1032"/>
    <cellStyle name="常规 4 3 2" xfId="1033"/>
    <cellStyle name="常规 5 4 2" xfId="1034"/>
    <cellStyle name="常规 4 3 2 2" xfId="1035"/>
    <cellStyle name="常规 4 3 2 2 2" xfId="1036"/>
    <cellStyle name="常规 4 3 2 3" xfId="1037"/>
    <cellStyle name="常规 5 5" xfId="1038"/>
    <cellStyle name="常规 4 3 3" xfId="1039"/>
    <cellStyle name="常规 4 3 3 2" xfId="1040"/>
    <cellStyle name="常规 4 3 4" xfId="1041"/>
    <cellStyle name="常规 431" xfId="1042"/>
    <cellStyle name="链接单元格 2" xfId="1043"/>
    <cellStyle name="常规 432" xfId="1044"/>
    <cellStyle name="好_1110洱源 2 2" xfId="1045"/>
    <cellStyle name="常规 448" xfId="1046"/>
    <cellStyle name="常规 449" xfId="1047"/>
    <cellStyle name="常规 452" xfId="1048"/>
    <cellStyle name="常规 5 2 3 2" xfId="1049"/>
    <cellStyle name="常规 5 2 4" xfId="1050"/>
    <cellStyle name="常规 5 3 2" xfId="1051"/>
    <cellStyle name="常规 6 2 2" xfId="1052"/>
    <cellStyle name="常规 6 3" xfId="1053"/>
    <cellStyle name="常规 6 3 2" xfId="1054"/>
    <cellStyle name="常规 6 3 2 2" xfId="1055"/>
    <cellStyle name="常规 6 3 3" xfId="1056"/>
    <cellStyle name="常规 7" xfId="1057"/>
    <cellStyle name="常规 7 2" xfId="1058"/>
    <cellStyle name="常规 8" xfId="1059"/>
    <cellStyle name="注释 7" xfId="1060"/>
    <cellStyle name="常规 9 2 2" xfId="1061"/>
    <cellStyle name="常规 9 2 2 2" xfId="1062"/>
    <cellStyle name="注释 8" xfId="1063"/>
    <cellStyle name="常规 9 2 3" xfId="1064"/>
    <cellStyle name="常规 9 3 2" xfId="1065"/>
    <cellStyle name="常规 9 4" xfId="1066"/>
    <cellStyle name="常规 9 5" xfId="1067"/>
    <cellStyle name="常规 95" xfId="1068"/>
    <cellStyle name="常规_2004年基金预算(二稿)" xfId="1069"/>
    <cellStyle name="计算 2 3" xfId="1070"/>
    <cellStyle name="常规_2007年云南省向人大报送政府收支预算表格式编制过程表 2 2" xfId="1071"/>
    <cellStyle name="数量 4" xfId="1072"/>
    <cellStyle name="常规_2007年云南省向人大报送政府收支预算表格式编制过程表 2 2 2" xfId="1073"/>
    <cellStyle name="计算 2 4" xfId="1074"/>
    <cellStyle name="常规_2007年云南省向人大报送政府收支预算表格式编制过程表 2 3" xfId="1075"/>
    <cellStyle name="常规_2007年云南省向人大报送政府收支预算表格式编制过程表 2 4 2" xfId="1076"/>
    <cellStyle name="常规_exceltmp1" xfId="1077"/>
    <cellStyle name="常规_exceltmp1 2" xfId="1078"/>
    <cellStyle name="计算 4" xfId="1079"/>
    <cellStyle name="常规_表样--2016年1至7月云南省及省本级地方财政收支执行情况（国资预算）全省数据与国库一致send预算局826" xfId="1080"/>
    <cellStyle name="千位[0]_ 方正PC" xfId="1081"/>
    <cellStyle name="超级链接 3" xfId="1082"/>
    <cellStyle name="超链接 2" xfId="1083"/>
    <cellStyle name="超链接 2 2" xfId="1084"/>
    <cellStyle name="超链接 2 2 2" xfId="1085"/>
    <cellStyle name="超链接 3" xfId="1086"/>
    <cellStyle name="超链接 3 2" xfId="1087"/>
    <cellStyle name="超链接 4" xfId="1088"/>
    <cellStyle name="超链接 4 2" xfId="1089"/>
    <cellStyle name="好 2" xfId="1090"/>
    <cellStyle name="好 2 2" xfId="1091"/>
    <cellStyle name="好 2 2 2" xfId="1092"/>
    <cellStyle name="好 3" xfId="1093"/>
    <cellStyle name="好 3 2" xfId="1094"/>
    <cellStyle name="好 4" xfId="1095"/>
    <cellStyle name="好 5 3" xfId="1096"/>
    <cellStyle name="好_2008年地州对账表(国库资金） 2 2" xfId="1097"/>
    <cellStyle name="商品名称 2 3" xfId="1098"/>
    <cellStyle name="好 8" xfId="1099"/>
    <cellStyle name="好_0502通海县 2" xfId="1100"/>
    <cellStyle name="好_0502通海县 2 2" xfId="1101"/>
    <cellStyle name="好_0502通海县 3" xfId="1102"/>
    <cellStyle name="好_0605石屏" xfId="1103"/>
    <cellStyle name="好_0605石屏 2" xfId="1104"/>
    <cellStyle name="好_0605石屏 2 2" xfId="1105"/>
    <cellStyle name="好_0605石屏县" xfId="1106"/>
    <cellStyle name="好_0605石屏县 2" xfId="1107"/>
    <cellStyle name="好_0605石屏县 3" xfId="1108"/>
    <cellStyle name="好_1110洱源" xfId="1109"/>
    <cellStyle name="好_1110洱源 2" xfId="1110"/>
    <cellStyle name="解释性文本 4 3" xfId="1111"/>
    <cellStyle name="好_1110洱源 3" xfId="1112"/>
    <cellStyle name="解释性文本 4 4" xfId="1113"/>
    <cellStyle name="好_11大理" xfId="1114"/>
    <cellStyle name="好_11大理 2" xfId="1115"/>
    <cellStyle name="好_11大理 2 2" xfId="1116"/>
    <cellStyle name="好_M01-1 2" xfId="1117"/>
    <cellStyle name="好_11大理 3" xfId="1118"/>
    <cellStyle name="好_2007年地州资金往来对账表" xfId="1119"/>
    <cellStyle name="好_2007年地州资金往来对账表 2" xfId="1120"/>
    <cellStyle name="好_2007年地州资金往来对账表 2 2" xfId="1121"/>
    <cellStyle name="好_2008年地州对账表(国库资金） 3" xfId="1122"/>
    <cellStyle name="好_Book1" xfId="1123"/>
    <cellStyle name="好_Book1 2" xfId="1124"/>
    <cellStyle name="好_M01-1" xfId="1125"/>
    <cellStyle name="好_M01-1 2 2" xfId="1126"/>
    <cellStyle name="后继超级链接" xfId="1127"/>
    <cellStyle name="后继超级链接 2" xfId="1128"/>
    <cellStyle name="后继超级链接 2 2" xfId="1129"/>
    <cellStyle name="后继超级链接 3" xfId="1130"/>
    <cellStyle name="汇总 2 2 2" xfId="1131"/>
    <cellStyle name="汇总 2 2 2 2" xfId="1132"/>
    <cellStyle name="汇总 8" xfId="1133"/>
    <cellStyle name="汇总 2 2 3" xfId="1134"/>
    <cellStyle name="警告文本 2 2 2" xfId="1135"/>
    <cellStyle name="检查单元格 2" xfId="1136"/>
    <cellStyle name="汇总 2 3" xfId="1137"/>
    <cellStyle name="检查单元格 2 2" xfId="1138"/>
    <cellStyle name="汇总 2 3 2" xfId="1139"/>
    <cellStyle name="检查单元格 3" xfId="1140"/>
    <cellStyle name="汇总 2 4" xfId="1141"/>
    <cellStyle name="检查单元格 3 2" xfId="1142"/>
    <cellStyle name="汇总 2 4 2" xfId="1143"/>
    <cellStyle name="检查单元格 4" xfId="1144"/>
    <cellStyle name="汇总 2 5" xfId="1145"/>
    <cellStyle name="汇总 3 2" xfId="1146"/>
    <cellStyle name="汇总 3 2 2" xfId="1147"/>
    <cellStyle name="汇总 3 2 2 2" xfId="1148"/>
    <cellStyle name="汇总 3 2 3" xfId="1149"/>
    <cellStyle name="警告文本 3 2 2" xfId="1150"/>
    <cellStyle name="汇总 3 3 2" xfId="1151"/>
    <cellStyle name="汇总 3 4" xfId="1152"/>
    <cellStyle name="汇总 3 4 2" xfId="1153"/>
    <cellStyle name="汇总 3 5" xfId="1154"/>
    <cellStyle name="汇总 4 2" xfId="1155"/>
    <cellStyle name="汇总 4 2 2" xfId="1156"/>
    <cellStyle name="汇总 4 2 2 2" xfId="1157"/>
    <cellStyle name="汇总 4 2 3" xfId="1158"/>
    <cellStyle name="警告文本 4 2 2" xfId="1159"/>
    <cellStyle name="汇总 4 3" xfId="1160"/>
    <cellStyle name="汇总 4 3 2" xfId="1161"/>
    <cellStyle name="汇总 4 4" xfId="1162"/>
    <cellStyle name="汇总 4 4 2" xfId="1163"/>
    <cellStyle name="汇总 4 5" xfId="1164"/>
    <cellStyle name="汇总 5 2" xfId="1165"/>
    <cellStyle name="汇总 5 2 2" xfId="1166"/>
    <cellStyle name="汇总 5 3" xfId="1167"/>
    <cellStyle name="汇总 5 3 2" xfId="1168"/>
    <cellStyle name="汇总 5 4" xfId="1169"/>
    <cellStyle name="千分位_97-917" xfId="1170"/>
    <cellStyle name="汇总 7 2" xfId="1171"/>
    <cellStyle name="汇总 8 2" xfId="1172"/>
    <cellStyle name="计算 2" xfId="1173"/>
    <cellStyle name="计算 2 2" xfId="1174"/>
    <cellStyle name="计算 2 2 2" xfId="1175"/>
    <cellStyle name="计算 3" xfId="1176"/>
    <cellStyle name="计算 3 2" xfId="1177"/>
    <cellStyle name="计算 3 2 2" xfId="1178"/>
    <cellStyle name="计算 3 4" xfId="1179"/>
    <cellStyle name="计算 4 2" xfId="1180"/>
    <cellStyle name="计算 4 3" xfId="1181"/>
    <cellStyle name="计算 4 4" xfId="1182"/>
    <cellStyle name="计算 5" xfId="1183"/>
    <cellStyle name="计算 5 2" xfId="1184"/>
    <cellStyle name="计算 5 3" xfId="1185"/>
    <cellStyle name="计算 6" xfId="1186"/>
    <cellStyle name="计算 7" xfId="1187"/>
    <cellStyle name="计算 8" xfId="1188"/>
    <cellStyle name="检查单元格 2 3" xfId="1189"/>
    <cellStyle name="检查单元格 3 3" xfId="1190"/>
    <cellStyle name="检查单元格 4 2" xfId="1191"/>
    <cellStyle name="检查单元格 4 2 2" xfId="1192"/>
    <cellStyle name="检查单元格 4 3" xfId="1193"/>
    <cellStyle name="检查单元格 4 4" xfId="1194"/>
    <cellStyle name="检查单元格 5" xfId="1195"/>
    <cellStyle name="检查单元格 5 2" xfId="1196"/>
    <cellStyle name="检查单元格 5 3" xfId="1197"/>
    <cellStyle name="检查单元格 8" xfId="1198"/>
    <cellStyle name="解释性文本 3 3" xfId="1199"/>
    <cellStyle name="解释性文本 3 4" xfId="1200"/>
    <cellStyle name="解释性文本 4 2" xfId="1201"/>
    <cellStyle name="解释性文本 4 2 2" xfId="1202"/>
    <cellStyle name="借出原因 2" xfId="1203"/>
    <cellStyle name="借出原因 2 2" xfId="1204"/>
    <cellStyle name="借出原因 2 2 2" xfId="1205"/>
    <cellStyle name="借出原因 2 3" xfId="1206"/>
    <cellStyle name="借出原因 3" xfId="1207"/>
    <cellStyle name="借出原因 3 2" xfId="1208"/>
    <cellStyle name="借出原因 4" xfId="1209"/>
    <cellStyle name="警告文本 2" xfId="1210"/>
    <cellStyle name="警告文本 2 2" xfId="1211"/>
    <cellStyle name="警告文本 2 3" xfId="1212"/>
    <cellStyle name="警告文本 2 4" xfId="1213"/>
    <cellStyle name="警告文本 3" xfId="1214"/>
    <cellStyle name="警告文本 3 2" xfId="1215"/>
    <cellStyle name="警告文本 3 3" xfId="1216"/>
    <cellStyle name="警告文本 3 4" xfId="1217"/>
    <cellStyle name="警告文本 4" xfId="1218"/>
    <cellStyle name="警告文本 4 3" xfId="1219"/>
    <cellStyle name="警告文本 4 4" xfId="1220"/>
    <cellStyle name="警告文本 5" xfId="1221"/>
    <cellStyle name="警告文本 5 2" xfId="1222"/>
    <cellStyle name="警告文本 5 3" xfId="1223"/>
    <cellStyle name="警告文本 7" xfId="1224"/>
    <cellStyle name="链接单元格 2 2" xfId="1225"/>
    <cellStyle name="链接单元格 2 2 2" xfId="1226"/>
    <cellStyle name="链接单元格 2 3" xfId="1227"/>
    <cellStyle name="链接单元格 2 4" xfId="1228"/>
    <cellStyle name="链接单元格 3 2" xfId="1229"/>
    <cellStyle name="链接单元格 3 3" xfId="1230"/>
    <cellStyle name="链接单元格 3 4" xfId="1231"/>
    <cellStyle name="链接单元格 4 2" xfId="1232"/>
    <cellStyle name="链接单元格 4 2 2" xfId="1233"/>
    <cellStyle name="链接单元格 4 3" xfId="1234"/>
    <cellStyle name="链接单元格 4 4" xfId="1235"/>
    <cellStyle name="链接单元格 5 2" xfId="1236"/>
    <cellStyle name="链接单元格 5 3" xfId="1237"/>
    <cellStyle name="普通_97-917" xfId="1238"/>
    <cellStyle name="千位分隔 11" xfId="1239"/>
    <cellStyle name="千分位[0]_laroux" xfId="1240"/>
    <cellStyle name="输入 8"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强调文字颜色 4 2 2 2" xfId="1249"/>
    <cellStyle name="千位分隔 9"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6 2 2 2" xfId="1258"/>
    <cellStyle name="强调文字颜色 1 3" xfId="1259"/>
    <cellStyle name="强调文字颜色 1 3 2" xfId="1260"/>
    <cellStyle name="强调文字颜色 2 2" xfId="1261"/>
    <cellStyle name="强调文字颜色 2 2 3" xfId="1262"/>
    <cellStyle name="强调文字颜色 2 3" xfId="1263"/>
    <cellStyle name="强调文字颜色 3 2" xfId="1264"/>
    <cellStyle name="适中 2 3" xfId="1265"/>
    <cellStyle name="强调文字颜色 3 2 2" xfId="1266"/>
    <cellStyle name="强调文字颜色 3 2 2 2" xfId="1267"/>
    <cellStyle name="适中 2 4" xfId="1268"/>
    <cellStyle name="强调文字颜色 3 2 3"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寘嬫愗傝_Region Orders (2)" xfId="1302"/>
    <cellStyle name="输出 5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千位分隔 10" xfId="1315"/>
    <cellStyle name="输入 7" xfId="1316"/>
    <cellStyle name="数量 2 2" xfId="1317"/>
    <cellStyle name="数量 2 3" xfId="1318"/>
    <cellStyle name="未定义" xfId="1319"/>
    <cellStyle name="样式 1" xfId="1320"/>
    <cellStyle name="寘嬫愗傝 [0.00]_Region Orders (2)" xfId="1321"/>
    <cellStyle name="注释 2 2" xfId="1322"/>
    <cellStyle name="注释 2 2 2" xfId="1323"/>
    <cellStyle name="注释 2 3" xfId="1324"/>
    <cellStyle name="注释 2 4" xfId="1325"/>
    <cellStyle name="注释 3" xfId="1326"/>
    <cellStyle name="注释 3 2" xfId="1327"/>
    <cellStyle name="注释 3 2 2" xfId="1328"/>
    <cellStyle name="注释 3 3" xfId="1329"/>
    <cellStyle name="注释 3 4" xfId="1330"/>
    <cellStyle name="注释 4" xfId="1331"/>
    <cellStyle name="注释 5" xfId="1332"/>
    <cellStyle name="注释 5 2" xfId="1333"/>
    <cellStyle name="注释 5 3" xfId="1334"/>
    <cellStyle name="注释 6" xfId="1335"/>
    <cellStyle name="好_其他部门(按照总人口测算）—20080416_民生政策最低支出需求_合并" xfId="1336"/>
    <cellStyle name="差_测算结果汇总_财力性转移支付2010年预算参考数_隋心对账单定稿0514" xfId="1337"/>
    <cellStyle name="常规_2007年省与各地结算单" xfId="1338"/>
  </cellStyles>
  <dxfs count="5">
    <dxf>
      <font>
        <color indexed="9"/>
      </font>
    </dxf>
    <dxf>
      <font>
        <b val="1"/>
        <i val="0"/>
      </font>
    </dxf>
    <dxf>
      <font>
        <color indexed="10"/>
      </font>
    </dxf>
    <dxf>
      <font>
        <b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46.xml"/><Relationship Id="rId98" Type="http://schemas.openxmlformats.org/officeDocument/2006/relationships/externalLink" Target="externalLinks/externalLink45.xml"/><Relationship Id="rId97" Type="http://schemas.openxmlformats.org/officeDocument/2006/relationships/externalLink" Target="externalLinks/externalLink44.xml"/><Relationship Id="rId96" Type="http://schemas.openxmlformats.org/officeDocument/2006/relationships/externalLink" Target="externalLinks/externalLink43.xml"/><Relationship Id="rId95" Type="http://schemas.openxmlformats.org/officeDocument/2006/relationships/externalLink" Target="externalLinks/externalLink42.xml"/><Relationship Id="rId94" Type="http://schemas.openxmlformats.org/officeDocument/2006/relationships/externalLink" Target="externalLinks/externalLink41.xml"/><Relationship Id="rId93" Type="http://schemas.openxmlformats.org/officeDocument/2006/relationships/externalLink" Target="externalLinks/externalLink40.xml"/><Relationship Id="rId92" Type="http://schemas.openxmlformats.org/officeDocument/2006/relationships/externalLink" Target="externalLinks/externalLink39.xml"/><Relationship Id="rId91" Type="http://schemas.openxmlformats.org/officeDocument/2006/relationships/externalLink" Target="externalLinks/externalLink38.xml"/><Relationship Id="rId90" Type="http://schemas.openxmlformats.org/officeDocument/2006/relationships/externalLink" Target="externalLinks/externalLink37.xml"/><Relationship Id="rId9" Type="http://schemas.openxmlformats.org/officeDocument/2006/relationships/worksheet" Target="worksheets/sheet9.xml"/><Relationship Id="rId89" Type="http://schemas.openxmlformats.org/officeDocument/2006/relationships/externalLink" Target="externalLinks/externalLink36.xml"/><Relationship Id="rId88" Type="http://schemas.openxmlformats.org/officeDocument/2006/relationships/externalLink" Target="externalLinks/externalLink35.xml"/><Relationship Id="rId87" Type="http://schemas.openxmlformats.org/officeDocument/2006/relationships/externalLink" Target="externalLinks/externalLink34.xml"/><Relationship Id="rId86" Type="http://schemas.openxmlformats.org/officeDocument/2006/relationships/externalLink" Target="externalLinks/externalLink33.xml"/><Relationship Id="rId85" Type="http://schemas.openxmlformats.org/officeDocument/2006/relationships/externalLink" Target="externalLinks/externalLink32.xml"/><Relationship Id="rId84" Type="http://schemas.openxmlformats.org/officeDocument/2006/relationships/externalLink" Target="externalLinks/externalLink31.xml"/><Relationship Id="rId83" Type="http://schemas.openxmlformats.org/officeDocument/2006/relationships/externalLink" Target="externalLinks/externalLink30.xml"/><Relationship Id="rId82" Type="http://schemas.openxmlformats.org/officeDocument/2006/relationships/externalLink" Target="externalLinks/externalLink29.xml"/><Relationship Id="rId81" Type="http://schemas.openxmlformats.org/officeDocument/2006/relationships/externalLink" Target="externalLinks/externalLink28.xml"/><Relationship Id="rId80" Type="http://schemas.openxmlformats.org/officeDocument/2006/relationships/externalLink" Target="externalLinks/externalLink27.xml"/><Relationship Id="rId8" Type="http://schemas.openxmlformats.org/officeDocument/2006/relationships/worksheet" Target="worksheets/sheet8.xml"/><Relationship Id="rId79" Type="http://schemas.openxmlformats.org/officeDocument/2006/relationships/externalLink" Target="externalLinks/externalLink26.xml"/><Relationship Id="rId78" Type="http://schemas.openxmlformats.org/officeDocument/2006/relationships/externalLink" Target="externalLinks/externalLink25.xml"/><Relationship Id="rId77" Type="http://schemas.openxmlformats.org/officeDocument/2006/relationships/externalLink" Target="externalLinks/externalLink24.xml"/><Relationship Id="rId76" Type="http://schemas.openxmlformats.org/officeDocument/2006/relationships/externalLink" Target="externalLinks/externalLink23.xml"/><Relationship Id="rId75" Type="http://schemas.openxmlformats.org/officeDocument/2006/relationships/externalLink" Target="externalLinks/externalLink22.xml"/><Relationship Id="rId74" Type="http://schemas.openxmlformats.org/officeDocument/2006/relationships/externalLink" Target="externalLinks/externalLink21.xml"/><Relationship Id="rId73" Type="http://schemas.openxmlformats.org/officeDocument/2006/relationships/externalLink" Target="externalLinks/externalLink20.xml"/><Relationship Id="rId72" Type="http://schemas.openxmlformats.org/officeDocument/2006/relationships/externalLink" Target="externalLinks/externalLink19.xml"/><Relationship Id="rId71" Type="http://schemas.openxmlformats.org/officeDocument/2006/relationships/externalLink" Target="externalLinks/externalLink18.xml"/><Relationship Id="rId70" Type="http://schemas.openxmlformats.org/officeDocument/2006/relationships/externalLink" Target="externalLinks/externalLink17.xml"/><Relationship Id="rId7" Type="http://schemas.openxmlformats.org/officeDocument/2006/relationships/worksheet" Target="worksheets/sheet7.xml"/><Relationship Id="rId69" Type="http://schemas.openxmlformats.org/officeDocument/2006/relationships/externalLink" Target="externalLinks/externalLink16.xml"/><Relationship Id="rId68" Type="http://schemas.openxmlformats.org/officeDocument/2006/relationships/externalLink" Target="externalLinks/externalLink15.xml"/><Relationship Id="rId67" Type="http://schemas.openxmlformats.org/officeDocument/2006/relationships/externalLink" Target="externalLinks/externalLink14.xml"/><Relationship Id="rId66" Type="http://schemas.openxmlformats.org/officeDocument/2006/relationships/externalLink" Target="externalLinks/externalLink13.xml"/><Relationship Id="rId65" Type="http://schemas.openxmlformats.org/officeDocument/2006/relationships/externalLink" Target="externalLinks/externalLink12.xml"/><Relationship Id="rId64" Type="http://schemas.openxmlformats.org/officeDocument/2006/relationships/externalLink" Target="externalLinks/externalLink11.xml"/><Relationship Id="rId63" Type="http://schemas.openxmlformats.org/officeDocument/2006/relationships/externalLink" Target="externalLinks/externalLink10.xml"/><Relationship Id="rId62" Type="http://schemas.openxmlformats.org/officeDocument/2006/relationships/externalLink" Target="externalLinks/externalLink9.xml"/><Relationship Id="rId61" Type="http://schemas.openxmlformats.org/officeDocument/2006/relationships/externalLink" Target="externalLinks/externalLink8.xml"/><Relationship Id="rId60" Type="http://schemas.openxmlformats.org/officeDocument/2006/relationships/externalLink" Target="externalLinks/externalLink7.xml"/><Relationship Id="rId6" Type="http://schemas.openxmlformats.org/officeDocument/2006/relationships/worksheet" Target="worksheets/sheet6.xml"/><Relationship Id="rId59" Type="http://schemas.openxmlformats.org/officeDocument/2006/relationships/externalLink" Target="externalLinks/externalLink6.xml"/><Relationship Id="rId58" Type="http://schemas.openxmlformats.org/officeDocument/2006/relationships/externalLink" Target="externalLinks/externalLink5.xml"/><Relationship Id="rId57" Type="http://schemas.openxmlformats.org/officeDocument/2006/relationships/externalLink" Target="externalLinks/externalLink4.xml"/><Relationship Id="rId56" Type="http://schemas.openxmlformats.org/officeDocument/2006/relationships/externalLink" Target="externalLinks/externalLink3.xml"/><Relationship Id="rId55" Type="http://schemas.openxmlformats.org/officeDocument/2006/relationships/externalLink" Target="externalLinks/externalLink2.xml"/><Relationship Id="rId54" Type="http://schemas.openxmlformats.org/officeDocument/2006/relationships/externalLink" Target="externalLinks/externalLink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8" Type="http://schemas.openxmlformats.org/officeDocument/2006/relationships/sharedStrings" Target="sharedStrings.xml"/><Relationship Id="rId167" Type="http://schemas.openxmlformats.org/officeDocument/2006/relationships/styles" Target="styles.xml"/><Relationship Id="rId166" Type="http://schemas.openxmlformats.org/officeDocument/2006/relationships/theme" Target="theme/theme1.xml"/><Relationship Id="rId165" Type="http://schemas.openxmlformats.org/officeDocument/2006/relationships/externalLink" Target="externalLinks/externalLink112.xml"/><Relationship Id="rId164" Type="http://schemas.openxmlformats.org/officeDocument/2006/relationships/externalLink" Target="externalLinks/externalLink111.xml"/><Relationship Id="rId163" Type="http://schemas.openxmlformats.org/officeDocument/2006/relationships/externalLink" Target="externalLinks/externalLink110.xml"/><Relationship Id="rId162" Type="http://schemas.openxmlformats.org/officeDocument/2006/relationships/externalLink" Target="externalLinks/externalLink109.xml"/><Relationship Id="rId161" Type="http://schemas.openxmlformats.org/officeDocument/2006/relationships/externalLink" Target="externalLinks/externalLink108.xml"/><Relationship Id="rId160" Type="http://schemas.openxmlformats.org/officeDocument/2006/relationships/externalLink" Target="externalLinks/externalLink107.xml"/><Relationship Id="rId16" Type="http://schemas.openxmlformats.org/officeDocument/2006/relationships/worksheet" Target="worksheets/sheet16.xml"/><Relationship Id="rId159" Type="http://schemas.openxmlformats.org/officeDocument/2006/relationships/externalLink" Target="externalLinks/externalLink106.xml"/><Relationship Id="rId158" Type="http://schemas.openxmlformats.org/officeDocument/2006/relationships/externalLink" Target="externalLinks/externalLink105.xml"/><Relationship Id="rId157" Type="http://schemas.openxmlformats.org/officeDocument/2006/relationships/externalLink" Target="externalLinks/externalLink104.xml"/><Relationship Id="rId156" Type="http://schemas.openxmlformats.org/officeDocument/2006/relationships/externalLink" Target="externalLinks/externalLink103.xml"/><Relationship Id="rId155" Type="http://schemas.openxmlformats.org/officeDocument/2006/relationships/externalLink" Target="externalLinks/externalLink102.xml"/><Relationship Id="rId154" Type="http://schemas.openxmlformats.org/officeDocument/2006/relationships/externalLink" Target="externalLinks/externalLink101.xml"/><Relationship Id="rId153" Type="http://schemas.openxmlformats.org/officeDocument/2006/relationships/externalLink" Target="externalLinks/externalLink100.xml"/><Relationship Id="rId152" Type="http://schemas.openxmlformats.org/officeDocument/2006/relationships/externalLink" Target="externalLinks/externalLink99.xml"/><Relationship Id="rId151" Type="http://schemas.openxmlformats.org/officeDocument/2006/relationships/externalLink" Target="externalLinks/externalLink98.xml"/><Relationship Id="rId150" Type="http://schemas.openxmlformats.org/officeDocument/2006/relationships/externalLink" Target="externalLinks/externalLink97.xml"/><Relationship Id="rId15" Type="http://schemas.openxmlformats.org/officeDocument/2006/relationships/worksheet" Target="worksheets/sheet15.xml"/><Relationship Id="rId149" Type="http://schemas.openxmlformats.org/officeDocument/2006/relationships/externalLink" Target="externalLinks/externalLink96.xml"/><Relationship Id="rId148" Type="http://schemas.openxmlformats.org/officeDocument/2006/relationships/externalLink" Target="externalLinks/externalLink95.xml"/><Relationship Id="rId147" Type="http://schemas.openxmlformats.org/officeDocument/2006/relationships/externalLink" Target="externalLinks/externalLink94.xml"/><Relationship Id="rId146" Type="http://schemas.openxmlformats.org/officeDocument/2006/relationships/externalLink" Target="externalLinks/externalLink93.xml"/><Relationship Id="rId145" Type="http://schemas.openxmlformats.org/officeDocument/2006/relationships/externalLink" Target="externalLinks/externalLink92.xml"/><Relationship Id="rId144" Type="http://schemas.openxmlformats.org/officeDocument/2006/relationships/externalLink" Target="externalLinks/externalLink91.xml"/><Relationship Id="rId143" Type="http://schemas.openxmlformats.org/officeDocument/2006/relationships/externalLink" Target="externalLinks/externalLink90.xml"/><Relationship Id="rId142" Type="http://schemas.openxmlformats.org/officeDocument/2006/relationships/externalLink" Target="externalLinks/externalLink89.xml"/><Relationship Id="rId141" Type="http://schemas.openxmlformats.org/officeDocument/2006/relationships/externalLink" Target="externalLinks/externalLink88.xml"/><Relationship Id="rId140" Type="http://schemas.openxmlformats.org/officeDocument/2006/relationships/externalLink" Target="externalLinks/externalLink87.xml"/><Relationship Id="rId14" Type="http://schemas.openxmlformats.org/officeDocument/2006/relationships/worksheet" Target="worksheets/sheet14.xml"/><Relationship Id="rId139" Type="http://schemas.openxmlformats.org/officeDocument/2006/relationships/externalLink" Target="externalLinks/externalLink86.xml"/><Relationship Id="rId138" Type="http://schemas.openxmlformats.org/officeDocument/2006/relationships/externalLink" Target="externalLinks/externalLink85.xml"/><Relationship Id="rId137" Type="http://schemas.openxmlformats.org/officeDocument/2006/relationships/externalLink" Target="externalLinks/externalLink84.xml"/><Relationship Id="rId136" Type="http://schemas.openxmlformats.org/officeDocument/2006/relationships/externalLink" Target="externalLinks/externalLink83.xml"/><Relationship Id="rId135" Type="http://schemas.openxmlformats.org/officeDocument/2006/relationships/externalLink" Target="externalLinks/externalLink82.xml"/><Relationship Id="rId134" Type="http://schemas.openxmlformats.org/officeDocument/2006/relationships/externalLink" Target="externalLinks/externalLink81.xml"/><Relationship Id="rId133" Type="http://schemas.openxmlformats.org/officeDocument/2006/relationships/externalLink" Target="externalLinks/externalLink80.xml"/><Relationship Id="rId132" Type="http://schemas.openxmlformats.org/officeDocument/2006/relationships/externalLink" Target="externalLinks/externalLink79.xml"/><Relationship Id="rId131" Type="http://schemas.openxmlformats.org/officeDocument/2006/relationships/externalLink" Target="externalLinks/externalLink78.xml"/><Relationship Id="rId130" Type="http://schemas.openxmlformats.org/officeDocument/2006/relationships/externalLink" Target="externalLinks/externalLink77.xml"/><Relationship Id="rId13" Type="http://schemas.openxmlformats.org/officeDocument/2006/relationships/worksheet" Target="worksheets/sheet13.xml"/><Relationship Id="rId129" Type="http://schemas.openxmlformats.org/officeDocument/2006/relationships/externalLink" Target="externalLinks/externalLink76.xml"/><Relationship Id="rId128" Type="http://schemas.openxmlformats.org/officeDocument/2006/relationships/externalLink" Target="externalLinks/externalLink75.xml"/><Relationship Id="rId127" Type="http://schemas.openxmlformats.org/officeDocument/2006/relationships/externalLink" Target="externalLinks/externalLink74.xml"/><Relationship Id="rId126" Type="http://schemas.openxmlformats.org/officeDocument/2006/relationships/externalLink" Target="externalLinks/externalLink73.xml"/><Relationship Id="rId125" Type="http://schemas.openxmlformats.org/officeDocument/2006/relationships/externalLink" Target="externalLinks/externalLink72.xml"/><Relationship Id="rId124" Type="http://schemas.openxmlformats.org/officeDocument/2006/relationships/externalLink" Target="externalLinks/externalLink71.xml"/><Relationship Id="rId123" Type="http://schemas.openxmlformats.org/officeDocument/2006/relationships/externalLink" Target="externalLinks/externalLink70.xml"/><Relationship Id="rId122" Type="http://schemas.openxmlformats.org/officeDocument/2006/relationships/externalLink" Target="externalLinks/externalLink69.xml"/><Relationship Id="rId121" Type="http://schemas.openxmlformats.org/officeDocument/2006/relationships/externalLink" Target="externalLinks/externalLink68.xml"/><Relationship Id="rId120" Type="http://schemas.openxmlformats.org/officeDocument/2006/relationships/externalLink" Target="externalLinks/externalLink67.xml"/><Relationship Id="rId12" Type="http://schemas.openxmlformats.org/officeDocument/2006/relationships/worksheet" Target="worksheets/sheet12.xml"/><Relationship Id="rId119" Type="http://schemas.openxmlformats.org/officeDocument/2006/relationships/externalLink" Target="externalLinks/externalLink66.xml"/><Relationship Id="rId118" Type="http://schemas.openxmlformats.org/officeDocument/2006/relationships/externalLink" Target="externalLinks/externalLink65.xml"/><Relationship Id="rId117" Type="http://schemas.openxmlformats.org/officeDocument/2006/relationships/externalLink" Target="externalLinks/externalLink64.xml"/><Relationship Id="rId116" Type="http://schemas.openxmlformats.org/officeDocument/2006/relationships/externalLink" Target="externalLinks/externalLink63.xml"/><Relationship Id="rId115" Type="http://schemas.openxmlformats.org/officeDocument/2006/relationships/externalLink" Target="externalLinks/externalLink62.xml"/><Relationship Id="rId114" Type="http://schemas.openxmlformats.org/officeDocument/2006/relationships/externalLink" Target="externalLinks/externalLink61.xml"/><Relationship Id="rId113" Type="http://schemas.openxmlformats.org/officeDocument/2006/relationships/externalLink" Target="externalLinks/externalLink60.xml"/><Relationship Id="rId112" Type="http://schemas.openxmlformats.org/officeDocument/2006/relationships/externalLink" Target="externalLinks/externalLink59.xml"/><Relationship Id="rId111" Type="http://schemas.openxmlformats.org/officeDocument/2006/relationships/externalLink" Target="externalLinks/externalLink58.xml"/><Relationship Id="rId110" Type="http://schemas.openxmlformats.org/officeDocument/2006/relationships/externalLink" Target="externalLinks/externalLink57.xml"/><Relationship Id="rId11" Type="http://schemas.openxmlformats.org/officeDocument/2006/relationships/worksheet" Target="worksheets/sheet11.xml"/><Relationship Id="rId109" Type="http://schemas.openxmlformats.org/officeDocument/2006/relationships/externalLink" Target="externalLinks/externalLink56.xml"/><Relationship Id="rId108" Type="http://schemas.openxmlformats.org/officeDocument/2006/relationships/externalLink" Target="externalLinks/externalLink55.xml"/><Relationship Id="rId107" Type="http://schemas.openxmlformats.org/officeDocument/2006/relationships/externalLink" Target="externalLinks/externalLink54.xml"/><Relationship Id="rId106" Type="http://schemas.openxmlformats.org/officeDocument/2006/relationships/externalLink" Target="externalLinks/externalLink53.xml"/><Relationship Id="rId105" Type="http://schemas.openxmlformats.org/officeDocument/2006/relationships/externalLink" Target="externalLinks/externalLink52.xml"/><Relationship Id="rId104" Type="http://schemas.openxmlformats.org/officeDocument/2006/relationships/externalLink" Target="externalLinks/externalLink51.xml"/><Relationship Id="rId103" Type="http://schemas.openxmlformats.org/officeDocument/2006/relationships/externalLink" Target="externalLinks/externalLink50.xml"/><Relationship Id="rId102" Type="http://schemas.openxmlformats.org/officeDocument/2006/relationships/externalLink" Target="externalLinks/externalLink49.xml"/><Relationship Id="rId101" Type="http://schemas.openxmlformats.org/officeDocument/2006/relationships/externalLink" Target="externalLinks/externalLink48.xml"/><Relationship Id="rId100" Type="http://schemas.openxmlformats.org/officeDocument/2006/relationships/externalLink" Target="externalLinks/externalLink47.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xdr:row>
      <xdr:rowOff>0</xdr:rowOff>
    </xdr:from>
    <xdr:to>
      <xdr:col>8</xdr:col>
      <xdr:colOff>0</xdr:colOff>
      <xdr:row>2</xdr:row>
      <xdr:rowOff>15240</xdr:rowOff>
    </xdr:to>
    <xdr:cxnSp>
      <xdr:nvCxnSpPr>
        <xdr:cNvPr id="4" name="直接连接符 3"/>
        <xdr:cNvCxnSpPr/>
      </xdr:nvCxnSpPr>
      <xdr:spPr>
        <a:xfrm>
          <a:off x="1024128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0</xdr:rowOff>
    </xdr:from>
    <xdr:to>
      <xdr:col>0</xdr:col>
      <xdr:colOff>0</xdr:colOff>
      <xdr:row>2</xdr:row>
      <xdr:rowOff>15240</xdr:rowOff>
    </xdr:to>
    <xdr:cxnSp>
      <xdr:nvCxnSpPr>
        <xdr:cNvPr id="3" name="直接连接符 2"/>
        <xdr:cNvCxnSpPr/>
      </xdr:nvCxnSpPr>
      <xdr:spPr>
        <a:xfrm>
          <a:off x="0"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5" name="直接连接符 4"/>
        <xdr:cNvCxnSpPr/>
      </xdr:nvCxnSpPr>
      <xdr:spPr>
        <a:xfrm>
          <a:off x="9545955" y="80962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un\user\1000\gvfs\smb-share:server=10.124.6.233,share=&#20840;&#20307;&#20154;&#21592;\11&#39044;&#31639;&#22788;&#65288;&#26032;&#65289;\03&#25903;&#20986;&#32452;\03&#22522;&#37329;&#38750;&#31246;\01&#22522;&#37329;&#39044;&#31639;\2022&#24180;&#22522;&#37329;&#39044;&#31639;\&#39044;&#31639;&#32534;&#21046;\12.31&#25353;&#26446;&#36745;&#35201;&#27714;&#23436;&#21892;\10.124.6.233\&#20840;&#20307;&#20154;&#21592;\02&#24179;&#34913;&#22788;\01&#36130;&#21147;&#21450;&#39044;&#20915;&#31639;&#25253;&#21578;\2018&#24180;\&#24180;&#21021;&#20154;&#20195;&#20250;\&#36807;&#31243;\RecoveredExternalLink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19979;&#36733;\tmp\mozilla_kylin0\tmp\mozilla_kylin0\tmp\mozilla_kylin0\10.124.6.233\&#20840;&#20307;&#20154;&#21592;\02&#24179;&#34913;&#22788;\01&#36130;&#21147;&#21450;&#39044;&#20915;&#31639;&#25253;&#21578;\2018&#24180;\&#24180;&#21021;&#20154;&#20195;&#20250;\&#36807;&#31243;\RecoveredExternalLink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1382;&#24180;&#22269;&#23478;&#20915;&#31639;\1993-2002&#24180;&#22269;&#23478;&#25910;&#20837;&#27604;&#36739;&#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6032;&#24314;&#25991;&#20214;&#22841;\&#35838;&#39064;&#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GP_Ph1\SBB-OIs\Hel-O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Spares\FILES\SMCTS2\SMCTSSP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5&#22320;&#21306;&#22788;\05.&#36716;&#31227;&#25903;&#20184;\06&#22686;&#36164;&#36716;&#31227;&#25903;&#20184;\2015&#24180;\&#22686;&#36164;&#36716;&#31227;&#25903;&#20184;&#27979;&#31639;\01&#27979;&#31639;\2015&#24180;&#31246;&#25910;&#24180;&#21021;&#39044;&#31639;&#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kylin\&#26700;&#38754;\F:\Documents%20and%20Settings\Administrator\&#26700;&#38754;\&#22522;&#26412;&#36130;&#21147;&#27979;&#31639;\&#30456;&#20851;&#26448;&#26009;\2014&#24180;&#31246;&#25910;&#25910;&#20837;&#39044;&#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GQ.LD87_ACC\AppData\Local\Temp\cesoft\41101389780%20081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NTS01\jhc\CHR\ARBEJDE\Q4D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Backup%20of%20Backup%20of%20LINDA%20LISTONE.xlk"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kylin\&#26700;&#38754;\A:\WINDOWS\TEMP\GOLDPYR4\ARENTO\TOOLBO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fnl-gp2\ToolboxGP\Kor\OSP_Becht_F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POWER%20ASSUMPTION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me\kylin\&#26700;&#38754;\F:\13&#22522;&#23618;&#36130;&#25919;&#22788;&#65288;&#26032;&#65289;\05&#36716;&#31227;&#25903;&#20184;\08&#25552;&#21069;&#19979;&#36798;&#36716;&#31227;&#25903;&#20184;\&#36807;&#31243;\POWER%20ASSUMPTION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5&#22320;&#21306;&#22788;\05.&#36716;&#31227;&#25903;&#20184;\19&#25552;&#21069;&#36890;&#30693;&#36716;&#31227;&#25903;&#20184;\2018&#24180;&#25552;&#21069;&#19979;&#36798;2019&#24180;&#36164;&#37329;\POWER%20ASSUMPTION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1110&#25552;&#21069;&#19979;&#36798;2022&#24180;&#21439;&#32423;&#22522;&#26412;&#36130;&#21147;&#20445;&#38556;&#26426;&#21046;&#22870;&#34917;&#36164;&#37329;&#27979;&#31639;&#24773;&#20917;&#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3&#22522;&#23618;&#36130;&#25919;&#22788;&#65288;&#26032;&#65289;\51&#20449;&#24687;&#31995;&#32479;\2019&#24180;\2019&#24180;&#21508;&#22320;&#19977;&#20445;&#27979;&#31639;\h\&#19977;&#20445;\2019&#27979;&#31639;\POWER%20ASSUMPTION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tamer\DOS\TEMP\GPTLBX9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05&#32489;&#25928;&#32771;&#26680;&#35843;&#25972;\RecoveredExternalLink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3567;&#20876;&#23376;\0905\&#21439;&#32423;&#36130;&#25919;&#25253;&#34920;&#38468;&#34920;\01&#26118;&#26126;\01&#26118;&#2612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2320;&#21439;&#24037;&#21830;&#31246;&#25910;&#20915;&#31639;&#2596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20915;&#31639;&#27719;&#24635;\2021&#28246;&#21271;&#3046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Book4"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30465;&#25253;&#20915;&#31639;\2021&#28246;&#21271;&#3046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2&#24180;&#20113;&#21335;&#30465;&#20998;&#21439;&#19968;&#33324;&#39044;&#31639;&#25910;&#2083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8&#25552;&#21069;&#19979;&#36798;&#36716;&#31227;&#25903;&#20184;\&#36807;&#31243;\POWER%20ASSUMPTION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kylin\&#26700;&#38754;\I:\05&#22320;&#21306;&#22788;\05.&#36716;&#31227;&#25903;&#20184;\19&#25552;&#21069;&#36890;&#30693;&#36716;&#31227;&#25903;&#20184;\2018&#24180;&#25552;&#21069;&#19979;&#36798;2019&#24180;&#36164;&#37329;\POWER%20ASSUMPTION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5"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7"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8"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9"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0"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3"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5"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124.4.217\&#25991;&#20214;&#21046;&#20316;\&#27827;&#28246;&#27700;&#31995;&#36830;&#36890;\2017-2020&#24180;&#27743;&#27827;&#28246;&#24211;&#27700;&#31995;&#36830;&#36890;&#39033;&#30446;&#23454;&#26045;&#26041;&#26696;&#30340;&#39033;&#30446;&#27719;&#24635;.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GP\GP_Ph1\SBB-OIs\Hel-OI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Spares\FILES\SMCTS2\SMCTSSP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05&#22320;&#21306;&#22788;\05.&#36716;&#31227;&#25903;&#20184;\06&#22686;&#36164;&#36716;&#31227;&#25903;&#20184;\2015&#24180;\&#22686;&#36164;&#36716;&#31227;&#25903;&#20184;&#27979;&#31639;\01&#27979;&#31639;\2015&#24180;&#31246;&#25910;&#24180;&#21021;&#39044;&#31639;&#2596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Users\LGQ.LD87_ACC\AppData\Local\Temp\cesoft\41101389780%20081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home\kylin\&#26700;&#38754;\NTS01\jhc\CHR\ARBEJDE\Q4DK.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Backup%20of%20Backup%20of%20LINDA%20LISTONE.xlk"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fnl-gp2\ToolboxGP\Kor\OSP_Becht_F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31532;&#20108;&#25209;&#36130;&#21147;&#34917;&#21161;\POWER%20ASSUMPTION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05&#22320;&#21306;&#22788;\05.&#36716;&#31227;&#25903;&#20184;\19&#25552;&#21069;&#36890;&#30693;&#36716;&#31227;&#25903;&#20184;\2018&#24180;&#25552;&#21069;&#19979;&#36798;2019&#24180;&#36164;&#37329;\POWER%20ASSUMPTION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home\kylin\&#26700;&#38754;\1110&#25552;&#21069;&#19979;&#36798;2022&#24180;&#21439;&#32423;&#22522;&#26412;&#36130;&#21147;&#20445;&#38556;&#26426;&#21046;&#22870;&#34917;&#36164;&#37329;&#27979;&#31639;&#24773;&#20917;&#349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13&#22522;&#23618;&#36130;&#25919;&#22788;&#65288;&#26032;&#65289;\51&#20449;&#24687;&#31995;&#32479;\2019&#24180;\2019&#24180;&#21508;&#22320;&#19977;&#20445;&#27979;&#31639;\h\&#19977;&#20445;\2019&#27979;&#31639;\POWER%20ASSUMPTION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GP\tamer\DOS\TEMP\GPTLBX9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2021&#24180;\05&#32489;&#25928;&#32771;&#26680;&#35843;&#25972;\RecoveredExternalLink1"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23567;&#20876;&#23376;\0905\&#21439;&#32423;&#36130;&#25919;&#25253;&#34920;&#38468;&#34920;\01&#26118;&#26126;\01&#26118;&#2612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5&#24180;\&#31532;&#20108;&#26041;&#26696;\&#22522;&#30784;&#25968;&#25454;\2003&#24180;&#20113;&#21335;&#30465;&#20998;&#22320;&#21439;&#24037;&#21830;&#31246;&#25910;&#20915;&#31639;&#2596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home\kylin\&#26700;&#38754;\DBSERVER\&#39044;&#31639;&#21496;\&#20849;&#20139;&#25968;&#25454;\&#21382;&#24180;&#20915;&#31639;\1996&#24180;\1996&#24180;&#20915;&#31639;&#27719;&#24635;\2021&#28246;&#21271;&#3046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31532;&#20108;&#25209;&#36130;&#21147;&#34917;&#21161;\Book4"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home\kylin\&#26700;&#38754;\DBSERVER\&#39044;&#31639;&#21496;\&#20849;&#20139;&#25968;&#25454;\&#21382;&#24180;&#20915;&#31639;\1996&#24180;\1996&#24180;&#30465;&#25253;&#20915;&#31639;\2021&#28246;&#21271;&#3046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5&#24180;\&#31532;&#20108;&#26041;&#26696;\&#22522;&#30784;&#25968;&#25454;\2002&#24180;&#20113;&#21335;&#30465;&#20998;&#21439;&#19968;&#33324;&#39044;&#31639;&#25910;&#2083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8&#25552;&#21069;&#19979;&#36798;&#36716;&#31227;&#25903;&#20184;\&#36807;&#31243;\POWER%20ASSUMPTION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7"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5"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8"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9"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1"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3"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5"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AINSERVER\private\XHC\XLS\XJ.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23384;&#26723;&#25991;&#20214;\03%20&#22320;&#26041;&#25919;&#24220;&#20538;&#21048;---rw%25%25\2019&#24180;&#22320;&#26041;&#25919;&#24220;&#20538;&#21048;\5.&#26032;&#22686;&#20538;&#21048;&#25253;&#36130;&#39044;\04-&#22269;&#21153;&#38498;&#19987;&#39033;&#35843;&#30740;\201709090%20&#22320;&#26041;&#19978;&#25253;&#38544;&#24615;&#20538;&#21153;&#25237;&#21521;&#24773;&#20917;&#65288;&#27743;&#33487;&#12289;&#28246;&#21335;&#12289;&#20113;&#21335;&#12289;&#20869;&#33945;&#21476;&#12289;&#40657;&#40857;&#27743;&#25968;&#25454;&#65289;&#12304;&#20998;&#39033;&#30446;&#31867;&#22411;&#12305;\&#34917;&#20805;&#39033;&#30446;&#31867;&#22411;\2017&#24180;\&#25919;&#24220;&#24615;&#20538;&#21153;\20170829%20%20&#21452;&#23792;&#38544;&#24615;&#20538;&#21153;&#32479;&#35745;&#22871;&#34920;--&#34917;&#39033;&#30446;&#31867;&#22411;\&#21508;&#21333;&#20301;&#19978;&#25253;\&#22478;&#24314;&#25237;%20%20&#21452;%20&#23792;&#38544;&#24615;&#20538;&#21153;&#32479;&#35745;&#22871;&#34920;--&#34917;&#39033;&#30446;&#31867;&#22411;.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10.128.13.131\&#22320;&#26041;&#22788;&#20027;&#26426;\BY\YS3\97&#20915;&#31639;&#21306;&#21439;&#26368;&#21518;&#27719;&#2463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25509;&#25910;&#25991;&#20214;\&#22320;&#26041;&#25919;&#24220;&#34701;&#36164;&#24179;&#21488;&#20844;&#21496;&#20538;&#21153;&#31561;&#24773;&#20917;&#34920;&#65288;&#26032;20170729&#65289;.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cuments%20and%20Settings\Administrator\Application%20Data\Microsoft\Excel\2007&#24180;&#22320;&#26041;&#25919;&#24220;&#24615;&#20538;&#21153;&#25253;&#34920;&#27719;&#24635;&#65288;20080708&#65289;&#12304;&#23450;&#31295;&#12305;.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01&#27719;&#24635;&#34701;&#36164;&#24179;&#21488;&#21517;&#21333;&#21644;&#20313;&#39069;&#34920;&#26680;&#23545;&#34920;&#65288;&#27491;&#24335;&#34920;&#65292;&#21516;&#38134;&#30417;&#26680;&#23545;&#21069;&#65289;.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bugdet-server\&#20307;&#21046;&#31649;&#29702;&#22788;\02&#19968;&#33324;&#36716;&#31227;&#25903;&#20184;\2014&#24180;&#22343;&#34913;&#24615;&#36716;&#31227;&#25903;&#20184;\02-&#21021;&#27493;&#32467;&#26524;\0421\&#24635;&#34920;-&#21152;&#35268;&#27169;&#21152;&#25903;&#20986;.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0.128.13.131\&#22320;&#26041;&#22788;&#20027;&#26426;\&#36130;&#25919;&#20379;&#20859;&#20154;&#21592;&#20449;&#24687;&#34920;\&#25945;&#32946;\&#27896;&#27700;&#22235;&#2001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_x005f_x0000__x005f_x0000__x005f_x0000__x005f_x0000__x0"/>
      <sheetName val="_x005f_x005f_x005f_x0000__x005f_x005f_x005f_x0000__x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 val="_x005f_x0000__x005f_x0000__x005f_x0000__x005f_x0000__x0"/>
      <sheetName val="_x005f_x005f_x005f_x0000__x005f_x005f_x005f_x0000__x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sheetData sheetId="1"/>
      <sheetData sheetId="2"/>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s>
    <sheetDataSet>
      <sheetData sheetId="0" refreshError="1"/>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Define"/>
      <sheetName val="事业发展"/>
      <sheetName val="C01-1"/>
    </sheetNames>
    <sheetDataSet>
      <sheetData sheetId="0" refreshError="1"/>
      <sheetData sheetId="1" refreshError="1"/>
      <sheetData sheetId="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mmm"/>
      <sheetName val="Sheet2"/>
      <sheetName val="下拉选项"/>
      <sheetName val="经费权重"/>
      <sheetName val="人员支出"/>
      <sheetName val="Financ. Overview"/>
      <sheetName val="Toolbox"/>
      <sheetName val="表十六"/>
      <sheetName val="国家"/>
      <sheetName val="区02表"/>
      <sheetName val="区03-1表"/>
      <sheetName val="项目类型"/>
      <sheetName val="参数表"/>
      <sheetName val="区划对应表"/>
      <sheetName val="Sheet1"/>
      <sheetName val="01北京市"/>
      <sheetName val="2009"/>
      <sheetName val="公路里程"/>
      <sheetName val="地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表4"/>
      <sheetName val="表5"/>
      <sheetName val="表6"/>
      <sheetName val="项目类型"/>
      <sheetName val="P1012001"/>
      <sheetName val="SW-T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P1012001"/>
      <sheetName val="PKx"/>
      <sheetName val="2007"/>
      <sheetName val="差异系数"/>
      <sheetName val="data"/>
      <sheetName val="C01-1"/>
      <sheetName val="1-4余额表"/>
      <sheetName val="人民银行"/>
      <sheetName val="参数表"/>
      <sheetName val="分县数据"/>
      <sheetName val="项目类型"/>
      <sheetName val="Main"/>
      <sheetName val="区划对应表"/>
      <sheetName val="中央"/>
      <sheetName val="四月份月报"/>
      <sheetName val="XL4Poppy"/>
      <sheetName val="2009"/>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区划对应表"/>
      <sheetName val="1-4余额表"/>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一般预算收入"/>
      <sheetName val="Financ. Overview"/>
      <sheetName val="Toolbox"/>
      <sheetName val="Main"/>
      <sheetName val="_ESList"/>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GDP"/>
      <sheetName val="本年收入合计"/>
      <sheetName val="财政部和发改委范围"/>
      <sheetName val="POWER ASSUMPTIONS"/>
      <sheetName val="2007"/>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市与直管县结算明细表"/>
      <sheetName val="DB"/>
      <sheetName val="中小学生"/>
      <sheetName val="经费权重"/>
      <sheetName val="结余结转"/>
      <sheetName val="L24"/>
      <sheetName val="#REF!"/>
      <sheetName val="G.1R-Shou COP Gf"/>
      <sheetName val="2002年一般预算收入"/>
      <sheetName val="村级支出"/>
      <sheetName val="Sheet1"/>
      <sheetName val="D011H403"/>
      <sheetName val="项目类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 val="财政部保基本民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P1012001"/>
      <sheetName val="L24"/>
      <sheetName val="有效性列表"/>
      <sheetName val="区划对应表"/>
      <sheetName val="基础数据"/>
      <sheetName val="中央"/>
      <sheetName val="2007"/>
      <sheetName val="C01-1"/>
      <sheetName val="参数表"/>
      <sheetName val="Sheet1"/>
      <sheetName val="国家"/>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01北京市"/>
      <sheetName val="P1012001"/>
      <sheetName val="区划对应表"/>
      <sheetName val="XL4Poppy"/>
      <sheetName val="C01-1"/>
      <sheetName val="国家"/>
      <sheetName val="_x005f_x0000__x005f_x0000__x005f_x0000__x005f_x0000__x0"/>
      <sheetName val="20 运输公司"/>
      <sheetName val="基础数据"/>
      <sheetName val=""/>
      <sheetName val="_x005f_x0000__x005f_x0000__x005"/>
      <sheetName val="_x005f_x005f_x005f_x0000__x005f_x005f_x005f_x0000__x005"/>
      <sheetName val="人民银行"/>
      <sheetName val="_x005f_x005f_x005f_x0000__x005f"/>
      <sheetName val="_x005f_x005f_x005f_x005f_x005f_x005f_x005f_x0000__x005f"/>
      <sheetName val="_x005f_x005f_x005f_x005f_x005f_x005f_x005f_x005f_x005f_x005f_"/>
      <sheetName val="L24"/>
      <sheetName val="总表"/>
      <sheetName val="农业用地"/>
      <sheetName val="????????"/>
      <sheetName val="????_x0"/>
      <sheetName val="分县数据"/>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P1012001"/>
      <sheetName val="基础编码"/>
      <sheetName val="参数表"/>
      <sheetName val="2002年一般预算收入"/>
      <sheetName val="财政供养人员增幅"/>
      <sheetName val="工商税收"/>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2007"/>
      <sheetName val="农业人口"/>
      <sheetName val="本年收入合计"/>
      <sheetName val="事业发展"/>
      <sheetName val="基础数据"/>
      <sheetName val="1-4余额表"/>
      <sheetName val="Sheet1"/>
      <sheetName val="XL4Poppy"/>
      <sheetName val=""/>
      <sheetName val="_x005f_x005f_x005f_x0000__x005f_x005f_x005f_x0000__x005"/>
      <sheetName val="_x005f_x005f_x005f_x005f_x005f_x005f_x005f_x0000__x005f"/>
      <sheetName val="20 运输公司"/>
      <sheetName val="_x005f_x005f_x005f_x005f_x005f_x005f_x005f_x005f_x005f_x005f_"/>
      <sheetName val="_x005f_x0000__x005f_x0000__x005f_x0000__x005f_x0000__x0"/>
      <sheetName val="市级专项格式"/>
      <sheetName val="经济科目"/>
      <sheetName val="维修租赁"/>
      <sheetName val="专项业务"/>
      <sheetName val="行政区划"/>
      <sheetName val="POWER ASSUMPTIONS"/>
      <sheetName val="村级支出"/>
      <sheetName val="_x005f"/>
      <sheetName val="_x005f_x005f_x005F"/>
      <sheetName val="_x005f_x005f_"/>
      <sheetName val="项目类型"/>
      <sheetName val="基础表"/>
      <sheetName val="_x005f_x0000__x005f_x0000__x005"/>
      <sheetName val="_x005f_x005f_x005f_x0000__x005f"/>
      <sheetName val="_x005f_x005f_x005f_x005f_"/>
      <sheetName val="_x005f_x005f_x005f_x005f_x005f_x005f_x005f_x005f_"/>
      <sheetName val="_x005f_x0000__x005f"/>
      <sheetName val="有效性列表"/>
      <sheetName val="_x005f_x005f_x005f_x005f_x005F"/>
      <sheetName val="一般预算收入"/>
      <sheetName val="_ESList"/>
      <sheetName val="农业用地"/>
      <sheetName val="D011H403"/>
      <sheetName val="人员支出"/>
      <sheetName val="封面"/>
      <sheetName val="Toolbox"/>
      <sheetName val="汇总"/>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51017792291"/>
  </sheetPr>
  <dimension ref="A1:E8"/>
  <sheetViews>
    <sheetView view="pageBreakPreview" zoomScale="85" zoomScaleNormal="85" workbookViewId="0">
      <selection activeCell="K5" sqref="K5"/>
    </sheetView>
  </sheetViews>
  <sheetFormatPr defaultColWidth="9" defaultRowHeight="14.25" outlineLevelRow="7" outlineLevelCol="4"/>
  <cols>
    <col min="1" max="1" width="3.875" style="673" customWidth="1"/>
    <col min="2" max="2" width="65.375" style="673" customWidth="1"/>
    <col min="3" max="3" width="14.7583333333333" style="673" customWidth="1"/>
    <col min="4" max="4" width="74" style="673" customWidth="1"/>
    <col min="5" max="16384" width="9" style="673"/>
  </cols>
  <sheetData>
    <row r="1" ht="48" customHeight="1" spans="1:3">
      <c r="A1" s="674"/>
      <c r="B1" s="674"/>
      <c r="C1" s="675"/>
    </row>
    <row r="2" ht="177" customHeight="1" spans="2:3">
      <c r="B2" s="676"/>
      <c r="C2" s="676"/>
    </row>
    <row r="3" ht="81.95" customHeight="1" spans="2:3">
      <c r="B3" s="677" t="s">
        <v>0</v>
      </c>
      <c r="C3" s="677"/>
    </row>
    <row r="4" s="668" customFormat="1" ht="117" customHeight="1" spans="2:3">
      <c r="B4" s="678" t="str">
        <f>YEAR(B7)-1&amp;"年地方财政预算执行情况和"&amp;YEAR(B7)&amp;"年地方财政预算（草案）"</f>
        <v>2022年地方财政预算执行情况和2023年地方财政预算（草案）</v>
      </c>
      <c r="C4" s="678"/>
    </row>
    <row r="5" ht="284" customHeight="1" spans="2:3">
      <c r="B5" s="679"/>
      <c r="C5" s="679"/>
    </row>
    <row r="6" s="672" customFormat="1" ht="30" customHeight="1" spans="2:3">
      <c r="B6" s="680" t="s">
        <v>1</v>
      </c>
      <c r="C6" s="680"/>
    </row>
    <row r="7" s="672" customFormat="1" ht="32.25" customHeight="1" spans="2:4">
      <c r="B7" s="681">
        <v>44927</v>
      </c>
      <c r="C7" s="681"/>
      <c r="D7" s="682"/>
    </row>
    <row r="8" spans="5:5">
      <c r="E8" s="683"/>
    </row>
  </sheetData>
  <mergeCells count="6">
    <mergeCell ref="A1:B1"/>
    <mergeCell ref="B3:C3"/>
    <mergeCell ref="B4:C4"/>
    <mergeCell ref="B5:C5"/>
    <mergeCell ref="B6:C6"/>
    <mergeCell ref="B7:C7"/>
  </mergeCells>
  <printOptions horizontalCentered="1"/>
  <pageMargins left="0.707638888888889" right="0.707638888888889" top="0.747916666666667" bottom="0.747916666666667" header="0.313888888888889" footer="0.313888888888889"/>
  <pageSetup paperSize="9" scale="91" firstPageNumber="0" orientation="portrait" useFirstPageNumber="1"/>
  <headerFooter alignWithMargins="0"/>
  <rowBreaks count="1" manualBreakCount="1">
    <brk id="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51017792291"/>
  </sheetPr>
  <dimension ref="A1:XET49"/>
  <sheetViews>
    <sheetView tabSelected="1" view="pageBreakPreview" zoomScale="70" zoomScaleNormal="85" workbookViewId="0">
      <selection activeCell="J17" sqref="J17"/>
    </sheetView>
  </sheetViews>
  <sheetFormatPr defaultColWidth="9" defaultRowHeight="14.25"/>
  <cols>
    <col min="1" max="1" width="115.708333333333" style="668" customWidth="1"/>
    <col min="2" max="16384" width="9" style="668"/>
  </cols>
  <sheetData>
    <row r="1" ht="46.5" spans="1:1">
      <c r="A1" s="669" t="s">
        <v>2</v>
      </c>
    </row>
    <row r="2" ht="20.1" customHeight="1" spans="1:1">
      <c r="A2" s="668" t="s">
        <v>3</v>
      </c>
    </row>
    <row r="3" s="667" customFormat="1" ht="35" customHeight="1" spans="1:1">
      <c r="A3" s="670" t="s">
        <v>4</v>
      </c>
    </row>
    <row r="4" s="667" customFormat="1" ht="35" customHeight="1" spans="1:1">
      <c r="A4" s="670" t="s">
        <v>5</v>
      </c>
    </row>
    <row r="5" s="667" customFormat="1" ht="35" customHeight="1" spans="1:1">
      <c r="A5" s="670" t="s">
        <v>6</v>
      </c>
    </row>
    <row r="6" s="667" customFormat="1" ht="35" customHeight="1" spans="1:1">
      <c r="A6" s="670" t="s">
        <v>7</v>
      </c>
    </row>
    <row r="7" s="667" customFormat="1" ht="35" customHeight="1" spans="1:16374">
      <c r="A7" s="670" t="s">
        <v>8</v>
      </c>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c r="IW7" s="668"/>
      <c r="IX7" s="668"/>
      <c r="IY7" s="668"/>
      <c r="IZ7" s="668"/>
      <c r="JA7" s="668"/>
      <c r="JB7" s="668"/>
      <c r="JC7" s="668"/>
      <c r="JD7" s="668"/>
      <c r="JE7" s="668"/>
      <c r="JF7" s="668"/>
      <c r="JG7" s="668"/>
      <c r="JH7" s="668"/>
      <c r="JI7" s="668"/>
      <c r="JJ7" s="668"/>
      <c r="JK7" s="668"/>
      <c r="JL7" s="668"/>
      <c r="JM7" s="668"/>
      <c r="JN7" s="668"/>
      <c r="JO7" s="668"/>
      <c r="JP7" s="668"/>
      <c r="JQ7" s="668"/>
      <c r="JR7" s="668"/>
      <c r="JS7" s="668"/>
      <c r="JT7" s="668"/>
      <c r="JU7" s="668"/>
      <c r="JV7" s="668"/>
      <c r="JW7" s="668"/>
      <c r="JX7" s="668"/>
      <c r="JY7" s="668"/>
      <c r="JZ7" s="668"/>
      <c r="KA7" s="668"/>
      <c r="KB7" s="668"/>
      <c r="KC7" s="668"/>
      <c r="KD7" s="668"/>
      <c r="KE7" s="668"/>
      <c r="KF7" s="668"/>
      <c r="KG7" s="668"/>
      <c r="KH7" s="668"/>
      <c r="KI7" s="668"/>
      <c r="KJ7" s="668"/>
      <c r="KK7" s="668"/>
      <c r="KL7" s="668"/>
      <c r="KM7" s="668"/>
      <c r="KN7" s="668"/>
      <c r="KO7" s="668"/>
      <c r="KP7" s="668"/>
      <c r="KQ7" s="668"/>
      <c r="KR7" s="668"/>
      <c r="KS7" s="668"/>
      <c r="KT7" s="668"/>
      <c r="KU7" s="668"/>
      <c r="KV7" s="668"/>
      <c r="KW7" s="668"/>
      <c r="KX7" s="668"/>
      <c r="KY7" s="668"/>
      <c r="KZ7" s="668"/>
      <c r="LA7" s="668"/>
      <c r="LB7" s="668"/>
      <c r="LC7" s="668"/>
      <c r="LD7" s="668"/>
      <c r="LE7" s="668"/>
      <c r="LF7" s="668"/>
      <c r="LG7" s="668"/>
      <c r="LH7" s="668"/>
      <c r="LI7" s="668"/>
      <c r="LJ7" s="668"/>
      <c r="LK7" s="668"/>
      <c r="LL7" s="668"/>
      <c r="LM7" s="668"/>
      <c r="LN7" s="668"/>
      <c r="LO7" s="668"/>
      <c r="LP7" s="668"/>
      <c r="LQ7" s="668"/>
      <c r="LR7" s="668"/>
      <c r="LS7" s="668"/>
      <c r="LT7" s="668"/>
      <c r="LU7" s="668"/>
      <c r="LV7" s="668"/>
      <c r="LW7" s="668"/>
      <c r="LX7" s="668"/>
      <c r="LY7" s="668"/>
      <c r="LZ7" s="668"/>
      <c r="MA7" s="668"/>
      <c r="MB7" s="668"/>
      <c r="MC7" s="668"/>
      <c r="MD7" s="668"/>
      <c r="ME7" s="668"/>
      <c r="MF7" s="668"/>
      <c r="MG7" s="668"/>
      <c r="MH7" s="668"/>
      <c r="MI7" s="668"/>
      <c r="MJ7" s="668"/>
      <c r="MK7" s="668"/>
      <c r="ML7" s="668"/>
      <c r="MM7" s="668"/>
      <c r="MN7" s="668"/>
      <c r="MO7" s="668"/>
      <c r="MP7" s="668"/>
      <c r="MQ7" s="668"/>
      <c r="MR7" s="668"/>
      <c r="MS7" s="668"/>
      <c r="MT7" s="668"/>
      <c r="MU7" s="668"/>
      <c r="MV7" s="668"/>
      <c r="MW7" s="668"/>
      <c r="MX7" s="668"/>
      <c r="MY7" s="668"/>
      <c r="MZ7" s="668"/>
      <c r="NA7" s="668"/>
      <c r="NB7" s="668"/>
      <c r="NC7" s="668"/>
      <c r="ND7" s="668"/>
      <c r="NE7" s="668"/>
      <c r="NF7" s="668"/>
      <c r="NG7" s="668"/>
      <c r="NH7" s="668"/>
      <c r="NI7" s="668"/>
      <c r="NJ7" s="668"/>
      <c r="NK7" s="668"/>
      <c r="NL7" s="668"/>
      <c r="NM7" s="668"/>
      <c r="NN7" s="668"/>
      <c r="NO7" s="668"/>
      <c r="NP7" s="668"/>
      <c r="NQ7" s="668"/>
      <c r="NR7" s="668"/>
      <c r="NS7" s="668"/>
      <c r="NT7" s="668"/>
      <c r="NU7" s="668"/>
      <c r="NV7" s="668"/>
      <c r="NW7" s="668"/>
      <c r="NX7" s="668"/>
      <c r="NY7" s="668"/>
      <c r="NZ7" s="668"/>
      <c r="OA7" s="668"/>
      <c r="OB7" s="668"/>
      <c r="OC7" s="668"/>
      <c r="OD7" s="668"/>
      <c r="OE7" s="668"/>
      <c r="OF7" s="668"/>
      <c r="OG7" s="668"/>
      <c r="OH7" s="668"/>
      <c r="OI7" s="668"/>
      <c r="OJ7" s="668"/>
      <c r="OK7" s="668"/>
      <c r="OL7" s="668"/>
      <c r="OM7" s="668"/>
      <c r="ON7" s="668"/>
      <c r="OO7" s="668"/>
      <c r="OP7" s="668"/>
      <c r="OQ7" s="668"/>
      <c r="OR7" s="668"/>
      <c r="OS7" s="668"/>
      <c r="OT7" s="668"/>
      <c r="OU7" s="668"/>
      <c r="OV7" s="668"/>
      <c r="OW7" s="668"/>
      <c r="OX7" s="668"/>
      <c r="OY7" s="668"/>
      <c r="OZ7" s="668"/>
      <c r="PA7" s="668"/>
      <c r="PB7" s="668"/>
      <c r="PC7" s="668"/>
      <c r="PD7" s="668"/>
      <c r="PE7" s="668"/>
      <c r="PF7" s="668"/>
      <c r="PG7" s="668"/>
      <c r="PH7" s="668"/>
      <c r="PI7" s="668"/>
      <c r="PJ7" s="668"/>
      <c r="PK7" s="668"/>
      <c r="PL7" s="668"/>
      <c r="PM7" s="668"/>
      <c r="PN7" s="668"/>
      <c r="PO7" s="668"/>
      <c r="PP7" s="668"/>
      <c r="PQ7" s="668"/>
      <c r="PR7" s="668"/>
      <c r="PS7" s="668"/>
      <c r="PT7" s="668"/>
      <c r="PU7" s="668"/>
      <c r="PV7" s="668"/>
      <c r="PW7" s="668"/>
      <c r="PX7" s="668"/>
      <c r="PY7" s="668"/>
      <c r="PZ7" s="668"/>
      <c r="QA7" s="668"/>
      <c r="QB7" s="668"/>
      <c r="QC7" s="668"/>
      <c r="QD7" s="668"/>
      <c r="QE7" s="668"/>
      <c r="QF7" s="668"/>
      <c r="QG7" s="668"/>
      <c r="QH7" s="668"/>
      <c r="QI7" s="668"/>
      <c r="QJ7" s="668"/>
      <c r="QK7" s="668"/>
      <c r="QL7" s="668"/>
      <c r="QM7" s="668"/>
      <c r="QN7" s="668"/>
      <c r="QO7" s="668"/>
      <c r="QP7" s="668"/>
      <c r="QQ7" s="668"/>
      <c r="QR7" s="668"/>
      <c r="QS7" s="668"/>
      <c r="QT7" s="668"/>
      <c r="QU7" s="668"/>
      <c r="QV7" s="668"/>
      <c r="QW7" s="668"/>
      <c r="QX7" s="668"/>
      <c r="QY7" s="668"/>
      <c r="QZ7" s="668"/>
      <c r="RA7" s="668"/>
      <c r="RB7" s="668"/>
      <c r="RC7" s="668"/>
      <c r="RD7" s="668"/>
      <c r="RE7" s="668"/>
      <c r="RF7" s="668"/>
      <c r="RG7" s="668"/>
      <c r="RH7" s="668"/>
      <c r="RI7" s="668"/>
      <c r="RJ7" s="668"/>
      <c r="RK7" s="668"/>
      <c r="RL7" s="668"/>
      <c r="RM7" s="668"/>
      <c r="RN7" s="668"/>
      <c r="RO7" s="668"/>
      <c r="RP7" s="668"/>
      <c r="RQ7" s="668"/>
      <c r="RR7" s="668"/>
      <c r="RS7" s="668"/>
      <c r="RT7" s="668"/>
      <c r="RU7" s="668"/>
      <c r="RV7" s="668"/>
      <c r="RW7" s="668"/>
      <c r="RX7" s="668"/>
      <c r="RY7" s="668"/>
      <c r="RZ7" s="668"/>
      <c r="SA7" s="668"/>
      <c r="SB7" s="668"/>
      <c r="SC7" s="668"/>
      <c r="SD7" s="668"/>
      <c r="SE7" s="668"/>
      <c r="SF7" s="668"/>
      <c r="SG7" s="668"/>
      <c r="SH7" s="668"/>
      <c r="SI7" s="668"/>
      <c r="SJ7" s="668"/>
      <c r="SK7" s="668"/>
      <c r="SL7" s="668"/>
      <c r="SM7" s="668"/>
      <c r="SN7" s="668"/>
      <c r="SO7" s="668"/>
      <c r="SP7" s="668"/>
      <c r="SQ7" s="668"/>
      <c r="SR7" s="668"/>
      <c r="SS7" s="668"/>
      <c r="ST7" s="668"/>
      <c r="SU7" s="668"/>
      <c r="SV7" s="668"/>
      <c r="SW7" s="668"/>
      <c r="SX7" s="668"/>
      <c r="SY7" s="668"/>
      <c r="SZ7" s="668"/>
      <c r="TA7" s="668"/>
      <c r="TB7" s="668"/>
      <c r="TC7" s="668"/>
      <c r="TD7" s="668"/>
      <c r="TE7" s="668"/>
      <c r="TF7" s="668"/>
      <c r="TG7" s="668"/>
      <c r="TH7" s="668"/>
      <c r="TI7" s="668"/>
      <c r="TJ7" s="668"/>
      <c r="TK7" s="668"/>
      <c r="TL7" s="668"/>
      <c r="TM7" s="668"/>
      <c r="TN7" s="668"/>
      <c r="TO7" s="668"/>
      <c r="TP7" s="668"/>
      <c r="TQ7" s="668"/>
      <c r="TR7" s="668"/>
      <c r="TS7" s="668"/>
      <c r="TT7" s="668"/>
      <c r="TU7" s="668"/>
      <c r="TV7" s="668"/>
      <c r="TW7" s="668"/>
      <c r="TX7" s="668"/>
      <c r="TY7" s="668"/>
      <c r="TZ7" s="668"/>
      <c r="UA7" s="668"/>
      <c r="UB7" s="668"/>
      <c r="UC7" s="668"/>
      <c r="UD7" s="668"/>
      <c r="UE7" s="668"/>
      <c r="UF7" s="668"/>
      <c r="UG7" s="668"/>
      <c r="UH7" s="668"/>
      <c r="UI7" s="668"/>
      <c r="UJ7" s="668"/>
      <c r="UK7" s="668"/>
      <c r="UL7" s="668"/>
      <c r="UM7" s="668"/>
      <c r="UN7" s="668"/>
      <c r="UO7" s="668"/>
      <c r="UP7" s="668"/>
      <c r="UQ7" s="668"/>
      <c r="UR7" s="668"/>
      <c r="US7" s="668"/>
      <c r="UT7" s="668"/>
      <c r="UU7" s="668"/>
      <c r="UV7" s="668"/>
      <c r="UW7" s="668"/>
      <c r="UX7" s="668"/>
      <c r="UY7" s="668"/>
      <c r="UZ7" s="668"/>
      <c r="VA7" s="668"/>
      <c r="VB7" s="668"/>
      <c r="VC7" s="668"/>
      <c r="VD7" s="668"/>
      <c r="VE7" s="668"/>
      <c r="VF7" s="668"/>
      <c r="VG7" s="668"/>
      <c r="VH7" s="668"/>
      <c r="VI7" s="668"/>
      <c r="VJ7" s="668"/>
      <c r="VK7" s="668"/>
      <c r="VL7" s="668"/>
      <c r="VM7" s="668"/>
      <c r="VN7" s="668"/>
      <c r="VO7" s="668"/>
      <c r="VP7" s="668"/>
      <c r="VQ7" s="668"/>
      <c r="VR7" s="668"/>
      <c r="VS7" s="668"/>
      <c r="VT7" s="668"/>
      <c r="VU7" s="668"/>
      <c r="VV7" s="668"/>
      <c r="VW7" s="668"/>
      <c r="VX7" s="668"/>
      <c r="VY7" s="668"/>
      <c r="VZ7" s="668"/>
      <c r="WA7" s="668"/>
      <c r="WB7" s="668"/>
      <c r="WC7" s="668"/>
      <c r="WD7" s="668"/>
      <c r="WE7" s="668"/>
      <c r="WF7" s="668"/>
      <c r="WG7" s="668"/>
      <c r="WH7" s="668"/>
      <c r="WI7" s="668"/>
      <c r="WJ7" s="668"/>
      <c r="WK7" s="668"/>
      <c r="WL7" s="668"/>
      <c r="WM7" s="668"/>
      <c r="WN7" s="668"/>
      <c r="WO7" s="668"/>
      <c r="WP7" s="668"/>
      <c r="WQ7" s="668"/>
      <c r="WR7" s="668"/>
      <c r="WS7" s="668"/>
      <c r="WT7" s="668"/>
      <c r="WU7" s="668"/>
      <c r="WV7" s="668"/>
      <c r="WW7" s="668"/>
      <c r="WX7" s="668"/>
      <c r="WY7" s="668"/>
      <c r="WZ7" s="668"/>
      <c r="XA7" s="668"/>
      <c r="XB7" s="668"/>
      <c r="XC7" s="668"/>
      <c r="XD7" s="668"/>
      <c r="XE7" s="668"/>
      <c r="XF7" s="668"/>
      <c r="XG7" s="668"/>
      <c r="XH7" s="668"/>
      <c r="XI7" s="668"/>
      <c r="XJ7" s="668"/>
      <c r="XK7" s="668"/>
      <c r="XL7" s="668"/>
      <c r="XM7" s="668"/>
      <c r="XN7" s="668"/>
      <c r="XO7" s="668"/>
      <c r="XP7" s="668"/>
      <c r="XQ7" s="668"/>
      <c r="XR7" s="668"/>
      <c r="XS7" s="668"/>
      <c r="XT7" s="668"/>
      <c r="XU7" s="668"/>
      <c r="XV7" s="668"/>
      <c r="XW7" s="668"/>
      <c r="XX7" s="668"/>
      <c r="XY7" s="668"/>
      <c r="XZ7" s="668"/>
      <c r="YA7" s="668"/>
      <c r="YB7" s="668"/>
      <c r="YC7" s="668"/>
      <c r="YD7" s="668"/>
      <c r="YE7" s="668"/>
      <c r="YF7" s="668"/>
      <c r="YG7" s="668"/>
      <c r="YH7" s="668"/>
      <c r="YI7" s="668"/>
      <c r="YJ7" s="668"/>
      <c r="YK7" s="668"/>
      <c r="YL7" s="668"/>
      <c r="YM7" s="668"/>
      <c r="YN7" s="668"/>
      <c r="YO7" s="668"/>
      <c r="YP7" s="668"/>
      <c r="YQ7" s="668"/>
      <c r="YR7" s="668"/>
      <c r="YS7" s="668"/>
      <c r="YT7" s="668"/>
      <c r="YU7" s="668"/>
      <c r="YV7" s="668"/>
      <c r="YW7" s="668"/>
      <c r="YX7" s="668"/>
      <c r="YY7" s="668"/>
      <c r="YZ7" s="668"/>
      <c r="ZA7" s="668"/>
      <c r="ZB7" s="668"/>
      <c r="ZC7" s="668"/>
      <c r="ZD7" s="668"/>
      <c r="ZE7" s="668"/>
      <c r="ZF7" s="668"/>
      <c r="ZG7" s="668"/>
      <c r="ZH7" s="668"/>
      <c r="ZI7" s="668"/>
      <c r="ZJ7" s="668"/>
      <c r="ZK7" s="668"/>
      <c r="ZL7" s="668"/>
      <c r="ZM7" s="668"/>
      <c r="ZN7" s="668"/>
      <c r="ZO7" s="668"/>
      <c r="ZP7" s="668"/>
      <c r="ZQ7" s="668"/>
      <c r="ZR7" s="668"/>
      <c r="ZS7" s="668"/>
      <c r="ZT7" s="668"/>
      <c r="ZU7" s="668"/>
      <c r="ZV7" s="668"/>
      <c r="ZW7" s="668"/>
      <c r="ZX7" s="668"/>
      <c r="ZY7" s="668"/>
      <c r="ZZ7" s="668"/>
      <c r="AAA7" s="668"/>
      <c r="AAB7" s="668"/>
      <c r="AAC7" s="668"/>
      <c r="AAD7" s="668"/>
      <c r="AAE7" s="668"/>
      <c r="AAF7" s="668"/>
      <c r="AAG7" s="668"/>
      <c r="AAH7" s="668"/>
      <c r="AAI7" s="668"/>
      <c r="AAJ7" s="668"/>
      <c r="AAK7" s="668"/>
      <c r="AAL7" s="668"/>
      <c r="AAM7" s="668"/>
      <c r="AAN7" s="668"/>
      <c r="AAO7" s="668"/>
      <c r="AAP7" s="668"/>
      <c r="AAQ7" s="668"/>
      <c r="AAR7" s="668"/>
      <c r="AAS7" s="668"/>
      <c r="AAT7" s="668"/>
      <c r="AAU7" s="668"/>
      <c r="AAV7" s="668"/>
      <c r="AAW7" s="668"/>
      <c r="AAX7" s="668"/>
      <c r="AAY7" s="668"/>
      <c r="AAZ7" s="668"/>
      <c r="ABA7" s="668"/>
      <c r="ABB7" s="668"/>
      <c r="ABC7" s="668"/>
      <c r="ABD7" s="668"/>
      <c r="ABE7" s="668"/>
      <c r="ABF7" s="668"/>
      <c r="ABG7" s="668"/>
      <c r="ABH7" s="668"/>
      <c r="ABI7" s="668"/>
      <c r="ABJ7" s="668"/>
      <c r="ABK7" s="668"/>
      <c r="ABL7" s="668"/>
      <c r="ABM7" s="668"/>
      <c r="ABN7" s="668"/>
      <c r="ABO7" s="668"/>
      <c r="ABP7" s="668"/>
      <c r="ABQ7" s="668"/>
      <c r="ABR7" s="668"/>
      <c r="ABS7" s="668"/>
      <c r="ABT7" s="668"/>
      <c r="ABU7" s="668"/>
      <c r="ABV7" s="668"/>
      <c r="ABW7" s="668"/>
      <c r="ABX7" s="668"/>
      <c r="ABY7" s="668"/>
      <c r="ABZ7" s="668"/>
      <c r="ACA7" s="668"/>
      <c r="ACB7" s="668"/>
      <c r="ACC7" s="668"/>
      <c r="ACD7" s="668"/>
      <c r="ACE7" s="668"/>
      <c r="ACF7" s="668"/>
      <c r="ACG7" s="668"/>
      <c r="ACH7" s="668"/>
      <c r="ACI7" s="668"/>
      <c r="ACJ7" s="668"/>
      <c r="ACK7" s="668"/>
      <c r="ACL7" s="668"/>
      <c r="ACM7" s="668"/>
      <c r="ACN7" s="668"/>
      <c r="ACO7" s="668"/>
      <c r="ACP7" s="668"/>
      <c r="ACQ7" s="668"/>
      <c r="ACR7" s="668"/>
      <c r="ACS7" s="668"/>
      <c r="ACT7" s="668"/>
      <c r="ACU7" s="668"/>
      <c r="ACV7" s="668"/>
      <c r="ACW7" s="668"/>
      <c r="ACX7" s="668"/>
      <c r="ACY7" s="668"/>
      <c r="ACZ7" s="668"/>
      <c r="ADA7" s="668"/>
      <c r="ADB7" s="668"/>
      <c r="ADC7" s="668"/>
      <c r="ADD7" s="668"/>
      <c r="ADE7" s="668"/>
      <c r="ADF7" s="668"/>
      <c r="ADG7" s="668"/>
      <c r="ADH7" s="668"/>
      <c r="ADI7" s="668"/>
      <c r="ADJ7" s="668"/>
      <c r="ADK7" s="668"/>
      <c r="ADL7" s="668"/>
      <c r="ADM7" s="668"/>
      <c r="ADN7" s="668"/>
      <c r="ADO7" s="668"/>
      <c r="ADP7" s="668"/>
      <c r="ADQ7" s="668"/>
      <c r="ADR7" s="668"/>
      <c r="ADS7" s="668"/>
      <c r="ADT7" s="668"/>
      <c r="ADU7" s="668"/>
      <c r="ADV7" s="668"/>
      <c r="ADW7" s="668"/>
      <c r="ADX7" s="668"/>
      <c r="ADY7" s="668"/>
      <c r="ADZ7" s="668"/>
      <c r="AEA7" s="668"/>
      <c r="AEB7" s="668"/>
      <c r="AEC7" s="668"/>
      <c r="AED7" s="668"/>
      <c r="AEE7" s="668"/>
      <c r="AEF7" s="668"/>
      <c r="AEG7" s="668"/>
      <c r="AEH7" s="668"/>
      <c r="AEI7" s="668"/>
      <c r="AEJ7" s="668"/>
      <c r="AEK7" s="668"/>
      <c r="AEL7" s="668"/>
      <c r="AEM7" s="668"/>
      <c r="AEN7" s="668"/>
      <c r="AEO7" s="668"/>
      <c r="AEP7" s="668"/>
      <c r="AEQ7" s="668"/>
      <c r="AER7" s="668"/>
      <c r="AES7" s="668"/>
      <c r="AET7" s="668"/>
      <c r="AEU7" s="668"/>
      <c r="AEV7" s="668"/>
      <c r="AEW7" s="668"/>
      <c r="AEX7" s="668"/>
      <c r="AEY7" s="668"/>
      <c r="AEZ7" s="668"/>
      <c r="AFA7" s="668"/>
      <c r="AFB7" s="668"/>
      <c r="AFC7" s="668"/>
      <c r="AFD7" s="668"/>
      <c r="AFE7" s="668"/>
      <c r="AFF7" s="668"/>
      <c r="AFG7" s="668"/>
      <c r="AFH7" s="668"/>
      <c r="AFI7" s="668"/>
      <c r="AFJ7" s="668"/>
      <c r="AFK7" s="668"/>
      <c r="AFL7" s="668"/>
      <c r="AFM7" s="668"/>
      <c r="AFN7" s="668"/>
      <c r="AFO7" s="668"/>
      <c r="AFP7" s="668"/>
      <c r="AFQ7" s="668"/>
      <c r="AFR7" s="668"/>
      <c r="AFS7" s="668"/>
      <c r="AFT7" s="668"/>
      <c r="AFU7" s="668"/>
      <c r="AFV7" s="668"/>
      <c r="AFW7" s="668"/>
      <c r="AFX7" s="668"/>
      <c r="AFY7" s="668"/>
      <c r="AFZ7" s="668"/>
      <c r="AGA7" s="668"/>
      <c r="AGB7" s="668"/>
      <c r="AGC7" s="668"/>
      <c r="AGD7" s="668"/>
      <c r="AGE7" s="668"/>
      <c r="AGF7" s="668"/>
      <c r="AGG7" s="668"/>
      <c r="AGH7" s="668"/>
      <c r="AGI7" s="668"/>
      <c r="AGJ7" s="668"/>
      <c r="AGK7" s="668"/>
      <c r="AGL7" s="668"/>
      <c r="AGM7" s="668"/>
      <c r="AGN7" s="668"/>
      <c r="AGO7" s="668"/>
      <c r="AGP7" s="668"/>
      <c r="AGQ7" s="668"/>
      <c r="AGR7" s="668"/>
      <c r="AGS7" s="668"/>
      <c r="AGT7" s="668"/>
      <c r="AGU7" s="668"/>
      <c r="AGV7" s="668"/>
      <c r="AGW7" s="668"/>
      <c r="AGX7" s="668"/>
      <c r="AGY7" s="668"/>
      <c r="AGZ7" s="668"/>
      <c r="AHA7" s="668"/>
      <c r="AHB7" s="668"/>
      <c r="AHC7" s="668"/>
      <c r="AHD7" s="668"/>
      <c r="AHE7" s="668"/>
      <c r="AHF7" s="668"/>
      <c r="AHG7" s="668"/>
      <c r="AHH7" s="668"/>
      <c r="AHI7" s="668"/>
      <c r="AHJ7" s="668"/>
      <c r="AHK7" s="668"/>
      <c r="AHL7" s="668"/>
      <c r="AHM7" s="668"/>
      <c r="AHN7" s="668"/>
      <c r="AHO7" s="668"/>
      <c r="AHP7" s="668"/>
      <c r="AHQ7" s="668"/>
      <c r="AHR7" s="668"/>
      <c r="AHS7" s="668"/>
      <c r="AHT7" s="668"/>
      <c r="AHU7" s="668"/>
      <c r="AHV7" s="668"/>
      <c r="AHW7" s="668"/>
      <c r="AHX7" s="668"/>
      <c r="AHY7" s="668"/>
      <c r="AHZ7" s="668"/>
      <c r="AIA7" s="668"/>
      <c r="AIB7" s="668"/>
      <c r="AIC7" s="668"/>
      <c r="AID7" s="668"/>
      <c r="AIE7" s="668"/>
      <c r="AIF7" s="668"/>
      <c r="AIG7" s="668"/>
      <c r="AIH7" s="668"/>
      <c r="AII7" s="668"/>
      <c r="AIJ7" s="668"/>
      <c r="AIK7" s="668"/>
      <c r="AIL7" s="668"/>
      <c r="AIM7" s="668"/>
      <c r="AIN7" s="668"/>
      <c r="AIO7" s="668"/>
      <c r="AIP7" s="668"/>
      <c r="AIQ7" s="668"/>
      <c r="AIR7" s="668"/>
      <c r="AIS7" s="668"/>
      <c r="AIT7" s="668"/>
      <c r="AIU7" s="668"/>
      <c r="AIV7" s="668"/>
      <c r="AIW7" s="668"/>
      <c r="AIX7" s="668"/>
      <c r="AIY7" s="668"/>
      <c r="AIZ7" s="668"/>
      <c r="AJA7" s="668"/>
      <c r="AJB7" s="668"/>
      <c r="AJC7" s="668"/>
      <c r="AJD7" s="668"/>
      <c r="AJE7" s="668"/>
      <c r="AJF7" s="668"/>
      <c r="AJG7" s="668"/>
      <c r="AJH7" s="668"/>
      <c r="AJI7" s="668"/>
      <c r="AJJ7" s="668"/>
      <c r="AJK7" s="668"/>
      <c r="AJL7" s="668"/>
      <c r="AJM7" s="668"/>
      <c r="AJN7" s="668"/>
      <c r="AJO7" s="668"/>
      <c r="AJP7" s="668"/>
      <c r="AJQ7" s="668"/>
      <c r="AJR7" s="668"/>
      <c r="AJS7" s="668"/>
      <c r="AJT7" s="668"/>
      <c r="AJU7" s="668"/>
      <c r="AJV7" s="668"/>
      <c r="AJW7" s="668"/>
      <c r="AJX7" s="668"/>
      <c r="AJY7" s="668"/>
      <c r="AJZ7" s="668"/>
      <c r="AKA7" s="668"/>
      <c r="AKB7" s="668"/>
      <c r="AKC7" s="668"/>
      <c r="AKD7" s="668"/>
      <c r="AKE7" s="668"/>
      <c r="AKF7" s="668"/>
      <c r="AKG7" s="668"/>
      <c r="AKH7" s="668"/>
      <c r="AKI7" s="668"/>
      <c r="AKJ7" s="668"/>
      <c r="AKK7" s="668"/>
      <c r="AKL7" s="668"/>
      <c r="AKM7" s="668"/>
      <c r="AKN7" s="668"/>
      <c r="AKO7" s="668"/>
      <c r="AKP7" s="668"/>
      <c r="AKQ7" s="668"/>
      <c r="AKR7" s="668"/>
      <c r="AKS7" s="668"/>
      <c r="AKT7" s="668"/>
      <c r="AKU7" s="668"/>
      <c r="AKV7" s="668"/>
      <c r="AKW7" s="668"/>
      <c r="AKX7" s="668"/>
      <c r="AKY7" s="668"/>
      <c r="AKZ7" s="668"/>
      <c r="ALA7" s="668"/>
      <c r="ALB7" s="668"/>
      <c r="ALC7" s="668"/>
      <c r="ALD7" s="668"/>
      <c r="ALE7" s="668"/>
      <c r="ALF7" s="668"/>
      <c r="ALG7" s="668"/>
      <c r="ALH7" s="668"/>
      <c r="ALI7" s="668"/>
      <c r="ALJ7" s="668"/>
      <c r="ALK7" s="668"/>
      <c r="ALL7" s="668"/>
      <c r="ALM7" s="668"/>
      <c r="ALN7" s="668"/>
      <c r="ALO7" s="668"/>
      <c r="ALP7" s="668"/>
      <c r="ALQ7" s="668"/>
      <c r="ALR7" s="668"/>
      <c r="ALS7" s="668"/>
      <c r="ALT7" s="668"/>
      <c r="ALU7" s="668"/>
      <c r="ALV7" s="668"/>
      <c r="ALW7" s="668"/>
      <c r="ALX7" s="668"/>
      <c r="ALY7" s="668"/>
      <c r="ALZ7" s="668"/>
      <c r="AMA7" s="668"/>
      <c r="AMB7" s="668"/>
      <c r="AMC7" s="668"/>
      <c r="AMD7" s="668"/>
      <c r="AME7" s="668"/>
      <c r="AMF7" s="668"/>
      <c r="AMG7" s="668"/>
      <c r="AMH7" s="668"/>
      <c r="AMI7" s="668"/>
      <c r="AMJ7" s="668"/>
      <c r="AMK7" s="668"/>
      <c r="AML7" s="668"/>
      <c r="AMM7" s="668"/>
      <c r="AMN7" s="668"/>
      <c r="AMO7" s="668"/>
      <c r="AMP7" s="668"/>
      <c r="AMQ7" s="668"/>
      <c r="AMR7" s="668"/>
      <c r="AMS7" s="668"/>
      <c r="AMT7" s="668"/>
      <c r="AMU7" s="668"/>
      <c r="AMV7" s="668"/>
      <c r="AMW7" s="668"/>
      <c r="AMX7" s="668"/>
      <c r="AMY7" s="668"/>
      <c r="AMZ7" s="668"/>
      <c r="ANA7" s="668"/>
      <c r="ANB7" s="668"/>
      <c r="ANC7" s="668"/>
      <c r="AND7" s="668"/>
      <c r="ANE7" s="668"/>
      <c r="ANF7" s="668"/>
      <c r="ANG7" s="668"/>
      <c r="ANH7" s="668"/>
      <c r="ANI7" s="668"/>
      <c r="ANJ7" s="668"/>
      <c r="ANK7" s="668"/>
      <c r="ANL7" s="668"/>
      <c r="ANM7" s="668"/>
      <c r="ANN7" s="668"/>
      <c r="ANO7" s="668"/>
      <c r="ANP7" s="668"/>
      <c r="ANQ7" s="668"/>
      <c r="ANR7" s="668"/>
      <c r="ANS7" s="668"/>
      <c r="ANT7" s="668"/>
      <c r="ANU7" s="668"/>
      <c r="ANV7" s="668"/>
      <c r="ANW7" s="668"/>
      <c r="ANX7" s="668"/>
      <c r="ANY7" s="668"/>
      <c r="ANZ7" s="668"/>
      <c r="AOA7" s="668"/>
      <c r="AOB7" s="668"/>
      <c r="AOC7" s="668"/>
      <c r="AOD7" s="668"/>
      <c r="AOE7" s="668"/>
      <c r="AOF7" s="668"/>
      <c r="AOG7" s="668"/>
      <c r="AOH7" s="668"/>
      <c r="AOI7" s="668"/>
      <c r="AOJ7" s="668"/>
      <c r="AOK7" s="668"/>
      <c r="AOL7" s="668"/>
      <c r="AOM7" s="668"/>
      <c r="AON7" s="668"/>
      <c r="AOO7" s="668"/>
      <c r="AOP7" s="668"/>
      <c r="AOQ7" s="668"/>
      <c r="AOR7" s="668"/>
      <c r="AOS7" s="668"/>
      <c r="AOT7" s="668"/>
      <c r="AOU7" s="668"/>
      <c r="AOV7" s="668"/>
      <c r="AOW7" s="668"/>
      <c r="AOX7" s="668"/>
      <c r="AOY7" s="668"/>
      <c r="AOZ7" s="668"/>
      <c r="APA7" s="668"/>
      <c r="APB7" s="668"/>
      <c r="APC7" s="668"/>
      <c r="APD7" s="668"/>
      <c r="APE7" s="668"/>
      <c r="APF7" s="668"/>
      <c r="APG7" s="668"/>
      <c r="APH7" s="668"/>
      <c r="API7" s="668"/>
      <c r="APJ7" s="668"/>
      <c r="APK7" s="668"/>
      <c r="APL7" s="668"/>
      <c r="APM7" s="668"/>
      <c r="APN7" s="668"/>
      <c r="APO7" s="668"/>
      <c r="APP7" s="668"/>
      <c r="APQ7" s="668"/>
      <c r="APR7" s="668"/>
      <c r="APS7" s="668"/>
      <c r="APT7" s="668"/>
      <c r="APU7" s="668"/>
      <c r="APV7" s="668"/>
      <c r="APW7" s="668"/>
      <c r="APX7" s="668"/>
      <c r="APY7" s="668"/>
      <c r="APZ7" s="668"/>
      <c r="AQA7" s="668"/>
      <c r="AQB7" s="668"/>
      <c r="AQC7" s="668"/>
      <c r="AQD7" s="668"/>
      <c r="AQE7" s="668"/>
      <c r="AQF7" s="668"/>
      <c r="AQG7" s="668"/>
      <c r="AQH7" s="668"/>
      <c r="AQI7" s="668"/>
      <c r="AQJ7" s="668"/>
      <c r="AQK7" s="668"/>
      <c r="AQL7" s="668"/>
      <c r="AQM7" s="668"/>
      <c r="AQN7" s="668"/>
      <c r="AQO7" s="668"/>
      <c r="AQP7" s="668"/>
      <c r="AQQ7" s="668"/>
      <c r="AQR7" s="668"/>
      <c r="AQS7" s="668"/>
      <c r="AQT7" s="668"/>
      <c r="AQU7" s="668"/>
      <c r="AQV7" s="668"/>
      <c r="AQW7" s="668"/>
      <c r="AQX7" s="668"/>
      <c r="AQY7" s="668"/>
      <c r="AQZ7" s="668"/>
      <c r="ARA7" s="668"/>
      <c r="ARB7" s="668"/>
      <c r="ARC7" s="668"/>
      <c r="ARD7" s="668"/>
      <c r="ARE7" s="668"/>
      <c r="ARF7" s="668"/>
      <c r="ARG7" s="668"/>
      <c r="ARH7" s="668"/>
      <c r="ARI7" s="668"/>
      <c r="ARJ7" s="668"/>
      <c r="ARK7" s="668"/>
      <c r="ARL7" s="668"/>
      <c r="ARM7" s="668"/>
      <c r="ARN7" s="668"/>
      <c r="ARO7" s="668"/>
      <c r="ARP7" s="668"/>
      <c r="ARQ7" s="668"/>
      <c r="ARR7" s="668"/>
      <c r="ARS7" s="668"/>
      <c r="ART7" s="668"/>
      <c r="ARU7" s="668"/>
      <c r="ARV7" s="668"/>
      <c r="ARW7" s="668"/>
      <c r="ARX7" s="668"/>
      <c r="ARY7" s="668"/>
      <c r="ARZ7" s="668"/>
      <c r="ASA7" s="668"/>
      <c r="ASB7" s="668"/>
      <c r="ASC7" s="668"/>
      <c r="ASD7" s="668"/>
      <c r="ASE7" s="668"/>
      <c r="ASF7" s="668"/>
      <c r="ASG7" s="668"/>
      <c r="ASH7" s="668"/>
      <c r="ASI7" s="668"/>
      <c r="ASJ7" s="668"/>
      <c r="ASK7" s="668"/>
      <c r="ASL7" s="668"/>
      <c r="ASM7" s="668"/>
      <c r="ASN7" s="668"/>
      <c r="ASO7" s="668"/>
      <c r="ASP7" s="668"/>
      <c r="ASQ7" s="668"/>
      <c r="ASR7" s="668"/>
      <c r="ASS7" s="668"/>
      <c r="AST7" s="668"/>
      <c r="ASU7" s="668"/>
      <c r="ASV7" s="668"/>
      <c r="ASW7" s="668"/>
      <c r="ASX7" s="668"/>
      <c r="ASY7" s="668"/>
      <c r="ASZ7" s="668"/>
      <c r="ATA7" s="668"/>
      <c r="ATB7" s="668"/>
      <c r="ATC7" s="668"/>
      <c r="ATD7" s="668"/>
      <c r="ATE7" s="668"/>
      <c r="ATF7" s="668"/>
      <c r="ATG7" s="668"/>
      <c r="ATH7" s="668"/>
      <c r="ATI7" s="668"/>
      <c r="ATJ7" s="668"/>
      <c r="ATK7" s="668"/>
      <c r="ATL7" s="668"/>
      <c r="ATM7" s="668"/>
      <c r="ATN7" s="668"/>
      <c r="ATO7" s="668"/>
      <c r="ATP7" s="668"/>
      <c r="ATQ7" s="668"/>
      <c r="ATR7" s="668"/>
      <c r="ATS7" s="668"/>
      <c r="ATT7" s="668"/>
      <c r="ATU7" s="668"/>
      <c r="ATV7" s="668"/>
      <c r="ATW7" s="668"/>
      <c r="ATX7" s="668"/>
      <c r="ATY7" s="668"/>
      <c r="ATZ7" s="668"/>
      <c r="AUA7" s="668"/>
      <c r="AUB7" s="668"/>
      <c r="AUC7" s="668"/>
      <c r="AUD7" s="668"/>
      <c r="AUE7" s="668"/>
      <c r="AUF7" s="668"/>
      <c r="AUG7" s="668"/>
      <c r="AUH7" s="668"/>
      <c r="AUI7" s="668"/>
      <c r="AUJ7" s="668"/>
      <c r="AUK7" s="668"/>
      <c r="AUL7" s="668"/>
      <c r="AUM7" s="668"/>
      <c r="AUN7" s="668"/>
      <c r="AUO7" s="668"/>
      <c r="AUP7" s="668"/>
      <c r="AUQ7" s="668"/>
      <c r="AUR7" s="668"/>
      <c r="AUS7" s="668"/>
      <c r="AUT7" s="668"/>
      <c r="AUU7" s="668"/>
      <c r="AUV7" s="668"/>
      <c r="AUW7" s="668"/>
      <c r="AUX7" s="668"/>
      <c r="AUY7" s="668"/>
      <c r="AUZ7" s="668"/>
      <c r="AVA7" s="668"/>
      <c r="AVB7" s="668"/>
      <c r="AVC7" s="668"/>
      <c r="AVD7" s="668"/>
      <c r="AVE7" s="668"/>
      <c r="AVF7" s="668"/>
      <c r="AVG7" s="668"/>
      <c r="AVH7" s="668"/>
      <c r="AVI7" s="668"/>
      <c r="AVJ7" s="668"/>
      <c r="AVK7" s="668"/>
      <c r="AVL7" s="668"/>
      <c r="AVM7" s="668"/>
      <c r="AVN7" s="668"/>
      <c r="AVO7" s="668"/>
      <c r="AVP7" s="668"/>
      <c r="AVQ7" s="668"/>
      <c r="AVR7" s="668"/>
      <c r="AVS7" s="668"/>
      <c r="AVT7" s="668"/>
      <c r="AVU7" s="668"/>
      <c r="AVV7" s="668"/>
      <c r="AVW7" s="668"/>
      <c r="AVX7" s="668"/>
      <c r="AVY7" s="668"/>
      <c r="AVZ7" s="668"/>
      <c r="AWA7" s="668"/>
      <c r="AWB7" s="668"/>
      <c r="AWC7" s="668"/>
      <c r="AWD7" s="668"/>
      <c r="AWE7" s="668"/>
      <c r="AWF7" s="668"/>
      <c r="AWG7" s="668"/>
      <c r="AWH7" s="668"/>
      <c r="AWI7" s="668"/>
      <c r="AWJ7" s="668"/>
      <c r="AWK7" s="668"/>
      <c r="AWL7" s="668"/>
      <c r="AWM7" s="668"/>
      <c r="AWN7" s="668"/>
      <c r="AWO7" s="668"/>
      <c r="AWP7" s="668"/>
      <c r="AWQ7" s="668"/>
      <c r="AWR7" s="668"/>
      <c r="AWS7" s="668"/>
      <c r="AWT7" s="668"/>
      <c r="AWU7" s="668"/>
      <c r="AWV7" s="668"/>
      <c r="AWW7" s="668"/>
      <c r="AWX7" s="668"/>
      <c r="AWY7" s="668"/>
      <c r="AWZ7" s="668"/>
      <c r="AXA7" s="668"/>
      <c r="AXB7" s="668"/>
      <c r="AXC7" s="668"/>
      <c r="AXD7" s="668"/>
      <c r="AXE7" s="668"/>
      <c r="AXF7" s="668"/>
      <c r="AXG7" s="668"/>
      <c r="AXH7" s="668"/>
      <c r="AXI7" s="668"/>
      <c r="AXJ7" s="668"/>
      <c r="AXK7" s="668"/>
      <c r="AXL7" s="668"/>
      <c r="AXM7" s="668"/>
      <c r="AXN7" s="668"/>
      <c r="AXO7" s="668"/>
      <c r="AXP7" s="668"/>
      <c r="AXQ7" s="668"/>
      <c r="AXR7" s="668"/>
      <c r="AXS7" s="668"/>
      <c r="AXT7" s="668"/>
      <c r="AXU7" s="668"/>
      <c r="AXV7" s="668"/>
      <c r="AXW7" s="668"/>
      <c r="AXX7" s="668"/>
      <c r="AXY7" s="668"/>
      <c r="AXZ7" s="668"/>
      <c r="AYA7" s="668"/>
      <c r="AYB7" s="668"/>
      <c r="AYC7" s="668"/>
      <c r="AYD7" s="668"/>
      <c r="AYE7" s="668"/>
      <c r="AYF7" s="668"/>
      <c r="AYG7" s="668"/>
      <c r="AYH7" s="668"/>
      <c r="AYI7" s="668"/>
      <c r="AYJ7" s="668"/>
      <c r="AYK7" s="668"/>
      <c r="AYL7" s="668"/>
      <c r="AYM7" s="668"/>
      <c r="AYN7" s="668"/>
      <c r="AYO7" s="668"/>
      <c r="AYP7" s="668"/>
      <c r="AYQ7" s="668"/>
      <c r="AYR7" s="668"/>
      <c r="AYS7" s="668"/>
      <c r="AYT7" s="668"/>
      <c r="AYU7" s="668"/>
      <c r="AYV7" s="668"/>
      <c r="AYW7" s="668"/>
      <c r="AYX7" s="668"/>
      <c r="AYY7" s="668"/>
      <c r="AYZ7" s="668"/>
      <c r="AZA7" s="668"/>
      <c r="AZB7" s="668"/>
      <c r="AZC7" s="668"/>
      <c r="AZD7" s="668"/>
      <c r="AZE7" s="668"/>
      <c r="AZF7" s="668"/>
      <c r="AZG7" s="668"/>
      <c r="AZH7" s="668"/>
      <c r="AZI7" s="668"/>
      <c r="AZJ7" s="668"/>
      <c r="AZK7" s="668"/>
      <c r="AZL7" s="668"/>
      <c r="AZM7" s="668"/>
      <c r="AZN7" s="668"/>
      <c r="AZO7" s="668"/>
      <c r="AZP7" s="668"/>
      <c r="AZQ7" s="668"/>
      <c r="AZR7" s="668"/>
      <c r="AZS7" s="668"/>
      <c r="AZT7" s="668"/>
      <c r="AZU7" s="668"/>
      <c r="AZV7" s="668"/>
      <c r="AZW7" s="668"/>
      <c r="AZX7" s="668"/>
      <c r="AZY7" s="668"/>
      <c r="AZZ7" s="668"/>
      <c r="BAA7" s="668"/>
      <c r="BAB7" s="668"/>
      <c r="BAC7" s="668"/>
      <c r="BAD7" s="668"/>
      <c r="BAE7" s="668"/>
      <c r="BAF7" s="668"/>
      <c r="BAG7" s="668"/>
      <c r="BAH7" s="668"/>
      <c r="BAI7" s="668"/>
      <c r="BAJ7" s="668"/>
      <c r="BAK7" s="668"/>
      <c r="BAL7" s="668"/>
      <c r="BAM7" s="668"/>
      <c r="BAN7" s="668"/>
      <c r="BAO7" s="668"/>
      <c r="BAP7" s="668"/>
      <c r="BAQ7" s="668"/>
      <c r="BAR7" s="668"/>
      <c r="BAS7" s="668"/>
      <c r="BAT7" s="668"/>
      <c r="BAU7" s="668"/>
      <c r="BAV7" s="668"/>
      <c r="BAW7" s="668"/>
      <c r="BAX7" s="668"/>
      <c r="BAY7" s="668"/>
      <c r="BAZ7" s="668"/>
      <c r="BBA7" s="668"/>
      <c r="BBB7" s="668"/>
      <c r="BBC7" s="668"/>
      <c r="BBD7" s="668"/>
      <c r="BBE7" s="668"/>
      <c r="BBF7" s="668"/>
      <c r="BBG7" s="668"/>
      <c r="BBH7" s="668"/>
      <c r="BBI7" s="668"/>
      <c r="BBJ7" s="668"/>
      <c r="BBK7" s="668"/>
      <c r="BBL7" s="668"/>
      <c r="BBM7" s="668"/>
      <c r="BBN7" s="668"/>
      <c r="BBO7" s="668"/>
      <c r="BBP7" s="668"/>
      <c r="BBQ7" s="668"/>
      <c r="BBR7" s="668"/>
      <c r="BBS7" s="668"/>
      <c r="BBT7" s="668"/>
      <c r="BBU7" s="668"/>
      <c r="BBV7" s="668"/>
      <c r="BBW7" s="668"/>
      <c r="BBX7" s="668"/>
      <c r="BBY7" s="668"/>
      <c r="BBZ7" s="668"/>
      <c r="BCA7" s="668"/>
      <c r="BCB7" s="668"/>
      <c r="BCC7" s="668"/>
      <c r="BCD7" s="668"/>
      <c r="BCE7" s="668"/>
      <c r="BCF7" s="668"/>
      <c r="BCG7" s="668"/>
      <c r="BCH7" s="668"/>
      <c r="BCI7" s="668"/>
      <c r="BCJ7" s="668"/>
      <c r="BCK7" s="668"/>
      <c r="BCL7" s="668"/>
      <c r="BCM7" s="668"/>
      <c r="BCN7" s="668"/>
      <c r="BCO7" s="668"/>
      <c r="BCP7" s="668"/>
      <c r="BCQ7" s="668"/>
      <c r="BCR7" s="668"/>
      <c r="BCS7" s="668"/>
      <c r="BCT7" s="668"/>
      <c r="BCU7" s="668"/>
      <c r="BCV7" s="668"/>
      <c r="BCW7" s="668"/>
      <c r="BCX7" s="668"/>
      <c r="BCY7" s="668"/>
      <c r="BCZ7" s="668"/>
      <c r="BDA7" s="668"/>
      <c r="BDB7" s="668"/>
      <c r="BDC7" s="668"/>
      <c r="BDD7" s="668"/>
      <c r="BDE7" s="668"/>
      <c r="BDF7" s="668"/>
      <c r="BDG7" s="668"/>
      <c r="BDH7" s="668"/>
      <c r="BDI7" s="668"/>
      <c r="BDJ7" s="668"/>
      <c r="BDK7" s="668"/>
      <c r="BDL7" s="668"/>
      <c r="BDM7" s="668"/>
      <c r="BDN7" s="668"/>
      <c r="BDO7" s="668"/>
      <c r="BDP7" s="668"/>
      <c r="BDQ7" s="668"/>
      <c r="BDR7" s="668"/>
      <c r="BDS7" s="668"/>
      <c r="BDT7" s="668"/>
      <c r="BDU7" s="668"/>
      <c r="BDV7" s="668"/>
      <c r="BDW7" s="668"/>
      <c r="BDX7" s="668"/>
      <c r="BDY7" s="668"/>
      <c r="BDZ7" s="668"/>
      <c r="BEA7" s="668"/>
      <c r="BEB7" s="668"/>
      <c r="BEC7" s="668"/>
      <c r="BED7" s="668"/>
      <c r="BEE7" s="668"/>
      <c r="BEF7" s="668"/>
      <c r="BEG7" s="668"/>
      <c r="BEH7" s="668"/>
      <c r="BEI7" s="668"/>
      <c r="BEJ7" s="668"/>
      <c r="BEK7" s="668"/>
      <c r="BEL7" s="668"/>
      <c r="BEM7" s="668"/>
      <c r="BEN7" s="668"/>
      <c r="BEO7" s="668"/>
      <c r="BEP7" s="668"/>
      <c r="BEQ7" s="668"/>
      <c r="BER7" s="668"/>
      <c r="BES7" s="668"/>
      <c r="BET7" s="668"/>
      <c r="BEU7" s="668"/>
      <c r="BEV7" s="668"/>
      <c r="BEW7" s="668"/>
      <c r="BEX7" s="668"/>
      <c r="BEY7" s="668"/>
      <c r="BEZ7" s="668"/>
      <c r="BFA7" s="668"/>
      <c r="BFB7" s="668"/>
      <c r="BFC7" s="668"/>
      <c r="BFD7" s="668"/>
      <c r="BFE7" s="668"/>
      <c r="BFF7" s="668"/>
      <c r="BFG7" s="668"/>
      <c r="BFH7" s="668"/>
      <c r="BFI7" s="668"/>
      <c r="BFJ7" s="668"/>
      <c r="BFK7" s="668"/>
      <c r="BFL7" s="668"/>
      <c r="BFM7" s="668"/>
      <c r="BFN7" s="668"/>
      <c r="BFO7" s="668"/>
      <c r="BFP7" s="668"/>
      <c r="BFQ7" s="668"/>
      <c r="BFR7" s="668"/>
      <c r="BFS7" s="668"/>
      <c r="BFT7" s="668"/>
      <c r="BFU7" s="668"/>
      <c r="BFV7" s="668"/>
      <c r="BFW7" s="668"/>
      <c r="BFX7" s="668"/>
      <c r="BFY7" s="668"/>
      <c r="BFZ7" s="668"/>
      <c r="BGA7" s="668"/>
      <c r="BGB7" s="668"/>
      <c r="BGC7" s="668"/>
      <c r="BGD7" s="668"/>
      <c r="BGE7" s="668"/>
      <c r="BGF7" s="668"/>
      <c r="BGG7" s="668"/>
      <c r="BGH7" s="668"/>
      <c r="BGI7" s="668"/>
      <c r="BGJ7" s="668"/>
      <c r="BGK7" s="668"/>
      <c r="BGL7" s="668"/>
      <c r="BGM7" s="668"/>
      <c r="BGN7" s="668"/>
      <c r="BGO7" s="668"/>
      <c r="BGP7" s="668"/>
      <c r="BGQ7" s="668"/>
      <c r="BGR7" s="668"/>
      <c r="BGS7" s="668"/>
      <c r="BGT7" s="668"/>
      <c r="BGU7" s="668"/>
      <c r="BGV7" s="668"/>
      <c r="BGW7" s="668"/>
      <c r="BGX7" s="668"/>
      <c r="BGY7" s="668"/>
      <c r="BGZ7" s="668"/>
      <c r="BHA7" s="668"/>
      <c r="BHB7" s="668"/>
      <c r="BHC7" s="668"/>
      <c r="BHD7" s="668"/>
      <c r="BHE7" s="668"/>
      <c r="BHF7" s="668"/>
      <c r="BHG7" s="668"/>
      <c r="BHH7" s="668"/>
      <c r="BHI7" s="668"/>
      <c r="BHJ7" s="668"/>
      <c r="BHK7" s="668"/>
      <c r="BHL7" s="668"/>
      <c r="BHM7" s="668"/>
      <c r="BHN7" s="668"/>
      <c r="BHO7" s="668"/>
      <c r="BHP7" s="668"/>
      <c r="BHQ7" s="668"/>
      <c r="BHR7" s="668"/>
      <c r="BHS7" s="668"/>
      <c r="BHT7" s="668"/>
      <c r="BHU7" s="668"/>
      <c r="BHV7" s="668"/>
      <c r="BHW7" s="668"/>
      <c r="BHX7" s="668"/>
      <c r="BHY7" s="668"/>
      <c r="BHZ7" s="668"/>
      <c r="BIA7" s="668"/>
      <c r="BIB7" s="668"/>
      <c r="BIC7" s="668"/>
      <c r="BID7" s="668"/>
      <c r="BIE7" s="668"/>
      <c r="BIF7" s="668"/>
      <c r="BIG7" s="668"/>
      <c r="BIH7" s="668"/>
      <c r="BII7" s="668"/>
      <c r="BIJ7" s="668"/>
      <c r="BIK7" s="668"/>
      <c r="BIL7" s="668"/>
      <c r="BIM7" s="668"/>
      <c r="BIN7" s="668"/>
      <c r="BIO7" s="668"/>
      <c r="BIP7" s="668"/>
      <c r="BIQ7" s="668"/>
      <c r="BIR7" s="668"/>
      <c r="BIS7" s="668"/>
      <c r="BIT7" s="668"/>
      <c r="BIU7" s="668"/>
      <c r="BIV7" s="668"/>
      <c r="BIW7" s="668"/>
      <c r="BIX7" s="668"/>
      <c r="BIY7" s="668"/>
      <c r="BIZ7" s="668"/>
      <c r="BJA7" s="668"/>
      <c r="BJB7" s="668"/>
      <c r="BJC7" s="668"/>
      <c r="BJD7" s="668"/>
      <c r="BJE7" s="668"/>
      <c r="BJF7" s="668"/>
      <c r="BJG7" s="668"/>
      <c r="BJH7" s="668"/>
      <c r="BJI7" s="668"/>
      <c r="BJJ7" s="668"/>
      <c r="BJK7" s="668"/>
      <c r="BJL7" s="668"/>
      <c r="BJM7" s="668"/>
      <c r="BJN7" s="668"/>
      <c r="BJO7" s="668"/>
      <c r="BJP7" s="668"/>
      <c r="BJQ7" s="668"/>
      <c r="BJR7" s="668"/>
      <c r="BJS7" s="668"/>
      <c r="BJT7" s="668"/>
      <c r="BJU7" s="668"/>
      <c r="BJV7" s="668"/>
      <c r="BJW7" s="668"/>
      <c r="BJX7" s="668"/>
      <c r="BJY7" s="668"/>
      <c r="BJZ7" s="668"/>
      <c r="BKA7" s="668"/>
      <c r="BKB7" s="668"/>
      <c r="BKC7" s="668"/>
      <c r="BKD7" s="668"/>
      <c r="BKE7" s="668"/>
      <c r="BKF7" s="668"/>
      <c r="BKG7" s="668"/>
      <c r="BKH7" s="668"/>
      <c r="BKI7" s="668"/>
      <c r="BKJ7" s="668"/>
      <c r="BKK7" s="668"/>
      <c r="BKL7" s="668"/>
      <c r="BKM7" s="668"/>
      <c r="BKN7" s="668"/>
      <c r="BKO7" s="668"/>
      <c r="BKP7" s="668"/>
      <c r="BKQ7" s="668"/>
      <c r="BKR7" s="668"/>
      <c r="BKS7" s="668"/>
      <c r="BKT7" s="668"/>
      <c r="BKU7" s="668"/>
      <c r="BKV7" s="668"/>
      <c r="BKW7" s="668"/>
      <c r="BKX7" s="668"/>
      <c r="BKY7" s="668"/>
      <c r="BKZ7" s="668"/>
      <c r="BLA7" s="668"/>
      <c r="BLB7" s="668"/>
      <c r="BLC7" s="668"/>
      <c r="BLD7" s="668"/>
      <c r="BLE7" s="668"/>
      <c r="BLF7" s="668"/>
      <c r="BLG7" s="668"/>
      <c r="BLH7" s="668"/>
      <c r="BLI7" s="668"/>
      <c r="BLJ7" s="668"/>
      <c r="BLK7" s="668"/>
      <c r="BLL7" s="668"/>
      <c r="BLM7" s="668"/>
      <c r="BLN7" s="668"/>
      <c r="BLO7" s="668"/>
      <c r="BLP7" s="668"/>
      <c r="BLQ7" s="668"/>
      <c r="BLR7" s="668"/>
      <c r="BLS7" s="668"/>
      <c r="BLT7" s="668"/>
      <c r="BLU7" s="668"/>
      <c r="BLV7" s="668"/>
      <c r="BLW7" s="668"/>
      <c r="BLX7" s="668"/>
      <c r="BLY7" s="668"/>
      <c r="BLZ7" s="668"/>
      <c r="BMA7" s="668"/>
      <c r="BMB7" s="668"/>
      <c r="BMC7" s="668"/>
      <c r="BMD7" s="668"/>
      <c r="BME7" s="668"/>
      <c r="BMF7" s="668"/>
      <c r="BMG7" s="668"/>
      <c r="BMH7" s="668"/>
      <c r="BMI7" s="668"/>
      <c r="BMJ7" s="668"/>
      <c r="BMK7" s="668"/>
      <c r="BML7" s="668"/>
      <c r="BMM7" s="668"/>
      <c r="BMN7" s="668"/>
      <c r="BMO7" s="668"/>
      <c r="BMP7" s="668"/>
      <c r="BMQ7" s="668"/>
      <c r="BMR7" s="668"/>
      <c r="BMS7" s="668"/>
      <c r="BMT7" s="668"/>
      <c r="BMU7" s="668"/>
      <c r="BMV7" s="668"/>
      <c r="BMW7" s="668"/>
      <c r="BMX7" s="668"/>
      <c r="BMY7" s="668"/>
      <c r="BMZ7" s="668"/>
      <c r="BNA7" s="668"/>
      <c r="BNB7" s="668"/>
      <c r="BNC7" s="668"/>
      <c r="BND7" s="668"/>
      <c r="BNE7" s="668"/>
      <c r="BNF7" s="668"/>
      <c r="BNG7" s="668"/>
      <c r="BNH7" s="668"/>
      <c r="BNI7" s="668"/>
      <c r="BNJ7" s="668"/>
      <c r="BNK7" s="668"/>
      <c r="BNL7" s="668"/>
      <c r="BNM7" s="668"/>
      <c r="BNN7" s="668"/>
      <c r="BNO7" s="668"/>
      <c r="BNP7" s="668"/>
      <c r="BNQ7" s="668"/>
      <c r="BNR7" s="668"/>
      <c r="BNS7" s="668"/>
      <c r="BNT7" s="668"/>
      <c r="BNU7" s="668"/>
      <c r="BNV7" s="668"/>
      <c r="BNW7" s="668"/>
      <c r="BNX7" s="668"/>
      <c r="BNY7" s="668"/>
      <c r="BNZ7" s="668"/>
      <c r="BOA7" s="668"/>
      <c r="BOB7" s="668"/>
      <c r="BOC7" s="668"/>
      <c r="BOD7" s="668"/>
      <c r="BOE7" s="668"/>
      <c r="BOF7" s="668"/>
      <c r="BOG7" s="668"/>
      <c r="BOH7" s="668"/>
      <c r="BOI7" s="668"/>
      <c r="BOJ7" s="668"/>
      <c r="BOK7" s="668"/>
      <c r="BOL7" s="668"/>
      <c r="BOM7" s="668"/>
      <c r="BON7" s="668"/>
      <c r="BOO7" s="668"/>
      <c r="BOP7" s="668"/>
      <c r="BOQ7" s="668"/>
      <c r="BOR7" s="668"/>
      <c r="BOS7" s="668"/>
      <c r="BOT7" s="668"/>
      <c r="BOU7" s="668"/>
      <c r="BOV7" s="668"/>
      <c r="BOW7" s="668"/>
      <c r="BOX7" s="668"/>
      <c r="BOY7" s="668"/>
      <c r="BOZ7" s="668"/>
      <c r="BPA7" s="668"/>
      <c r="BPB7" s="668"/>
      <c r="BPC7" s="668"/>
      <c r="BPD7" s="668"/>
      <c r="BPE7" s="668"/>
      <c r="BPF7" s="668"/>
      <c r="BPG7" s="668"/>
      <c r="BPH7" s="668"/>
      <c r="BPI7" s="668"/>
      <c r="BPJ7" s="668"/>
      <c r="BPK7" s="668"/>
      <c r="BPL7" s="668"/>
      <c r="BPM7" s="668"/>
      <c r="BPN7" s="668"/>
      <c r="BPO7" s="668"/>
      <c r="BPP7" s="668"/>
      <c r="BPQ7" s="668"/>
      <c r="BPR7" s="668"/>
      <c r="BPS7" s="668"/>
      <c r="BPT7" s="668"/>
      <c r="BPU7" s="668"/>
      <c r="BPV7" s="668"/>
      <c r="BPW7" s="668"/>
      <c r="BPX7" s="668"/>
      <c r="BPY7" s="668"/>
      <c r="BPZ7" s="668"/>
      <c r="BQA7" s="668"/>
      <c r="BQB7" s="668"/>
      <c r="BQC7" s="668"/>
      <c r="BQD7" s="668"/>
      <c r="BQE7" s="668"/>
      <c r="BQF7" s="668"/>
      <c r="BQG7" s="668"/>
      <c r="BQH7" s="668"/>
      <c r="BQI7" s="668"/>
      <c r="BQJ7" s="668"/>
      <c r="BQK7" s="668"/>
      <c r="BQL7" s="668"/>
      <c r="BQM7" s="668"/>
      <c r="BQN7" s="668"/>
      <c r="BQO7" s="668"/>
      <c r="BQP7" s="668"/>
      <c r="BQQ7" s="668"/>
      <c r="BQR7" s="668"/>
      <c r="BQS7" s="668"/>
      <c r="BQT7" s="668"/>
      <c r="BQU7" s="668"/>
      <c r="BQV7" s="668"/>
      <c r="BQW7" s="668"/>
      <c r="BQX7" s="668"/>
      <c r="BQY7" s="668"/>
      <c r="BQZ7" s="668"/>
      <c r="BRA7" s="668"/>
      <c r="BRB7" s="668"/>
      <c r="BRC7" s="668"/>
      <c r="BRD7" s="668"/>
      <c r="BRE7" s="668"/>
      <c r="BRF7" s="668"/>
      <c r="BRG7" s="668"/>
      <c r="BRH7" s="668"/>
      <c r="BRI7" s="668"/>
      <c r="BRJ7" s="668"/>
      <c r="BRK7" s="668"/>
      <c r="BRL7" s="668"/>
      <c r="BRM7" s="668"/>
      <c r="BRN7" s="668"/>
      <c r="BRO7" s="668"/>
      <c r="BRP7" s="668"/>
      <c r="BRQ7" s="668"/>
      <c r="BRR7" s="668"/>
      <c r="BRS7" s="668"/>
      <c r="BRT7" s="668"/>
      <c r="BRU7" s="668"/>
      <c r="BRV7" s="668"/>
      <c r="BRW7" s="668"/>
      <c r="BRX7" s="668"/>
      <c r="BRY7" s="668"/>
      <c r="BRZ7" s="668"/>
      <c r="BSA7" s="668"/>
      <c r="BSB7" s="668"/>
      <c r="BSC7" s="668"/>
      <c r="BSD7" s="668"/>
      <c r="BSE7" s="668"/>
      <c r="BSF7" s="668"/>
      <c r="BSG7" s="668"/>
      <c r="BSH7" s="668"/>
      <c r="BSI7" s="668"/>
      <c r="BSJ7" s="668"/>
      <c r="BSK7" s="668"/>
      <c r="BSL7" s="668"/>
      <c r="BSM7" s="668"/>
      <c r="BSN7" s="668"/>
      <c r="BSO7" s="668"/>
      <c r="BSP7" s="668"/>
      <c r="BSQ7" s="668"/>
      <c r="BSR7" s="668"/>
      <c r="BSS7" s="668"/>
      <c r="BST7" s="668"/>
      <c r="BSU7" s="668"/>
      <c r="BSV7" s="668"/>
      <c r="BSW7" s="668"/>
      <c r="BSX7" s="668"/>
      <c r="BSY7" s="668"/>
      <c r="BSZ7" s="668"/>
      <c r="BTA7" s="668"/>
      <c r="BTB7" s="668"/>
      <c r="BTC7" s="668"/>
      <c r="BTD7" s="668"/>
      <c r="BTE7" s="668"/>
      <c r="BTF7" s="668"/>
      <c r="BTG7" s="668"/>
      <c r="BTH7" s="668"/>
      <c r="BTI7" s="668"/>
      <c r="BTJ7" s="668"/>
      <c r="BTK7" s="668"/>
      <c r="BTL7" s="668"/>
      <c r="BTM7" s="668"/>
      <c r="BTN7" s="668"/>
      <c r="BTO7" s="668"/>
      <c r="BTP7" s="668"/>
      <c r="BTQ7" s="668"/>
      <c r="BTR7" s="668"/>
      <c r="BTS7" s="668"/>
      <c r="BTT7" s="668"/>
      <c r="BTU7" s="668"/>
      <c r="BTV7" s="668"/>
      <c r="BTW7" s="668"/>
      <c r="BTX7" s="668"/>
      <c r="BTY7" s="668"/>
      <c r="BTZ7" s="668"/>
      <c r="BUA7" s="668"/>
      <c r="BUB7" s="668"/>
      <c r="BUC7" s="668"/>
      <c r="BUD7" s="668"/>
      <c r="BUE7" s="668"/>
      <c r="BUF7" s="668"/>
      <c r="BUG7" s="668"/>
      <c r="BUH7" s="668"/>
      <c r="BUI7" s="668"/>
      <c r="BUJ7" s="668"/>
      <c r="BUK7" s="668"/>
      <c r="BUL7" s="668"/>
      <c r="BUM7" s="668"/>
      <c r="BUN7" s="668"/>
      <c r="BUO7" s="668"/>
      <c r="BUP7" s="668"/>
      <c r="BUQ7" s="668"/>
      <c r="BUR7" s="668"/>
      <c r="BUS7" s="668"/>
      <c r="BUT7" s="668"/>
      <c r="BUU7" s="668"/>
      <c r="BUV7" s="668"/>
      <c r="BUW7" s="668"/>
      <c r="BUX7" s="668"/>
      <c r="BUY7" s="668"/>
      <c r="BUZ7" s="668"/>
      <c r="BVA7" s="668"/>
      <c r="BVB7" s="668"/>
      <c r="BVC7" s="668"/>
      <c r="BVD7" s="668"/>
      <c r="BVE7" s="668"/>
      <c r="BVF7" s="668"/>
      <c r="BVG7" s="668"/>
      <c r="BVH7" s="668"/>
      <c r="BVI7" s="668"/>
      <c r="BVJ7" s="668"/>
      <c r="BVK7" s="668"/>
      <c r="BVL7" s="668"/>
      <c r="BVM7" s="668"/>
      <c r="BVN7" s="668"/>
      <c r="BVO7" s="668"/>
      <c r="BVP7" s="668"/>
      <c r="BVQ7" s="668"/>
      <c r="BVR7" s="668"/>
      <c r="BVS7" s="668"/>
      <c r="BVT7" s="668"/>
      <c r="BVU7" s="668"/>
      <c r="BVV7" s="668"/>
      <c r="BVW7" s="668"/>
      <c r="BVX7" s="668"/>
      <c r="BVY7" s="668"/>
      <c r="BVZ7" s="668"/>
      <c r="BWA7" s="668"/>
      <c r="BWB7" s="668"/>
      <c r="BWC7" s="668"/>
      <c r="BWD7" s="668"/>
      <c r="BWE7" s="668"/>
      <c r="BWF7" s="668"/>
      <c r="BWG7" s="668"/>
      <c r="BWH7" s="668"/>
      <c r="BWI7" s="668"/>
      <c r="BWJ7" s="668"/>
      <c r="BWK7" s="668"/>
      <c r="BWL7" s="668"/>
      <c r="BWM7" s="668"/>
      <c r="BWN7" s="668"/>
      <c r="BWO7" s="668"/>
      <c r="BWP7" s="668"/>
      <c r="BWQ7" s="668"/>
      <c r="BWR7" s="668"/>
      <c r="BWS7" s="668"/>
      <c r="BWT7" s="668"/>
      <c r="BWU7" s="668"/>
      <c r="BWV7" s="668"/>
      <c r="BWW7" s="668"/>
      <c r="BWX7" s="668"/>
      <c r="BWY7" s="668"/>
      <c r="BWZ7" s="668"/>
      <c r="BXA7" s="668"/>
      <c r="BXB7" s="668"/>
      <c r="BXC7" s="668"/>
      <c r="BXD7" s="668"/>
      <c r="BXE7" s="668"/>
      <c r="BXF7" s="668"/>
      <c r="BXG7" s="668"/>
      <c r="BXH7" s="668"/>
      <c r="BXI7" s="668"/>
      <c r="BXJ7" s="668"/>
      <c r="BXK7" s="668"/>
      <c r="BXL7" s="668"/>
      <c r="BXM7" s="668"/>
      <c r="BXN7" s="668"/>
      <c r="BXO7" s="668"/>
      <c r="BXP7" s="668"/>
      <c r="BXQ7" s="668"/>
      <c r="BXR7" s="668"/>
      <c r="BXS7" s="668"/>
      <c r="BXT7" s="668"/>
      <c r="BXU7" s="668"/>
      <c r="BXV7" s="668"/>
      <c r="BXW7" s="668"/>
      <c r="BXX7" s="668"/>
      <c r="BXY7" s="668"/>
      <c r="BXZ7" s="668"/>
      <c r="BYA7" s="668"/>
      <c r="BYB7" s="668"/>
      <c r="BYC7" s="668"/>
      <c r="BYD7" s="668"/>
      <c r="BYE7" s="668"/>
      <c r="BYF7" s="668"/>
      <c r="BYG7" s="668"/>
      <c r="BYH7" s="668"/>
      <c r="BYI7" s="668"/>
      <c r="BYJ7" s="668"/>
      <c r="BYK7" s="668"/>
      <c r="BYL7" s="668"/>
      <c r="BYM7" s="668"/>
      <c r="BYN7" s="668"/>
      <c r="BYO7" s="668"/>
      <c r="BYP7" s="668"/>
      <c r="BYQ7" s="668"/>
      <c r="BYR7" s="668"/>
      <c r="BYS7" s="668"/>
      <c r="BYT7" s="668"/>
      <c r="BYU7" s="668"/>
      <c r="BYV7" s="668"/>
      <c r="BYW7" s="668"/>
      <c r="BYX7" s="668"/>
      <c r="BYY7" s="668"/>
      <c r="BYZ7" s="668"/>
      <c r="BZA7" s="668"/>
      <c r="BZB7" s="668"/>
      <c r="BZC7" s="668"/>
      <c r="BZD7" s="668"/>
      <c r="BZE7" s="668"/>
      <c r="BZF7" s="668"/>
      <c r="BZG7" s="668"/>
      <c r="BZH7" s="668"/>
      <c r="BZI7" s="668"/>
      <c r="BZJ7" s="668"/>
      <c r="BZK7" s="668"/>
      <c r="BZL7" s="668"/>
      <c r="BZM7" s="668"/>
      <c r="BZN7" s="668"/>
      <c r="BZO7" s="668"/>
      <c r="BZP7" s="668"/>
      <c r="BZQ7" s="668"/>
      <c r="BZR7" s="668"/>
      <c r="BZS7" s="668"/>
      <c r="BZT7" s="668"/>
      <c r="BZU7" s="668"/>
      <c r="BZV7" s="668"/>
      <c r="BZW7" s="668"/>
      <c r="BZX7" s="668"/>
      <c r="BZY7" s="668"/>
      <c r="BZZ7" s="668"/>
      <c r="CAA7" s="668"/>
      <c r="CAB7" s="668"/>
      <c r="CAC7" s="668"/>
      <c r="CAD7" s="668"/>
      <c r="CAE7" s="668"/>
      <c r="CAF7" s="668"/>
      <c r="CAG7" s="668"/>
      <c r="CAH7" s="668"/>
      <c r="CAI7" s="668"/>
      <c r="CAJ7" s="668"/>
      <c r="CAK7" s="668"/>
      <c r="CAL7" s="668"/>
      <c r="CAM7" s="668"/>
      <c r="CAN7" s="668"/>
      <c r="CAO7" s="668"/>
      <c r="CAP7" s="668"/>
      <c r="CAQ7" s="668"/>
      <c r="CAR7" s="668"/>
      <c r="CAS7" s="668"/>
      <c r="CAT7" s="668"/>
      <c r="CAU7" s="668"/>
      <c r="CAV7" s="668"/>
      <c r="CAW7" s="668"/>
      <c r="CAX7" s="668"/>
      <c r="CAY7" s="668"/>
      <c r="CAZ7" s="668"/>
      <c r="CBA7" s="668"/>
      <c r="CBB7" s="668"/>
      <c r="CBC7" s="668"/>
      <c r="CBD7" s="668"/>
      <c r="CBE7" s="668"/>
      <c r="CBF7" s="668"/>
      <c r="CBG7" s="668"/>
      <c r="CBH7" s="668"/>
      <c r="CBI7" s="668"/>
      <c r="CBJ7" s="668"/>
      <c r="CBK7" s="668"/>
      <c r="CBL7" s="668"/>
      <c r="CBM7" s="668"/>
      <c r="CBN7" s="668"/>
      <c r="CBO7" s="668"/>
      <c r="CBP7" s="668"/>
      <c r="CBQ7" s="668"/>
      <c r="CBR7" s="668"/>
      <c r="CBS7" s="668"/>
      <c r="CBT7" s="668"/>
      <c r="CBU7" s="668"/>
      <c r="CBV7" s="668"/>
      <c r="CBW7" s="668"/>
      <c r="CBX7" s="668"/>
      <c r="CBY7" s="668"/>
      <c r="CBZ7" s="668"/>
      <c r="CCA7" s="668"/>
      <c r="CCB7" s="668"/>
      <c r="CCC7" s="668"/>
      <c r="CCD7" s="668"/>
      <c r="CCE7" s="668"/>
      <c r="CCF7" s="668"/>
      <c r="CCG7" s="668"/>
      <c r="CCH7" s="668"/>
      <c r="CCI7" s="668"/>
      <c r="CCJ7" s="668"/>
      <c r="CCK7" s="668"/>
      <c r="CCL7" s="668"/>
      <c r="CCM7" s="668"/>
      <c r="CCN7" s="668"/>
      <c r="CCO7" s="668"/>
      <c r="CCP7" s="668"/>
      <c r="CCQ7" s="668"/>
      <c r="CCR7" s="668"/>
      <c r="CCS7" s="668"/>
      <c r="CCT7" s="668"/>
      <c r="CCU7" s="668"/>
      <c r="CCV7" s="668"/>
      <c r="CCW7" s="668"/>
      <c r="CCX7" s="668"/>
      <c r="CCY7" s="668"/>
      <c r="CCZ7" s="668"/>
      <c r="CDA7" s="668"/>
      <c r="CDB7" s="668"/>
      <c r="CDC7" s="668"/>
      <c r="CDD7" s="668"/>
      <c r="CDE7" s="668"/>
      <c r="CDF7" s="668"/>
      <c r="CDG7" s="668"/>
      <c r="CDH7" s="668"/>
      <c r="CDI7" s="668"/>
      <c r="CDJ7" s="668"/>
      <c r="CDK7" s="668"/>
      <c r="CDL7" s="668"/>
      <c r="CDM7" s="668"/>
      <c r="CDN7" s="668"/>
      <c r="CDO7" s="668"/>
      <c r="CDP7" s="668"/>
      <c r="CDQ7" s="668"/>
      <c r="CDR7" s="668"/>
      <c r="CDS7" s="668"/>
      <c r="CDT7" s="668"/>
      <c r="CDU7" s="668"/>
      <c r="CDV7" s="668"/>
      <c r="CDW7" s="668"/>
      <c r="CDX7" s="668"/>
      <c r="CDY7" s="668"/>
      <c r="CDZ7" s="668"/>
      <c r="CEA7" s="668"/>
      <c r="CEB7" s="668"/>
      <c r="CEC7" s="668"/>
      <c r="CED7" s="668"/>
      <c r="CEE7" s="668"/>
      <c r="CEF7" s="668"/>
      <c r="CEG7" s="668"/>
      <c r="CEH7" s="668"/>
      <c r="CEI7" s="668"/>
      <c r="CEJ7" s="668"/>
      <c r="CEK7" s="668"/>
      <c r="CEL7" s="668"/>
      <c r="CEM7" s="668"/>
      <c r="CEN7" s="668"/>
      <c r="CEO7" s="668"/>
      <c r="CEP7" s="668"/>
      <c r="CEQ7" s="668"/>
      <c r="CER7" s="668"/>
      <c r="CES7" s="668"/>
      <c r="CET7" s="668"/>
      <c r="CEU7" s="668"/>
      <c r="CEV7" s="668"/>
      <c r="CEW7" s="668"/>
      <c r="CEX7" s="668"/>
      <c r="CEY7" s="668"/>
      <c r="CEZ7" s="668"/>
      <c r="CFA7" s="668"/>
      <c r="CFB7" s="668"/>
      <c r="CFC7" s="668"/>
      <c r="CFD7" s="668"/>
      <c r="CFE7" s="668"/>
      <c r="CFF7" s="668"/>
      <c r="CFG7" s="668"/>
      <c r="CFH7" s="668"/>
      <c r="CFI7" s="668"/>
      <c r="CFJ7" s="668"/>
      <c r="CFK7" s="668"/>
      <c r="CFL7" s="668"/>
      <c r="CFM7" s="668"/>
      <c r="CFN7" s="668"/>
      <c r="CFO7" s="668"/>
      <c r="CFP7" s="668"/>
      <c r="CFQ7" s="668"/>
      <c r="CFR7" s="668"/>
      <c r="CFS7" s="668"/>
      <c r="CFT7" s="668"/>
      <c r="CFU7" s="668"/>
      <c r="CFV7" s="668"/>
      <c r="CFW7" s="668"/>
      <c r="CFX7" s="668"/>
      <c r="CFY7" s="668"/>
      <c r="CFZ7" s="668"/>
      <c r="CGA7" s="668"/>
      <c r="CGB7" s="668"/>
      <c r="CGC7" s="668"/>
      <c r="CGD7" s="668"/>
      <c r="CGE7" s="668"/>
      <c r="CGF7" s="668"/>
      <c r="CGG7" s="668"/>
      <c r="CGH7" s="668"/>
      <c r="CGI7" s="668"/>
      <c r="CGJ7" s="668"/>
      <c r="CGK7" s="668"/>
      <c r="CGL7" s="668"/>
      <c r="CGM7" s="668"/>
      <c r="CGN7" s="668"/>
      <c r="CGO7" s="668"/>
      <c r="CGP7" s="668"/>
      <c r="CGQ7" s="668"/>
      <c r="CGR7" s="668"/>
      <c r="CGS7" s="668"/>
      <c r="CGT7" s="668"/>
      <c r="CGU7" s="668"/>
      <c r="CGV7" s="668"/>
      <c r="CGW7" s="668"/>
      <c r="CGX7" s="668"/>
      <c r="CGY7" s="668"/>
      <c r="CGZ7" s="668"/>
      <c r="CHA7" s="668"/>
      <c r="CHB7" s="668"/>
      <c r="CHC7" s="668"/>
      <c r="CHD7" s="668"/>
      <c r="CHE7" s="668"/>
      <c r="CHF7" s="668"/>
      <c r="CHG7" s="668"/>
      <c r="CHH7" s="668"/>
      <c r="CHI7" s="668"/>
      <c r="CHJ7" s="668"/>
      <c r="CHK7" s="668"/>
      <c r="CHL7" s="668"/>
      <c r="CHM7" s="668"/>
      <c r="CHN7" s="668"/>
      <c r="CHO7" s="668"/>
      <c r="CHP7" s="668"/>
      <c r="CHQ7" s="668"/>
      <c r="CHR7" s="668"/>
      <c r="CHS7" s="668"/>
      <c r="CHT7" s="668"/>
      <c r="CHU7" s="668"/>
      <c r="CHV7" s="668"/>
      <c r="CHW7" s="668"/>
      <c r="CHX7" s="668"/>
      <c r="CHY7" s="668"/>
      <c r="CHZ7" s="668"/>
      <c r="CIA7" s="668"/>
      <c r="CIB7" s="668"/>
      <c r="CIC7" s="668"/>
      <c r="CID7" s="668"/>
      <c r="CIE7" s="668"/>
      <c r="CIF7" s="668"/>
      <c r="CIG7" s="668"/>
      <c r="CIH7" s="668"/>
      <c r="CII7" s="668"/>
      <c r="CIJ7" s="668"/>
      <c r="CIK7" s="668"/>
      <c r="CIL7" s="668"/>
      <c r="CIM7" s="668"/>
      <c r="CIN7" s="668"/>
      <c r="CIO7" s="668"/>
      <c r="CIP7" s="668"/>
      <c r="CIQ7" s="668"/>
      <c r="CIR7" s="668"/>
      <c r="CIS7" s="668"/>
      <c r="CIT7" s="668"/>
      <c r="CIU7" s="668"/>
      <c r="CIV7" s="668"/>
      <c r="CIW7" s="668"/>
      <c r="CIX7" s="668"/>
      <c r="CIY7" s="668"/>
      <c r="CIZ7" s="668"/>
      <c r="CJA7" s="668"/>
      <c r="CJB7" s="668"/>
      <c r="CJC7" s="668"/>
      <c r="CJD7" s="668"/>
      <c r="CJE7" s="668"/>
      <c r="CJF7" s="668"/>
      <c r="CJG7" s="668"/>
      <c r="CJH7" s="668"/>
      <c r="CJI7" s="668"/>
      <c r="CJJ7" s="668"/>
      <c r="CJK7" s="668"/>
      <c r="CJL7" s="668"/>
      <c r="CJM7" s="668"/>
      <c r="CJN7" s="668"/>
      <c r="CJO7" s="668"/>
      <c r="CJP7" s="668"/>
      <c r="CJQ7" s="668"/>
      <c r="CJR7" s="668"/>
      <c r="CJS7" s="668"/>
      <c r="CJT7" s="668"/>
      <c r="CJU7" s="668"/>
      <c r="CJV7" s="668"/>
      <c r="CJW7" s="668"/>
      <c r="CJX7" s="668"/>
      <c r="CJY7" s="668"/>
      <c r="CJZ7" s="668"/>
      <c r="CKA7" s="668"/>
      <c r="CKB7" s="668"/>
      <c r="CKC7" s="668"/>
      <c r="CKD7" s="668"/>
      <c r="CKE7" s="668"/>
      <c r="CKF7" s="668"/>
      <c r="CKG7" s="668"/>
      <c r="CKH7" s="668"/>
      <c r="CKI7" s="668"/>
      <c r="CKJ7" s="668"/>
      <c r="CKK7" s="668"/>
      <c r="CKL7" s="668"/>
      <c r="CKM7" s="668"/>
      <c r="CKN7" s="668"/>
      <c r="CKO7" s="668"/>
      <c r="CKP7" s="668"/>
      <c r="CKQ7" s="668"/>
      <c r="CKR7" s="668"/>
      <c r="CKS7" s="668"/>
      <c r="CKT7" s="668"/>
      <c r="CKU7" s="668"/>
      <c r="CKV7" s="668"/>
      <c r="CKW7" s="668"/>
      <c r="CKX7" s="668"/>
      <c r="CKY7" s="668"/>
      <c r="CKZ7" s="668"/>
      <c r="CLA7" s="668"/>
      <c r="CLB7" s="668"/>
      <c r="CLC7" s="668"/>
      <c r="CLD7" s="668"/>
      <c r="CLE7" s="668"/>
      <c r="CLF7" s="668"/>
      <c r="CLG7" s="668"/>
      <c r="CLH7" s="668"/>
      <c r="CLI7" s="668"/>
      <c r="CLJ7" s="668"/>
      <c r="CLK7" s="668"/>
      <c r="CLL7" s="668"/>
      <c r="CLM7" s="668"/>
      <c r="CLN7" s="668"/>
      <c r="CLO7" s="668"/>
      <c r="CLP7" s="668"/>
      <c r="CLQ7" s="668"/>
      <c r="CLR7" s="668"/>
      <c r="CLS7" s="668"/>
      <c r="CLT7" s="668"/>
      <c r="CLU7" s="668"/>
      <c r="CLV7" s="668"/>
      <c r="CLW7" s="668"/>
      <c r="CLX7" s="668"/>
      <c r="CLY7" s="668"/>
      <c r="CLZ7" s="668"/>
      <c r="CMA7" s="668"/>
      <c r="CMB7" s="668"/>
      <c r="CMC7" s="668"/>
      <c r="CMD7" s="668"/>
      <c r="CME7" s="668"/>
      <c r="CMF7" s="668"/>
      <c r="CMG7" s="668"/>
      <c r="CMH7" s="668"/>
      <c r="CMI7" s="668"/>
      <c r="CMJ7" s="668"/>
      <c r="CMK7" s="668"/>
      <c r="CML7" s="668"/>
      <c r="CMM7" s="668"/>
      <c r="CMN7" s="668"/>
      <c r="CMO7" s="668"/>
      <c r="CMP7" s="668"/>
      <c r="CMQ7" s="668"/>
      <c r="CMR7" s="668"/>
      <c r="CMS7" s="668"/>
      <c r="CMT7" s="668"/>
      <c r="CMU7" s="668"/>
      <c r="CMV7" s="668"/>
      <c r="CMW7" s="668"/>
      <c r="CMX7" s="668"/>
      <c r="CMY7" s="668"/>
      <c r="CMZ7" s="668"/>
      <c r="CNA7" s="668"/>
      <c r="CNB7" s="668"/>
      <c r="CNC7" s="668"/>
      <c r="CND7" s="668"/>
      <c r="CNE7" s="668"/>
      <c r="CNF7" s="668"/>
      <c r="CNG7" s="668"/>
      <c r="CNH7" s="668"/>
      <c r="CNI7" s="668"/>
      <c r="CNJ7" s="668"/>
      <c r="CNK7" s="668"/>
      <c r="CNL7" s="668"/>
      <c r="CNM7" s="668"/>
      <c r="CNN7" s="668"/>
      <c r="CNO7" s="668"/>
      <c r="CNP7" s="668"/>
      <c r="CNQ7" s="668"/>
      <c r="CNR7" s="668"/>
      <c r="CNS7" s="668"/>
      <c r="CNT7" s="668"/>
      <c r="CNU7" s="668"/>
      <c r="CNV7" s="668"/>
      <c r="CNW7" s="668"/>
      <c r="CNX7" s="668"/>
      <c r="CNY7" s="668"/>
      <c r="CNZ7" s="668"/>
      <c r="COA7" s="668"/>
      <c r="COB7" s="668"/>
      <c r="COC7" s="668"/>
      <c r="COD7" s="668"/>
      <c r="COE7" s="668"/>
      <c r="COF7" s="668"/>
      <c r="COG7" s="668"/>
      <c r="COH7" s="668"/>
      <c r="COI7" s="668"/>
      <c r="COJ7" s="668"/>
      <c r="COK7" s="668"/>
      <c r="COL7" s="668"/>
      <c r="COM7" s="668"/>
      <c r="CON7" s="668"/>
      <c r="COO7" s="668"/>
      <c r="COP7" s="668"/>
      <c r="COQ7" s="668"/>
      <c r="COR7" s="668"/>
      <c r="COS7" s="668"/>
      <c r="COT7" s="668"/>
      <c r="COU7" s="668"/>
      <c r="COV7" s="668"/>
      <c r="COW7" s="668"/>
      <c r="COX7" s="668"/>
      <c r="COY7" s="668"/>
      <c r="COZ7" s="668"/>
      <c r="CPA7" s="668"/>
      <c r="CPB7" s="668"/>
      <c r="CPC7" s="668"/>
      <c r="CPD7" s="668"/>
      <c r="CPE7" s="668"/>
      <c r="CPF7" s="668"/>
      <c r="CPG7" s="668"/>
      <c r="CPH7" s="668"/>
      <c r="CPI7" s="668"/>
      <c r="CPJ7" s="668"/>
      <c r="CPK7" s="668"/>
      <c r="CPL7" s="668"/>
      <c r="CPM7" s="668"/>
      <c r="CPN7" s="668"/>
      <c r="CPO7" s="668"/>
      <c r="CPP7" s="668"/>
      <c r="CPQ7" s="668"/>
      <c r="CPR7" s="668"/>
      <c r="CPS7" s="668"/>
      <c r="CPT7" s="668"/>
      <c r="CPU7" s="668"/>
      <c r="CPV7" s="668"/>
      <c r="CPW7" s="668"/>
      <c r="CPX7" s="668"/>
      <c r="CPY7" s="668"/>
      <c r="CPZ7" s="668"/>
      <c r="CQA7" s="668"/>
      <c r="CQB7" s="668"/>
      <c r="CQC7" s="668"/>
      <c r="CQD7" s="668"/>
      <c r="CQE7" s="668"/>
      <c r="CQF7" s="668"/>
      <c r="CQG7" s="668"/>
      <c r="CQH7" s="668"/>
      <c r="CQI7" s="668"/>
      <c r="CQJ7" s="668"/>
      <c r="CQK7" s="668"/>
      <c r="CQL7" s="668"/>
      <c r="CQM7" s="668"/>
      <c r="CQN7" s="668"/>
      <c r="CQO7" s="668"/>
      <c r="CQP7" s="668"/>
      <c r="CQQ7" s="668"/>
      <c r="CQR7" s="668"/>
      <c r="CQS7" s="668"/>
      <c r="CQT7" s="668"/>
      <c r="CQU7" s="668"/>
      <c r="CQV7" s="668"/>
      <c r="CQW7" s="668"/>
      <c r="CQX7" s="668"/>
      <c r="CQY7" s="668"/>
      <c r="CQZ7" s="668"/>
      <c r="CRA7" s="668"/>
      <c r="CRB7" s="668"/>
      <c r="CRC7" s="668"/>
      <c r="CRD7" s="668"/>
      <c r="CRE7" s="668"/>
      <c r="CRF7" s="668"/>
      <c r="CRG7" s="668"/>
      <c r="CRH7" s="668"/>
      <c r="CRI7" s="668"/>
      <c r="CRJ7" s="668"/>
      <c r="CRK7" s="668"/>
      <c r="CRL7" s="668"/>
      <c r="CRM7" s="668"/>
      <c r="CRN7" s="668"/>
      <c r="CRO7" s="668"/>
      <c r="CRP7" s="668"/>
      <c r="CRQ7" s="668"/>
      <c r="CRR7" s="668"/>
      <c r="CRS7" s="668"/>
      <c r="CRT7" s="668"/>
      <c r="CRU7" s="668"/>
      <c r="CRV7" s="668"/>
      <c r="CRW7" s="668"/>
      <c r="CRX7" s="668"/>
      <c r="CRY7" s="668"/>
      <c r="CRZ7" s="668"/>
      <c r="CSA7" s="668"/>
      <c r="CSB7" s="668"/>
      <c r="CSC7" s="668"/>
      <c r="CSD7" s="668"/>
      <c r="CSE7" s="668"/>
      <c r="CSF7" s="668"/>
      <c r="CSG7" s="668"/>
      <c r="CSH7" s="668"/>
      <c r="CSI7" s="668"/>
      <c r="CSJ7" s="668"/>
      <c r="CSK7" s="668"/>
      <c r="CSL7" s="668"/>
      <c r="CSM7" s="668"/>
      <c r="CSN7" s="668"/>
      <c r="CSO7" s="668"/>
      <c r="CSP7" s="668"/>
      <c r="CSQ7" s="668"/>
      <c r="CSR7" s="668"/>
      <c r="CSS7" s="668"/>
      <c r="CST7" s="668"/>
      <c r="CSU7" s="668"/>
      <c r="CSV7" s="668"/>
      <c r="CSW7" s="668"/>
      <c r="CSX7" s="668"/>
      <c r="CSY7" s="668"/>
      <c r="CSZ7" s="668"/>
      <c r="CTA7" s="668"/>
      <c r="CTB7" s="668"/>
      <c r="CTC7" s="668"/>
      <c r="CTD7" s="668"/>
      <c r="CTE7" s="668"/>
      <c r="CTF7" s="668"/>
      <c r="CTG7" s="668"/>
      <c r="CTH7" s="668"/>
      <c r="CTI7" s="668"/>
      <c r="CTJ7" s="668"/>
      <c r="CTK7" s="668"/>
      <c r="CTL7" s="668"/>
      <c r="CTM7" s="668"/>
      <c r="CTN7" s="668"/>
      <c r="CTO7" s="668"/>
      <c r="CTP7" s="668"/>
      <c r="CTQ7" s="668"/>
      <c r="CTR7" s="668"/>
      <c r="CTS7" s="668"/>
      <c r="CTT7" s="668"/>
      <c r="CTU7" s="668"/>
      <c r="CTV7" s="668"/>
      <c r="CTW7" s="668"/>
      <c r="CTX7" s="668"/>
      <c r="CTY7" s="668"/>
      <c r="CTZ7" s="668"/>
      <c r="CUA7" s="668"/>
      <c r="CUB7" s="668"/>
      <c r="CUC7" s="668"/>
      <c r="CUD7" s="668"/>
      <c r="CUE7" s="668"/>
      <c r="CUF7" s="668"/>
      <c r="CUG7" s="668"/>
      <c r="CUH7" s="668"/>
      <c r="CUI7" s="668"/>
      <c r="CUJ7" s="668"/>
      <c r="CUK7" s="668"/>
      <c r="CUL7" s="668"/>
      <c r="CUM7" s="668"/>
      <c r="CUN7" s="668"/>
      <c r="CUO7" s="668"/>
      <c r="CUP7" s="668"/>
      <c r="CUQ7" s="668"/>
      <c r="CUR7" s="668"/>
      <c r="CUS7" s="668"/>
      <c r="CUT7" s="668"/>
      <c r="CUU7" s="668"/>
      <c r="CUV7" s="668"/>
      <c r="CUW7" s="668"/>
      <c r="CUX7" s="668"/>
      <c r="CUY7" s="668"/>
      <c r="CUZ7" s="668"/>
      <c r="CVA7" s="668"/>
      <c r="CVB7" s="668"/>
      <c r="CVC7" s="668"/>
      <c r="CVD7" s="668"/>
      <c r="CVE7" s="668"/>
      <c r="CVF7" s="668"/>
      <c r="CVG7" s="668"/>
      <c r="CVH7" s="668"/>
      <c r="CVI7" s="668"/>
      <c r="CVJ7" s="668"/>
      <c r="CVK7" s="668"/>
      <c r="CVL7" s="668"/>
      <c r="CVM7" s="668"/>
      <c r="CVN7" s="668"/>
      <c r="CVO7" s="668"/>
      <c r="CVP7" s="668"/>
      <c r="CVQ7" s="668"/>
      <c r="CVR7" s="668"/>
      <c r="CVS7" s="668"/>
      <c r="CVT7" s="668"/>
      <c r="CVU7" s="668"/>
      <c r="CVV7" s="668"/>
      <c r="CVW7" s="668"/>
      <c r="CVX7" s="668"/>
      <c r="CVY7" s="668"/>
      <c r="CVZ7" s="668"/>
      <c r="CWA7" s="668"/>
      <c r="CWB7" s="668"/>
      <c r="CWC7" s="668"/>
      <c r="CWD7" s="668"/>
      <c r="CWE7" s="668"/>
      <c r="CWF7" s="668"/>
      <c r="CWG7" s="668"/>
      <c r="CWH7" s="668"/>
      <c r="CWI7" s="668"/>
      <c r="CWJ7" s="668"/>
      <c r="CWK7" s="668"/>
      <c r="CWL7" s="668"/>
      <c r="CWM7" s="668"/>
      <c r="CWN7" s="668"/>
      <c r="CWO7" s="668"/>
      <c r="CWP7" s="668"/>
      <c r="CWQ7" s="668"/>
      <c r="CWR7" s="668"/>
      <c r="CWS7" s="668"/>
      <c r="CWT7" s="668"/>
      <c r="CWU7" s="668"/>
      <c r="CWV7" s="668"/>
      <c r="CWW7" s="668"/>
      <c r="CWX7" s="668"/>
      <c r="CWY7" s="668"/>
      <c r="CWZ7" s="668"/>
      <c r="CXA7" s="668"/>
      <c r="CXB7" s="668"/>
      <c r="CXC7" s="668"/>
      <c r="CXD7" s="668"/>
      <c r="CXE7" s="668"/>
      <c r="CXF7" s="668"/>
      <c r="CXG7" s="668"/>
      <c r="CXH7" s="668"/>
      <c r="CXI7" s="668"/>
      <c r="CXJ7" s="668"/>
      <c r="CXK7" s="668"/>
      <c r="CXL7" s="668"/>
      <c r="CXM7" s="668"/>
      <c r="CXN7" s="668"/>
      <c r="CXO7" s="668"/>
      <c r="CXP7" s="668"/>
      <c r="CXQ7" s="668"/>
      <c r="CXR7" s="668"/>
      <c r="CXS7" s="668"/>
      <c r="CXT7" s="668"/>
      <c r="CXU7" s="668"/>
      <c r="CXV7" s="668"/>
      <c r="CXW7" s="668"/>
      <c r="CXX7" s="668"/>
      <c r="CXY7" s="668"/>
      <c r="CXZ7" s="668"/>
      <c r="CYA7" s="668"/>
      <c r="CYB7" s="668"/>
      <c r="CYC7" s="668"/>
      <c r="CYD7" s="668"/>
      <c r="CYE7" s="668"/>
      <c r="CYF7" s="668"/>
      <c r="CYG7" s="668"/>
      <c r="CYH7" s="668"/>
      <c r="CYI7" s="668"/>
      <c r="CYJ7" s="668"/>
      <c r="CYK7" s="668"/>
      <c r="CYL7" s="668"/>
      <c r="CYM7" s="668"/>
      <c r="CYN7" s="668"/>
      <c r="CYO7" s="668"/>
      <c r="CYP7" s="668"/>
      <c r="CYQ7" s="668"/>
      <c r="CYR7" s="668"/>
      <c r="CYS7" s="668"/>
      <c r="CYT7" s="668"/>
      <c r="CYU7" s="668"/>
      <c r="CYV7" s="668"/>
      <c r="CYW7" s="668"/>
      <c r="CYX7" s="668"/>
      <c r="CYY7" s="668"/>
      <c r="CYZ7" s="668"/>
      <c r="CZA7" s="668"/>
      <c r="CZB7" s="668"/>
      <c r="CZC7" s="668"/>
      <c r="CZD7" s="668"/>
      <c r="CZE7" s="668"/>
      <c r="CZF7" s="668"/>
      <c r="CZG7" s="668"/>
      <c r="CZH7" s="668"/>
      <c r="CZI7" s="668"/>
      <c r="CZJ7" s="668"/>
      <c r="CZK7" s="668"/>
      <c r="CZL7" s="668"/>
      <c r="CZM7" s="668"/>
      <c r="CZN7" s="668"/>
      <c r="CZO7" s="668"/>
      <c r="CZP7" s="668"/>
      <c r="CZQ7" s="668"/>
      <c r="CZR7" s="668"/>
      <c r="CZS7" s="668"/>
      <c r="CZT7" s="668"/>
      <c r="CZU7" s="668"/>
      <c r="CZV7" s="668"/>
      <c r="CZW7" s="668"/>
      <c r="CZX7" s="668"/>
      <c r="CZY7" s="668"/>
      <c r="CZZ7" s="668"/>
      <c r="DAA7" s="668"/>
      <c r="DAB7" s="668"/>
      <c r="DAC7" s="668"/>
      <c r="DAD7" s="668"/>
      <c r="DAE7" s="668"/>
      <c r="DAF7" s="668"/>
      <c r="DAG7" s="668"/>
      <c r="DAH7" s="668"/>
      <c r="DAI7" s="668"/>
      <c r="DAJ7" s="668"/>
      <c r="DAK7" s="668"/>
      <c r="DAL7" s="668"/>
      <c r="DAM7" s="668"/>
      <c r="DAN7" s="668"/>
      <c r="DAO7" s="668"/>
      <c r="DAP7" s="668"/>
      <c r="DAQ7" s="668"/>
      <c r="DAR7" s="668"/>
      <c r="DAS7" s="668"/>
      <c r="DAT7" s="668"/>
      <c r="DAU7" s="668"/>
      <c r="DAV7" s="668"/>
      <c r="DAW7" s="668"/>
      <c r="DAX7" s="668"/>
      <c r="DAY7" s="668"/>
      <c r="DAZ7" s="668"/>
      <c r="DBA7" s="668"/>
      <c r="DBB7" s="668"/>
      <c r="DBC7" s="668"/>
      <c r="DBD7" s="668"/>
      <c r="DBE7" s="668"/>
      <c r="DBF7" s="668"/>
      <c r="DBG7" s="668"/>
      <c r="DBH7" s="668"/>
      <c r="DBI7" s="668"/>
      <c r="DBJ7" s="668"/>
      <c r="DBK7" s="668"/>
      <c r="DBL7" s="668"/>
      <c r="DBM7" s="668"/>
      <c r="DBN7" s="668"/>
      <c r="DBO7" s="668"/>
      <c r="DBP7" s="668"/>
      <c r="DBQ7" s="668"/>
      <c r="DBR7" s="668"/>
      <c r="DBS7" s="668"/>
      <c r="DBT7" s="668"/>
      <c r="DBU7" s="668"/>
      <c r="DBV7" s="668"/>
      <c r="DBW7" s="668"/>
      <c r="DBX7" s="668"/>
      <c r="DBY7" s="668"/>
      <c r="DBZ7" s="668"/>
      <c r="DCA7" s="668"/>
      <c r="DCB7" s="668"/>
      <c r="DCC7" s="668"/>
      <c r="DCD7" s="668"/>
      <c r="DCE7" s="668"/>
      <c r="DCF7" s="668"/>
      <c r="DCG7" s="668"/>
      <c r="DCH7" s="668"/>
      <c r="DCI7" s="668"/>
      <c r="DCJ7" s="668"/>
      <c r="DCK7" s="668"/>
      <c r="DCL7" s="668"/>
      <c r="DCM7" s="668"/>
      <c r="DCN7" s="668"/>
      <c r="DCO7" s="668"/>
      <c r="DCP7" s="668"/>
      <c r="DCQ7" s="668"/>
      <c r="DCR7" s="668"/>
      <c r="DCS7" s="668"/>
      <c r="DCT7" s="668"/>
      <c r="DCU7" s="668"/>
      <c r="DCV7" s="668"/>
      <c r="DCW7" s="668"/>
      <c r="DCX7" s="668"/>
      <c r="DCY7" s="668"/>
      <c r="DCZ7" s="668"/>
      <c r="DDA7" s="668"/>
      <c r="DDB7" s="668"/>
      <c r="DDC7" s="668"/>
      <c r="DDD7" s="668"/>
      <c r="DDE7" s="668"/>
      <c r="DDF7" s="668"/>
      <c r="DDG7" s="668"/>
      <c r="DDH7" s="668"/>
      <c r="DDI7" s="668"/>
      <c r="DDJ7" s="668"/>
      <c r="DDK7" s="668"/>
      <c r="DDL7" s="668"/>
      <c r="DDM7" s="668"/>
      <c r="DDN7" s="668"/>
      <c r="DDO7" s="668"/>
      <c r="DDP7" s="668"/>
      <c r="DDQ7" s="668"/>
      <c r="DDR7" s="668"/>
      <c r="DDS7" s="668"/>
      <c r="DDT7" s="668"/>
      <c r="DDU7" s="668"/>
      <c r="DDV7" s="668"/>
      <c r="DDW7" s="668"/>
      <c r="DDX7" s="668"/>
      <c r="DDY7" s="668"/>
      <c r="DDZ7" s="668"/>
      <c r="DEA7" s="668"/>
      <c r="DEB7" s="668"/>
      <c r="DEC7" s="668"/>
      <c r="DED7" s="668"/>
      <c r="DEE7" s="668"/>
      <c r="DEF7" s="668"/>
      <c r="DEG7" s="668"/>
      <c r="DEH7" s="668"/>
      <c r="DEI7" s="668"/>
      <c r="DEJ7" s="668"/>
      <c r="DEK7" s="668"/>
      <c r="DEL7" s="668"/>
      <c r="DEM7" s="668"/>
      <c r="DEN7" s="668"/>
      <c r="DEO7" s="668"/>
      <c r="DEP7" s="668"/>
      <c r="DEQ7" s="668"/>
      <c r="DER7" s="668"/>
      <c r="DES7" s="668"/>
      <c r="DET7" s="668"/>
      <c r="DEU7" s="668"/>
      <c r="DEV7" s="668"/>
      <c r="DEW7" s="668"/>
      <c r="DEX7" s="668"/>
      <c r="DEY7" s="668"/>
      <c r="DEZ7" s="668"/>
      <c r="DFA7" s="668"/>
      <c r="DFB7" s="668"/>
      <c r="DFC7" s="668"/>
      <c r="DFD7" s="668"/>
      <c r="DFE7" s="668"/>
      <c r="DFF7" s="668"/>
      <c r="DFG7" s="668"/>
      <c r="DFH7" s="668"/>
      <c r="DFI7" s="668"/>
      <c r="DFJ7" s="668"/>
      <c r="DFK7" s="668"/>
      <c r="DFL7" s="668"/>
      <c r="DFM7" s="668"/>
      <c r="DFN7" s="668"/>
      <c r="DFO7" s="668"/>
      <c r="DFP7" s="668"/>
      <c r="DFQ7" s="668"/>
      <c r="DFR7" s="668"/>
      <c r="DFS7" s="668"/>
      <c r="DFT7" s="668"/>
      <c r="DFU7" s="668"/>
      <c r="DFV7" s="668"/>
      <c r="DFW7" s="668"/>
      <c r="DFX7" s="668"/>
      <c r="DFY7" s="668"/>
      <c r="DFZ7" s="668"/>
      <c r="DGA7" s="668"/>
      <c r="DGB7" s="668"/>
      <c r="DGC7" s="668"/>
      <c r="DGD7" s="668"/>
      <c r="DGE7" s="668"/>
      <c r="DGF7" s="668"/>
      <c r="DGG7" s="668"/>
      <c r="DGH7" s="668"/>
      <c r="DGI7" s="668"/>
      <c r="DGJ7" s="668"/>
      <c r="DGK7" s="668"/>
      <c r="DGL7" s="668"/>
      <c r="DGM7" s="668"/>
      <c r="DGN7" s="668"/>
      <c r="DGO7" s="668"/>
      <c r="DGP7" s="668"/>
      <c r="DGQ7" s="668"/>
      <c r="DGR7" s="668"/>
      <c r="DGS7" s="668"/>
      <c r="DGT7" s="668"/>
      <c r="DGU7" s="668"/>
      <c r="DGV7" s="668"/>
      <c r="DGW7" s="668"/>
      <c r="DGX7" s="668"/>
      <c r="DGY7" s="668"/>
      <c r="DGZ7" s="668"/>
      <c r="DHA7" s="668"/>
      <c r="DHB7" s="668"/>
      <c r="DHC7" s="668"/>
      <c r="DHD7" s="668"/>
      <c r="DHE7" s="668"/>
      <c r="DHF7" s="668"/>
      <c r="DHG7" s="668"/>
      <c r="DHH7" s="668"/>
      <c r="DHI7" s="668"/>
      <c r="DHJ7" s="668"/>
      <c r="DHK7" s="668"/>
      <c r="DHL7" s="668"/>
      <c r="DHM7" s="668"/>
      <c r="DHN7" s="668"/>
      <c r="DHO7" s="668"/>
      <c r="DHP7" s="668"/>
      <c r="DHQ7" s="668"/>
      <c r="DHR7" s="668"/>
      <c r="DHS7" s="668"/>
      <c r="DHT7" s="668"/>
      <c r="DHU7" s="668"/>
      <c r="DHV7" s="668"/>
      <c r="DHW7" s="668"/>
      <c r="DHX7" s="668"/>
      <c r="DHY7" s="668"/>
      <c r="DHZ7" s="668"/>
      <c r="DIA7" s="668"/>
      <c r="DIB7" s="668"/>
      <c r="DIC7" s="668"/>
      <c r="DID7" s="668"/>
      <c r="DIE7" s="668"/>
      <c r="DIF7" s="668"/>
      <c r="DIG7" s="668"/>
      <c r="DIH7" s="668"/>
      <c r="DII7" s="668"/>
      <c r="DIJ7" s="668"/>
      <c r="DIK7" s="668"/>
      <c r="DIL7" s="668"/>
      <c r="DIM7" s="668"/>
      <c r="DIN7" s="668"/>
      <c r="DIO7" s="668"/>
      <c r="DIP7" s="668"/>
      <c r="DIQ7" s="668"/>
      <c r="DIR7" s="668"/>
      <c r="DIS7" s="668"/>
      <c r="DIT7" s="668"/>
      <c r="DIU7" s="668"/>
      <c r="DIV7" s="668"/>
      <c r="DIW7" s="668"/>
      <c r="DIX7" s="668"/>
      <c r="DIY7" s="668"/>
      <c r="DIZ7" s="668"/>
      <c r="DJA7" s="668"/>
      <c r="DJB7" s="668"/>
      <c r="DJC7" s="668"/>
      <c r="DJD7" s="668"/>
      <c r="DJE7" s="668"/>
      <c r="DJF7" s="668"/>
      <c r="DJG7" s="668"/>
      <c r="DJH7" s="668"/>
      <c r="DJI7" s="668"/>
      <c r="DJJ7" s="668"/>
      <c r="DJK7" s="668"/>
      <c r="DJL7" s="668"/>
      <c r="DJM7" s="668"/>
      <c r="DJN7" s="668"/>
      <c r="DJO7" s="668"/>
      <c r="DJP7" s="668"/>
      <c r="DJQ7" s="668"/>
      <c r="DJR7" s="668"/>
      <c r="DJS7" s="668"/>
      <c r="DJT7" s="668"/>
      <c r="DJU7" s="668"/>
      <c r="DJV7" s="668"/>
      <c r="DJW7" s="668"/>
      <c r="DJX7" s="668"/>
      <c r="DJY7" s="668"/>
      <c r="DJZ7" s="668"/>
      <c r="DKA7" s="668"/>
      <c r="DKB7" s="668"/>
      <c r="DKC7" s="668"/>
      <c r="DKD7" s="668"/>
      <c r="DKE7" s="668"/>
      <c r="DKF7" s="668"/>
      <c r="DKG7" s="668"/>
      <c r="DKH7" s="668"/>
      <c r="DKI7" s="668"/>
      <c r="DKJ7" s="668"/>
      <c r="DKK7" s="668"/>
      <c r="DKL7" s="668"/>
      <c r="DKM7" s="668"/>
      <c r="DKN7" s="668"/>
      <c r="DKO7" s="668"/>
      <c r="DKP7" s="668"/>
      <c r="DKQ7" s="668"/>
      <c r="DKR7" s="668"/>
      <c r="DKS7" s="668"/>
      <c r="DKT7" s="668"/>
      <c r="DKU7" s="668"/>
      <c r="DKV7" s="668"/>
      <c r="DKW7" s="668"/>
      <c r="DKX7" s="668"/>
      <c r="DKY7" s="668"/>
      <c r="DKZ7" s="668"/>
      <c r="DLA7" s="668"/>
      <c r="DLB7" s="668"/>
      <c r="DLC7" s="668"/>
      <c r="DLD7" s="668"/>
      <c r="DLE7" s="668"/>
      <c r="DLF7" s="668"/>
      <c r="DLG7" s="668"/>
      <c r="DLH7" s="668"/>
      <c r="DLI7" s="668"/>
      <c r="DLJ7" s="668"/>
      <c r="DLK7" s="668"/>
      <c r="DLL7" s="668"/>
      <c r="DLM7" s="668"/>
      <c r="DLN7" s="668"/>
      <c r="DLO7" s="668"/>
      <c r="DLP7" s="668"/>
      <c r="DLQ7" s="668"/>
      <c r="DLR7" s="668"/>
      <c r="DLS7" s="668"/>
      <c r="DLT7" s="668"/>
      <c r="DLU7" s="668"/>
      <c r="DLV7" s="668"/>
      <c r="DLW7" s="668"/>
      <c r="DLX7" s="668"/>
      <c r="DLY7" s="668"/>
      <c r="DLZ7" s="668"/>
      <c r="DMA7" s="668"/>
      <c r="DMB7" s="668"/>
      <c r="DMC7" s="668"/>
      <c r="DMD7" s="668"/>
      <c r="DME7" s="668"/>
      <c r="DMF7" s="668"/>
      <c r="DMG7" s="668"/>
      <c r="DMH7" s="668"/>
      <c r="DMI7" s="668"/>
      <c r="DMJ7" s="668"/>
      <c r="DMK7" s="668"/>
      <c r="DML7" s="668"/>
      <c r="DMM7" s="668"/>
      <c r="DMN7" s="668"/>
      <c r="DMO7" s="668"/>
      <c r="DMP7" s="668"/>
      <c r="DMQ7" s="668"/>
      <c r="DMR7" s="668"/>
      <c r="DMS7" s="668"/>
      <c r="DMT7" s="668"/>
      <c r="DMU7" s="668"/>
      <c r="DMV7" s="668"/>
      <c r="DMW7" s="668"/>
      <c r="DMX7" s="668"/>
      <c r="DMY7" s="668"/>
      <c r="DMZ7" s="668"/>
      <c r="DNA7" s="668"/>
      <c r="DNB7" s="668"/>
      <c r="DNC7" s="668"/>
      <c r="DND7" s="668"/>
      <c r="DNE7" s="668"/>
      <c r="DNF7" s="668"/>
      <c r="DNG7" s="668"/>
      <c r="DNH7" s="668"/>
      <c r="DNI7" s="668"/>
      <c r="DNJ7" s="668"/>
      <c r="DNK7" s="668"/>
      <c r="DNL7" s="668"/>
      <c r="DNM7" s="668"/>
      <c r="DNN7" s="668"/>
      <c r="DNO7" s="668"/>
      <c r="DNP7" s="668"/>
      <c r="DNQ7" s="668"/>
      <c r="DNR7" s="668"/>
      <c r="DNS7" s="668"/>
      <c r="DNT7" s="668"/>
      <c r="DNU7" s="668"/>
      <c r="DNV7" s="668"/>
      <c r="DNW7" s="668"/>
      <c r="DNX7" s="668"/>
      <c r="DNY7" s="668"/>
      <c r="DNZ7" s="668"/>
      <c r="DOA7" s="668"/>
      <c r="DOB7" s="668"/>
      <c r="DOC7" s="668"/>
      <c r="DOD7" s="668"/>
      <c r="DOE7" s="668"/>
      <c r="DOF7" s="668"/>
      <c r="DOG7" s="668"/>
      <c r="DOH7" s="668"/>
      <c r="DOI7" s="668"/>
      <c r="DOJ7" s="668"/>
      <c r="DOK7" s="668"/>
      <c r="DOL7" s="668"/>
      <c r="DOM7" s="668"/>
      <c r="DON7" s="668"/>
      <c r="DOO7" s="668"/>
      <c r="DOP7" s="668"/>
      <c r="DOQ7" s="668"/>
      <c r="DOR7" s="668"/>
      <c r="DOS7" s="668"/>
      <c r="DOT7" s="668"/>
      <c r="DOU7" s="668"/>
      <c r="DOV7" s="668"/>
      <c r="DOW7" s="668"/>
      <c r="DOX7" s="668"/>
      <c r="DOY7" s="668"/>
      <c r="DOZ7" s="668"/>
      <c r="DPA7" s="668"/>
      <c r="DPB7" s="668"/>
      <c r="DPC7" s="668"/>
      <c r="DPD7" s="668"/>
      <c r="DPE7" s="668"/>
      <c r="DPF7" s="668"/>
      <c r="DPG7" s="668"/>
      <c r="DPH7" s="668"/>
      <c r="DPI7" s="668"/>
      <c r="DPJ7" s="668"/>
      <c r="DPK7" s="668"/>
      <c r="DPL7" s="668"/>
      <c r="DPM7" s="668"/>
      <c r="DPN7" s="668"/>
      <c r="DPO7" s="668"/>
      <c r="DPP7" s="668"/>
      <c r="DPQ7" s="668"/>
      <c r="DPR7" s="668"/>
      <c r="DPS7" s="668"/>
      <c r="DPT7" s="668"/>
      <c r="DPU7" s="668"/>
      <c r="DPV7" s="668"/>
      <c r="DPW7" s="668"/>
      <c r="DPX7" s="668"/>
      <c r="DPY7" s="668"/>
      <c r="DPZ7" s="668"/>
      <c r="DQA7" s="668"/>
      <c r="DQB7" s="668"/>
      <c r="DQC7" s="668"/>
      <c r="DQD7" s="668"/>
      <c r="DQE7" s="668"/>
      <c r="DQF7" s="668"/>
      <c r="DQG7" s="668"/>
      <c r="DQH7" s="668"/>
      <c r="DQI7" s="668"/>
      <c r="DQJ7" s="668"/>
      <c r="DQK7" s="668"/>
      <c r="DQL7" s="668"/>
      <c r="DQM7" s="668"/>
      <c r="DQN7" s="668"/>
      <c r="DQO7" s="668"/>
      <c r="DQP7" s="668"/>
      <c r="DQQ7" s="668"/>
      <c r="DQR7" s="668"/>
      <c r="DQS7" s="668"/>
      <c r="DQT7" s="668"/>
      <c r="DQU7" s="668"/>
      <c r="DQV7" s="668"/>
      <c r="DQW7" s="668"/>
      <c r="DQX7" s="668"/>
      <c r="DQY7" s="668"/>
      <c r="DQZ7" s="668"/>
      <c r="DRA7" s="668"/>
      <c r="DRB7" s="668"/>
      <c r="DRC7" s="668"/>
      <c r="DRD7" s="668"/>
      <c r="DRE7" s="668"/>
      <c r="DRF7" s="668"/>
      <c r="DRG7" s="668"/>
      <c r="DRH7" s="668"/>
      <c r="DRI7" s="668"/>
      <c r="DRJ7" s="668"/>
      <c r="DRK7" s="668"/>
      <c r="DRL7" s="668"/>
      <c r="DRM7" s="668"/>
      <c r="DRN7" s="668"/>
      <c r="DRO7" s="668"/>
      <c r="DRP7" s="668"/>
      <c r="DRQ7" s="668"/>
      <c r="DRR7" s="668"/>
      <c r="DRS7" s="668"/>
      <c r="DRT7" s="668"/>
      <c r="DRU7" s="668"/>
      <c r="DRV7" s="668"/>
      <c r="DRW7" s="668"/>
      <c r="DRX7" s="668"/>
      <c r="DRY7" s="668"/>
      <c r="DRZ7" s="668"/>
      <c r="DSA7" s="668"/>
      <c r="DSB7" s="668"/>
      <c r="DSC7" s="668"/>
      <c r="DSD7" s="668"/>
      <c r="DSE7" s="668"/>
      <c r="DSF7" s="668"/>
      <c r="DSG7" s="668"/>
      <c r="DSH7" s="668"/>
      <c r="DSI7" s="668"/>
      <c r="DSJ7" s="668"/>
      <c r="DSK7" s="668"/>
      <c r="DSL7" s="668"/>
      <c r="DSM7" s="668"/>
      <c r="DSN7" s="668"/>
      <c r="DSO7" s="668"/>
      <c r="DSP7" s="668"/>
      <c r="DSQ7" s="668"/>
      <c r="DSR7" s="668"/>
      <c r="DSS7" s="668"/>
      <c r="DST7" s="668"/>
      <c r="DSU7" s="668"/>
      <c r="DSV7" s="668"/>
      <c r="DSW7" s="668"/>
      <c r="DSX7" s="668"/>
      <c r="DSY7" s="668"/>
      <c r="DSZ7" s="668"/>
      <c r="DTA7" s="668"/>
      <c r="DTB7" s="668"/>
      <c r="DTC7" s="668"/>
      <c r="DTD7" s="668"/>
      <c r="DTE7" s="668"/>
      <c r="DTF7" s="668"/>
      <c r="DTG7" s="668"/>
      <c r="DTH7" s="668"/>
      <c r="DTI7" s="668"/>
      <c r="DTJ7" s="668"/>
      <c r="DTK7" s="668"/>
      <c r="DTL7" s="668"/>
      <c r="DTM7" s="668"/>
      <c r="DTN7" s="668"/>
      <c r="DTO7" s="668"/>
      <c r="DTP7" s="668"/>
      <c r="DTQ7" s="668"/>
      <c r="DTR7" s="668"/>
      <c r="DTS7" s="668"/>
      <c r="DTT7" s="668"/>
      <c r="DTU7" s="668"/>
      <c r="DTV7" s="668"/>
      <c r="DTW7" s="668"/>
      <c r="DTX7" s="668"/>
      <c r="DTY7" s="668"/>
      <c r="DTZ7" s="668"/>
      <c r="DUA7" s="668"/>
      <c r="DUB7" s="668"/>
      <c r="DUC7" s="668"/>
      <c r="DUD7" s="668"/>
      <c r="DUE7" s="668"/>
      <c r="DUF7" s="668"/>
      <c r="DUG7" s="668"/>
      <c r="DUH7" s="668"/>
      <c r="DUI7" s="668"/>
      <c r="DUJ7" s="668"/>
      <c r="DUK7" s="668"/>
      <c r="DUL7" s="668"/>
      <c r="DUM7" s="668"/>
      <c r="DUN7" s="668"/>
      <c r="DUO7" s="668"/>
      <c r="DUP7" s="668"/>
      <c r="DUQ7" s="668"/>
      <c r="DUR7" s="668"/>
      <c r="DUS7" s="668"/>
      <c r="DUT7" s="668"/>
      <c r="DUU7" s="668"/>
      <c r="DUV7" s="668"/>
      <c r="DUW7" s="668"/>
      <c r="DUX7" s="668"/>
      <c r="DUY7" s="668"/>
      <c r="DUZ7" s="668"/>
      <c r="DVA7" s="668"/>
      <c r="DVB7" s="668"/>
      <c r="DVC7" s="668"/>
      <c r="DVD7" s="668"/>
      <c r="DVE7" s="668"/>
      <c r="DVF7" s="668"/>
      <c r="DVG7" s="668"/>
      <c r="DVH7" s="668"/>
      <c r="DVI7" s="668"/>
      <c r="DVJ7" s="668"/>
      <c r="DVK7" s="668"/>
      <c r="DVL7" s="668"/>
      <c r="DVM7" s="668"/>
      <c r="DVN7" s="668"/>
      <c r="DVO7" s="668"/>
      <c r="DVP7" s="668"/>
      <c r="DVQ7" s="668"/>
      <c r="DVR7" s="668"/>
      <c r="DVS7" s="668"/>
      <c r="DVT7" s="668"/>
      <c r="DVU7" s="668"/>
      <c r="DVV7" s="668"/>
      <c r="DVW7" s="668"/>
      <c r="DVX7" s="668"/>
      <c r="DVY7" s="668"/>
      <c r="DVZ7" s="668"/>
      <c r="DWA7" s="668"/>
      <c r="DWB7" s="668"/>
      <c r="DWC7" s="668"/>
      <c r="DWD7" s="668"/>
      <c r="DWE7" s="668"/>
      <c r="DWF7" s="668"/>
      <c r="DWG7" s="668"/>
      <c r="DWH7" s="668"/>
      <c r="DWI7" s="668"/>
      <c r="DWJ7" s="668"/>
      <c r="DWK7" s="668"/>
      <c r="DWL7" s="668"/>
      <c r="DWM7" s="668"/>
      <c r="DWN7" s="668"/>
      <c r="DWO7" s="668"/>
      <c r="DWP7" s="668"/>
      <c r="DWQ7" s="668"/>
      <c r="DWR7" s="668"/>
      <c r="DWS7" s="668"/>
      <c r="DWT7" s="668"/>
      <c r="DWU7" s="668"/>
      <c r="DWV7" s="668"/>
      <c r="DWW7" s="668"/>
      <c r="DWX7" s="668"/>
      <c r="DWY7" s="668"/>
      <c r="DWZ7" s="668"/>
      <c r="DXA7" s="668"/>
      <c r="DXB7" s="668"/>
      <c r="DXC7" s="668"/>
      <c r="DXD7" s="668"/>
      <c r="DXE7" s="668"/>
      <c r="DXF7" s="668"/>
      <c r="DXG7" s="668"/>
      <c r="DXH7" s="668"/>
      <c r="DXI7" s="668"/>
      <c r="DXJ7" s="668"/>
      <c r="DXK7" s="668"/>
      <c r="DXL7" s="668"/>
      <c r="DXM7" s="668"/>
      <c r="DXN7" s="668"/>
      <c r="DXO7" s="668"/>
      <c r="DXP7" s="668"/>
      <c r="DXQ7" s="668"/>
      <c r="DXR7" s="668"/>
      <c r="DXS7" s="668"/>
      <c r="DXT7" s="668"/>
      <c r="DXU7" s="668"/>
      <c r="DXV7" s="668"/>
      <c r="DXW7" s="668"/>
      <c r="DXX7" s="668"/>
      <c r="DXY7" s="668"/>
      <c r="DXZ7" s="668"/>
      <c r="DYA7" s="668"/>
      <c r="DYB7" s="668"/>
      <c r="DYC7" s="668"/>
      <c r="DYD7" s="668"/>
      <c r="DYE7" s="668"/>
      <c r="DYF7" s="668"/>
      <c r="DYG7" s="668"/>
      <c r="DYH7" s="668"/>
      <c r="DYI7" s="668"/>
      <c r="DYJ7" s="668"/>
      <c r="DYK7" s="668"/>
      <c r="DYL7" s="668"/>
      <c r="DYM7" s="668"/>
      <c r="DYN7" s="668"/>
      <c r="DYO7" s="668"/>
      <c r="DYP7" s="668"/>
      <c r="DYQ7" s="668"/>
      <c r="DYR7" s="668"/>
      <c r="DYS7" s="668"/>
      <c r="DYT7" s="668"/>
      <c r="DYU7" s="668"/>
      <c r="DYV7" s="668"/>
      <c r="DYW7" s="668"/>
      <c r="DYX7" s="668"/>
      <c r="DYY7" s="668"/>
      <c r="DYZ7" s="668"/>
      <c r="DZA7" s="668"/>
      <c r="DZB7" s="668"/>
      <c r="DZC7" s="668"/>
      <c r="DZD7" s="668"/>
      <c r="DZE7" s="668"/>
      <c r="DZF7" s="668"/>
      <c r="DZG7" s="668"/>
      <c r="DZH7" s="668"/>
      <c r="DZI7" s="668"/>
      <c r="DZJ7" s="668"/>
      <c r="DZK7" s="668"/>
      <c r="DZL7" s="668"/>
      <c r="DZM7" s="668"/>
      <c r="DZN7" s="668"/>
      <c r="DZO7" s="668"/>
      <c r="DZP7" s="668"/>
      <c r="DZQ7" s="668"/>
      <c r="DZR7" s="668"/>
      <c r="DZS7" s="668"/>
      <c r="DZT7" s="668"/>
      <c r="DZU7" s="668"/>
      <c r="DZV7" s="668"/>
      <c r="DZW7" s="668"/>
      <c r="DZX7" s="668"/>
      <c r="DZY7" s="668"/>
      <c r="DZZ7" s="668"/>
      <c r="EAA7" s="668"/>
      <c r="EAB7" s="668"/>
      <c r="EAC7" s="668"/>
      <c r="EAD7" s="668"/>
      <c r="EAE7" s="668"/>
      <c r="EAF7" s="668"/>
      <c r="EAG7" s="668"/>
      <c r="EAH7" s="668"/>
      <c r="EAI7" s="668"/>
      <c r="EAJ7" s="668"/>
      <c r="EAK7" s="668"/>
      <c r="EAL7" s="668"/>
      <c r="EAM7" s="668"/>
      <c r="EAN7" s="668"/>
      <c r="EAO7" s="668"/>
      <c r="EAP7" s="668"/>
      <c r="EAQ7" s="668"/>
      <c r="EAR7" s="668"/>
      <c r="EAS7" s="668"/>
      <c r="EAT7" s="668"/>
      <c r="EAU7" s="668"/>
      <c r="EAV7" s="668"/>
      <c r="EAW7" s="668"/>
      <c r="EAX7" s="668"/>
      <c r="EAY7" s="668"/>
      <c r="EAZ7" s="668"/>
      <c r="EBA7" s="668"/>
      <c r="EBB7" s="668"/>
      <c r="EBC7" s="668"/>
      <c r="EBD7" s="668"/>
      <c r="EBE7" s="668"/>
      <c r="EBF7" s="668"/>
      <c r="EBG7" s="668"/>
      <c r="EBH7" s="668"/>
      <c r="EBI7" s="668"/>
      <c r="EBJ7" s="668"/>
      <c r="EBK7" s="668"/>
      <c r="EBL7" s="668"/>
      <c r="EBM7" s="668"/>
      <c r="EBN7" s="668"/>
      <c r="EBO7" s="668"/>
      <c r="EBP7" s="668"/>
      <c r="EBQ7" s="668"/>
      <c r="EBR7" s="668"/>
      <c r="EBS7" s="668"/>
      <c r="EBT7" s="668"/>
      <c r="EBU7" s="668"/>
      <c r="EBV7" s="668"/>
      <c r="EBW7" s="668"/>
      <c r="EBX7" s="668"/>
      <c r="EBY7" s="668"/>
      <c r="EBZ7" s="668"/>
      <c r="ECA7" s="668"/>
      <c r="ECB7" s="668"/>
      <c r="ECC7" s="668"/>
      <c r="ECD7" s="668"/>
      <c r="ECE7" s="668"/>
      <c r="ECF7" s="668"/>
      <c r="ECG7" s="668"/>
      <c r="ECH7" s="668"/>
      <c r="ECI7" s="668"/>
      <c r="ECJ7" s="668"/>
      <c r="ECK7" s="668"/>
      <c r="ECL7" s="668"/>
      <c r="ECM7" s="668"/>
      <c r="ECN7" s="668"/>
      <c r="ECO7" s="668"/>
      <c r="ECP7" s="668"/>
      <c r="ECQ7" s="668"/>
      <c r="ECR7" s="668"/>
      <c r="ECS7" s="668"/>
      <c r="ECT7" s="668"/>
      <c r="ECU7" s="668"/>
      <c r="ECV7" s="668"/>
      <c r="ECW7" s="668"/>
      <c r="ECX7" s="668"/>
      <c r="ECY7" s="668"/>
      <c r="ECZ7" s="668"/>
      <c r="EDA7" s="668"/>
      <c r="EDB7" s="668"/>
      <c r="EDC7" s="668"/>
      <c r="EDD7" s="668"/>
      <c r="EDE7" s="668"/>
      <c r="EDF7" s="668"/>
      <c r="EDG7" s="668"/>
      <c r="EDH7" s="668"/>
      <c r="EDI7" s="668"/>
      <c r="EDJ7" s="668"/>
      <c r="EDK7" s="668"/>
      <c r="EDL7" s="668"/>
      <c r="EDM7" s="668"/>
      <c r="EDN7" s="668"/>
      <c r="EDO7" s="668"/>
      <c r="EDP7" s="668"/>
      <c r="EDQ7" s="668"/>
      <c r="EDR7" s="668"/>
      <c r="EDS7" s="668"/>
      <c r="EDT7" s="668"/>
      <c r="EDU7" s="668"/>
      <c r="EDV7" s="668"/>
      <c r="EDW7" s="668"/>
      <c r="EDX7" s="668"/>
      <c r="EDY7" s="668"/>
      <c r="EDZ7" s="668"/>
      <c r="EEA7" s="668"/>
      <c r="EEB7" s="668"/>
      <c r="EEC7" s="668"/>
      <c r="EED7" s="668"/>
      <c r="EEE7" s="668"/>
      <c r="EEF7" s="668"/>
      <c r="EEG7" s="668"/>
      <c r="EEH7" s="668"/>
      <c r="EEI7" s="668"/>
      <c r="EEJ7" s="668"/>
      <c r="EEK7" s="668"/>
      <c r="EEL7" s="668"/>
      <c r="EEM7" s="668"/>
      <c r="EEN7" s="668"/>
      <c r="EEO7" s="668"/>
      <c r="EEP7" s="668"/>
      <c r="EEQ7" s="668"/>
      <c r="EER7" s="668"/>
      <c r="EES7" s="668"/>
      <c r="EET7" s="668"/>
      <c r="EEU7" s="668"/>
      <c r="EEV7" s="668"/>
      <c r="EEW7" s="668"/>
      <c r="EEX7" s="668"/>
      <c r="EEY7" s="668"/>
      <c r="EEZ7" s="668"/>
      <c r="EFA7" s="668"/>
      <c r="EFB7" s="668"/>
      <c r="EFC7" s="668"/>
      <c r="EFD7" s="668"/>
      <c r="EFE7" s="668"/>
      <c r="EFF7" s="668"/>
      <c r="EFG7" s="668"/>
      <c r="EFH7" s="668"/>
      <c r="EFI7" s="668"/>
      <c r="EFJ7" s="668"/>
      <c r="EFK7" s="668"/>
      <c r="EFL7" s="668"/>
      <c r="EFM7" s="668"/>
      <c r="EFN7" s="668"/>
      <c r="EFO7" s="668"/>
      <c r="EFP7" s="668"/>
      <c r="EFQ7" s="668"/>
      <c r="EFR7" s="668"/>
      <c r="EFS7" s="668"/>
      <c r="EFT7" s="668"/>
      <c r="EFU7" s="668"/>
      <c r="EFV7" s="668"/>
      <c r="EFW7" s="668"/>
      <c r="EFX7" s="668"/>
      <c r="EFY7" s="668"/>
      <c r="EFZ7" s="668"/>
      <c r="EGA7" s="668"/>
      <c r="EGB7" s="668"/>
      <c r="EGC7" s="668"/>
      <c r="EGD7" s="668"/>
      <c r="EGE7" s="668"/>
      <c r="EGF7" s="668"/>
      <c r="EGG7" s="668"/>
      <c r="EGH7" s="668"/>
      <c r="EGI7" s="668"/>
      <c r="EGJ7" s="668"/>
      <c r="EGK7" s="668"/>
      <c r="EGL7" s="668"/>
      <c r="EGM7" s="668"/>
      <c r="EGN7" s="668"/>
      <c r="EGO7" s="668"/>
      <c r="EGP7" s="668"/>
      <c r="EGQ7" s="668"/>
      <c r="EGR7" s="668"/>
      <c r="EGS7" s="668"/>
      <c r="EGT7" s="668"/>
      <c r="EGU7" s="668"/>
      <c r="EGV7" s="668"/>
      <c r="EGW7" s="668"/>
      <c r="EGX7" s="668"/>
      <c r="EGY7" s="668"/>
      <c r="EGZ7" s="668"/>
      <c r="EHA7" s="668"/>
      <c r="EHB7" s="668"/>
      <c r="EHC7" s="668"/>
      <c r="EHD7" s="668"/>
      <c r="EHE7" s="668"/>
      <c r="EHF7" s="668"/>
      <c r="EHG7" s="668"/>
      <c r="EHH7" s="668"/>
      <c r="EHI7" s="668"/>
      <c r="EHJ7" s="668"/>
      <c r="EHK7" s="668"/>
      <c r="EHL7" s="668"/>
      <c r="EHM7" s="668"/>
      <c r="EHN7" s="668"/>
      <c r="EHO7" s="668"/>
      <c r="EHP7" s="668"/>
      <c r="EHQ7" s="668"/>
      <c r="EHR7" s="668"/>
      <c r="EHS7" s="668"/>
      <c r="EHT7" s="668"/>
      <c r="EHU7" s="668"/>
      <c r="EHV7" s="668"/>
      <c r="EHW7" s="668"/>
      <c r="EHX7" s="668"/>
      <c r="EHY7" s="668"/>
      <c r="EHZ7" s="668"/>
      <c r="EIA7" s="668"/>
      <c r="EIB7" s="668"/>
      <c r="EIC7" s="668"/>
      <c r="EID7" s="668"/>
      <c r="EIE7" s="668"/>
      <c r="EIF7" s="668"/>
      <c r="EIG7" s="668"/>
      <c r="EIH7" s="668"/>
      <c r="EII7" s="668"/>
      <c r="EIJ7" s="668"/>
      <c r="EIK7" s="668"/>
      <c r="EIL7" s="668"/>
      <c r="EIM7" s="668"/>
      <c r="EIN7" s="668"/>
      <c r="EIO7" s="668"/>
      <c r="EIP7" s="668"/>
      <c r="EIQ7" s="668"/>
      <c r="EIR7" s="668"/>
      <c r="EIS7" s="668"/>
      <c r="EIT7" s="668"/>
      <c r="EIU7" s="668"/>
      <c r="EIV7" s="668"/>
      <c r="EIW7" s="668"/>
      <c r="EIX7" s="668"/>
      <c r="EIY7" s="668"/>
      <c r="EIZ7" s="668"/>
      <c r="EJA7" s="668"/>
      <c r="EJB7" s="668"/>
      <c r="EJC7" s="668"/>
      <c r="EJD7" s="668"/>
      <c r="EJE7" s="668"/>
      <c r="EJF7" s="668"/>
      <c r="EJG7" s="668"/>
      <c r="EJH7" s="668"/>
      <c r="EJI7" s="668"/>
      <c r="EJJ7" s="668"/>
      <c r="EJK7" s="668"/>
      <c r="EJL7" s="668"/>
      <c r="EJM7" s="668"/>
      <c r="EJN7" s="668"/>
      <c r="EJO7" s="668"/>
      <c r="EJP7" s="668"/>
      <c r="EJQ7" s="668"/>
      <c r="EJR7" s="668"/>
      <c r="EJS7" s="668"/>
      <c r="EJT7" s="668"/>
      <c r="EJU7" s="668"/>
      <c r="EJV7" s="668"/>
      <c r="EJW7" s="668"/>
      <c r="EJX7" s="668"/>
      <c r="EJY7" s="668"/>
      <c r="EJZ7" s="668"/>
      <c r="EKA7" s="668"/>
      <c r="EKB7" s="668"/>
      <c r="EKC7" s="668"/>
      <c r="EKD7" s="668"/>
      <c r="EKE7" s="668"/>
      <c r="EKF7" s="668"/>
      <c r="EKG7" s="668"/>
      <c r="EKH7" s="668"/>
      <c r="EKI7" s="668"/>
      <c r="EKJ7" s="668"/>
      <c r="EKK7" s="668"/>
      <c r="EKL7" s="668"/>
      <c r="EKM7" s="668"/>
      <c r="EKN7" s="668"/>
      <c r="EKO7" s="668"/>
      <c r="EKP7" s="668"/>
      <c r="EKQ7" s="668"/>
      <c r="EKR7" s="668"/>
      <c r="EKS7" s="668"/>
      <c r="EKT7" s="668"/>
      <c r="EKU7" s="668"/>
      <c r="EKV7" s="668"/>
      <c r="EKW7" s="668"/>
      <c r="EKX7" s="668"/>
      <c r="EKY7" s="668"/>
      <c r="EKZ7" s="668"/>
      <c r="ELA7" s="668"/>
      <c r="ELB7" s="668"/>
      <c r="ELC7" s="668"/>
      <c r="ELD7" s="668"/>
      <c r="ELE7" s="668"/>
      <c r="ELF7" s="668"/>
      <c r="ELG7" s="668"/>
      <c r="ELH7" s="668"/>
      <c r="ELI7" s="668"/>
      <c r="ELJ7" s="668"/>
      <c r="ELK7" s="668"/>
      <c r="ELL7" s="668"/>
      <c r="ELM7" s="668"/>
      <c r="ELN7" s="668"/>
      <c r="ELO7" s="668"/>
      <c r="ELP7" s="668"/>
      <c r="ELQ7" s="668"/>
      <c r="ELR7" s="668"/>
      <c r="ELS7" s="668"/>
      <c r="ELT7" s="668"/>
      <c r="ELU7" s="668"/>
      <c r="ELV7" s="668"/>
      <c r="ELW7" s="668"/>
      <c r="ELX7" s="668"/>
      <c r="ELY7" s="668"/>
      <c r="ELZ7" s="668"/>
      <c r="EMA7" s="668"/>
      <c r="EMB7" s="668"/>
      <c r="EMC7" s="668"/>
      <c r="EMD7" s="668"/>
      <c r="EME7" s="668"/>
      <c r="EMF7" s="668"/>
      <c r="EMG7" s="668"/>
      <c r="EMH7" s="668"/>
      <c r="EMI7" s="668"/>
      <c r="EMJ7" s="668"/>
      <c r="EMK7" s="668"/>
      <c r="EML7" s="668"/>
      <c r="EMM7" s="668"/>
      <c r="EMN7" s="668"/>
      <c r="EMO7" s="668"/>
      <c r="EMP7" s="668"/>
      <c r="EMQ7" s="668"/>
      <c r="EMR7" s="668"/>
      <c r="EMS7" s="668"/>
      <c r="EMT7" s="668"/>
      <c r="EMU7" s="668"/>
      <c r="EMV7" s="668"/>
      <c r="EMW7" s="668"/>
      <c r="EMX7" s="668"/>
      <c r="EMY7" s="668"/>
      <c r="EMZ7" s="668"/>
      <c r="ENA7" s="668"/>
      <c r="ENB7" s="668"/>
      <c r="ENC7" s="668"/>
      <c r="END7" s="668"/>
      <c r="ENE7" s="668"/>
      <c r="ENF7" s="668"/>
      <c r="ENG7" s="668"/>
      <c r="ENH7" s="668"/>
      <c r="ENI7" s="668"/>
      <c r="ENJ7" s="668"/>
      <c r="ENK7" s="668"/>
      <c r="ENL7" s="668"/>
      <c r="ENM7" s="668"/>
      <c r="ENN7" s="668"/>
      <c r="ENO7" s="668"/>
      <c r="ENP7" s="668"/>
      <c r="ENQ7" s="668"/>
      <c r="ENR7" s="668"/>
      <c r="ENS7" s="668"/>
      <c r="ENT7" s="668"/>
      <c r="ENU7" s="668"/>
      <c r="ENV7" s="668"/>
      <c r="ENW7" s="668"/>
      <c r="ENX7" s="668"/>
      <c r="ENY7" s="668"/>
      <c r="ENZ7" s="668"/>
      <c r="EOA7" s="668"/>
      <c r="EOB7" s="668"/>
      <c r="EOC7" s="668"/>
      <c r="EOD7" s="668"/>
      <c r="EOE7" s="668"/>
      <c r="EOF7" s="668"/>
      <c r="EOG7" s="668"/>
      <c r="EOH7" s="668"/>
      <c r="EOI7" s="668"/>
      <c r="EOJ7" s="668"/>
      <c r="EOK7" s="668"/>
      <c r="EOL7" s="668"/>
      <c r="EOM7" s="668"/>
      <c r="EON7" s="668"/>
      <c r="EOO7" s="668"/>
      <c r="EOP7" s="668"/>
      <c r="EOQ7" s="668"/>
      <c r="EOR7" s="668"/>
      <c r="EOS7" s="668"/>
      <c r="EOT7" s="668"/>
      <c r="EOU7" s="668"/>
      <c r="EOV7" s="668"/>
      <c r="EOW7" s="668"/>
      <c r="EOX7" s="668"/>
      <c r="EOY7" s="668"/>
      <c r="EOZ7" s="668"/>
      <c r="EPA7" s="668"/>
      <c r="EPB7" s="668"/>
      <c r="EPC7" s="668"/>
      <c r="EPD7" s="668"/>
      <c r="EPE7" s="668"/>
      <c r="EPF7" s="668"/>
      <c r="EPG7" s="668"/>
      <c r="EPH7" s="668"/>
      <c r="EPI7" s="668"/>
      <c r="EPJ7" s="668"/>
      <c r="EPK7" s="668"/>
      <c r="EPL7" s="668"/>
      <c r="EPM7" s="668"/>
      <c r="EPN7" s="668"/>
      <c r="EPO7" s="668"/>
      <c r="EPP7" s="668"/>
      <c r="EPQ7" s="668"/>
      <c r="EPR7" s="668"/>
      <c r="EPS7" s="668"/>
      <c r="EPT7" s="668"/>
      <c r="EPU7" s="668"/>
      <c r="EPV7" s="668"/>
      <c r="EPW7" s="668"/>
      <c r="EPX7" s="668"/>
      <c r="EPY7" s="668"/>
      <c r="EPZ7" s="668"/>
      <c r="EQA7" s="668"/>
      <c r="EQB7" s="668"/>
      <c r="EQC7" s="668"/>
      <c r="EQD7" s="668"/>
      <c r="EQE7" s="668"/>
      <c r="EQF7" s="668"/>
      <c r="EQG7" s="668"/>
      <c r="EQH7" s="668"/>
      <c r="EQI7" s="668"/>
      <c r="EQJ7" s="668"/>
      <c r="EQK7" s="668"/>
      <c r="EQL7" s="668"/>
      <c r="EQM7" s="668"/>
      <c r="EQN7" s="668"/>
      <c r="EQO7" s="668"/>
      <c r="EQP7" s="668"/>
      <c r="EQQ7" s="668"/>
      <c r="EQR7" s="668"/>
      <c r="EQS7" s="668"/>
      <c r="EQT7" s="668"/>
      <c r="EQU7" s="668"/>
      <c r="EQV7" s="668"/>
      <c r="EQW7" s="668"/>
      <c r="EQX7" s="668"/>
      <c r="EQY7" s="668"/>
      <c r="EQZ7" s="668"/>
      <c r="ERA7" s="668"/>
      <c r="ERB7" s="668"/>
      <c r="ERC7" s="668"/>
      <c r="ERD7" s="668"/>
      <c r="ERE7" s="668"/>
      <c r="ERF7" s="668"/>
      <c r="ERG7" s="668"/>
      <c r="ERH7" s="668"/>
      <c r="ERI7" s="668"/>
      <c r="ERJ7" s="668"/>
      <c r="ERK7" s="668"/>
      <c r="ERL7" s="668"/>
      <c r="ERM7" s="668"/>
      <c r="ERN7" s="668"/>
      <c r="ERO7" s="668"/>
      <c r="ERP7" s="668"/>
      <c r="ERQ7" s="668"/>
      <c r="ERR7" s="668"/>
      <c r="ERS7" s="668"/>
      <c r="ERT7" s="668"/>
      <c r="ERU7" s="668"/>
      <c r="ERV7" s="668"/>
      <c r="ERW7" s="668"/>
      <c r="ERX7" s="668"/>
      <c r="ERY7" s="668"/>
      <c r="ERZ7" s="668"/>
      <c r="ESA7" s="668"/>
      <c r="ESB7" s="668"/>
      <c r="ESC7" s="668"/>
      <c r="ESD7" s="668"/>
      <c r="ESE7" s="668"/>
      <c r="ESF7" s="668"/>
      <c r="ESG7" s="668"/>
      <c r="ESH7" s="668"/>
      <c r="ESI7" s="668"/>
      <c r="ESJ7" s="668"/>
      <c r="ESK7" s="668"/>
      <c r="ESL7" s="668"/>
      <c r="ESM7" s="668"/>
      <c r="ESN7" s="668"/>
      <c r="ESO7" s="668"/>
      <c r="ESP7" s="668"/>
      <c r="ESQ7" s="668"/>
      <c r="ESR7" s="668"/>
      <c r="ESS7" s="668"/>
      <c r="EST7" s="668"/>
      <c r="ESU7" s="668"/>
      <c r="ESV7" s="668"/>
      <c r="ESW7" s="668"/>
      <c r="ESX7" s="668"/>
      <c r="ESY7" s="668"/>
      <c r="ESZ7" s="668"/>
      <c r="ETA7" s="668"/>
      <c r="ETB7" s="668"/>
      <c r="ETC7" s="668"/>
      <c r="ETD7" s="668"/>
      <c r="ETE7" s="668"/>
      <c r="ETF7" s="668"/>
      <c r="ETG7" s="668"/>
      <c r="ETH7" s="668"/>
      <c r="ETI7" s="668"/>
      <c r="ETJ7" s="668"/>
      <c r="ETK7" s="668"/>
      <c r="ETL7" s="668"/>
      <c r="ETM7" s="668"/>
      <c r="ETN7" s="668"/>
      <c r="ETO7" s="668"/>
      <c r="ETP7" s="668"/>
      <c r="ETQ7" s="668"/>
      <c r="ETR7" s="668"/>
      <c r="ETS7" s="668"/>
      <c r="ETT7" s="668"/>
      <c r="ETU7" s="668"/>
      <c r="ETV7" s="668"/>
      <c r="ETW7" s="668"/>
      <c r="ETX7" s="668"/>
      <c r="ETY7" s="668"/>
      <c r="ETZ7" s="668"/>
      <c r="EUA7" s="668"/>
      <c r="EUB7" s="668"/>
      <c r="EUC7" s="668"/>
      <c r="EUD7" s="668"/>
      <c r="EUE7" s="668"/>
      <c r="EUF7" s="668"/>
      <c r="EUG7" s="668"/>
      <c r="EUH7" s="668"/>
      <c r="EUI7" s="668"/>
      <c r="EUJ7" s="668"/>
      <c r="EUK7" s="668"/>
      <c r="EUL7" s="668"/>
      <c r="EUM7" s="668"/>
      <c r="EUN7" s="668"/>
      <c r="EUO7" s="668"/>
      <c r="EUP7" s="668"/>
      <c r="EUQ7" s="668"/>
      <c r="EUR7" s="668"/>
      <c r="EUS7" s="668"/>
      <c r="EUT7" s="668"/>
      <c r="EUU7" s="668"/>
      <c r="EUV7" s="668"/>
      <c r="EUW7" s="668"/>
      <c r="EUX7" s="668"/>
      <c r="EUY7" s="668"/>
      <c r="EUZ7" s="668"/>
      <c r="EVA7" s="668"/>
      <c r="EVB7" s="668"/>
      <c r="EVC7" s="668"/>
      <c r="EVD7" s="668"/>
      <c r="EVE7" s="668"/>
      <c r="EVF7" s="668"/>
      <c r="EVG7" s="668"/>
      <c r="EVH7" s="668"/>
      <c r="EVI7" s="668"/>
      <c r="EVJ7" s="668"/>
      <c r="EVK7" s="668"/>
      <c r="EVL7" s="668"/>
      <c r="EVM7" s="668"/>
      <c r="EVN7" s="668"/>
      <c r="EVO7" s="668"/>
      <c r="EVP7" s="668"/>
      <c r="EVQ7" s="668"/>
      <c r="EVR7" s="668"/>
      <c r="EVS7" s="668"/>
      <c r="EVT7" s="668"/>
      <c r="EVU7" s="668"/>
      <c r="EVV7" s="668"/>
      <c r="EVW7" s="668"/>
      <c r="EVX7" s="668"/>
      <c r="EVY7" s="668"/>
      <c r="EVZ7" s="668"/>
      <c r="EWA7" s="668"/>
      <c r="EWB7" s="668"/>
      <c r="EWC7" s="668"/>
      <c r="EWD7" s="668"/>
      <c r="EWE7" s="668"/>
      <c r="EWF7" s="668"/>
      <c r="EWG7" s="668"/>
      <c r="EWH7" s="668"/>
      <c r="EWI7" s="668"/>
      <c r="EWJ7" s="668"/>
      <c r="EWK7" s="668"/>
      <c r="EWL7" s="668"/>
      <c r="EWM7" s="668"/>
      <c r="EWN7" s="668"/>
      <c r="EWO7" s="668"/>
      <c r="EWP7" s="668"/>
      <c r="EWQ7" s="668"/>
      <c r="EWR7" s="668"/>
      <c r="EWS7" s="668"/>
      <c r="EWT7" s="668"/>
      <c r="EWU7" s="668"/>
      <c r="EWV7" s="668"/>
      <c r="EWW7" s="668"/>
      <c r="EWX7" s="668"/>
      <c r="EWY7" s="668"/>
      <c r="EWZ7" s="668"/>
      <c r="EXA7" s="668"/>
      <c r="EXB7" s="668"/>
      <c r="EXC7" s="668"/>
      <c r="EXD7" s="668"/>
      <c r="EXE7" s="668"/>
      <c r="EXF7" s="668"/>
      <c r="EXG7" s="668"/>
      <c r="EXH7" s="668"/>
      <c r="EXI7" s="668"/>
      <c r="EXJ7" s="668"/>
      <c r="EXK7" s="668"/>
      <c r="EXL7" s="668"/>
      <c r="EXM7" s="668"/>
      <c r="EXN7" s="668"/>
      <c r="EXO7" s="668"/>
      <c r="EXP7" s="668"/>
      <c r="EXQ7" s="668"/>
      <c r="EXR7" s="668"/>
      <c r="EXS7" s="668"/>
      <c r="EXT7" s="668"/>
      <c r="EXU7" s="668"/>
      <c r="EXV7" s="668"/>
      <c r="EXW7" s="668"/>
      <c r="EXX7" s="668"/>
      <c r="EXY7" s="668"/>
      <c r="EXZ7" s="668"/>
      <c r="EYA7" s="668"/>
      <c r="EYB7" s="668"/>
      <c r="EYC7" s="668"/>
      <c r="EYD7" s="668"/>
      <c r="EYE7" s="668"/>
      <c r="EYF7" s="668"/>
      <c r="EYG7" s="668"/>
      <c r="EYH7" s="668"/>
      <c r="EYI7" s="668"/>
      <c r="EYJ7" s="668"/>
      <c r="EYK7" s="668"/>
      <c r="EYL7" s="668"/>
      <c r="EYM7" s="668"/>
      <c r="EYN7" s="668"/>
      <c r="EYO7" s="668"/>
      <c r="EYP7" s="668"/>
      <c r="EYQ7" s="668"/>
      <c r="EYR7" s="668"/>
      <c r="EYS7" s="668"/>
      <c r="EYT7" s="668"/>
      <c r="EYU7" s="668"/>
      <c r="EYV7" s="668"/>
      <c r="EYW7" s="668"/>
      <c r="EYX7" s="668"/>
      <c r="EYY7" s="668"/>
      <c r="EYZ7" s="668"/>
      <c r="EZA7" s="668"/>
      <c r="EZB7" s="668"/>
      <c r="EZC7" s="668"/>
      <c r="EZD7" s="668"/>
      <c r="EZE7" s="668"/>
      <c r="EZF7" s="668"/>
      <c r="EZG7" s="668"/>
      <c r="EZH7" s="668"/>
      <c r="EZI7" s="668"/>
      <c r="EZJ7" s="668"/>
      <c r="EZK7" s="668"/>
      <c r="EZL7" s="668"/>
      <c r="EZM7" s="668"/>
      <c r="EZN7" s="668"/>
      <c r="EZO7" s="668"/>
      <c r="EZP7" s="668"/>
      <c r="EZQ7" s="668"/>
      <c r="EZR7" s="668"/>
      <c r="EZS7" s="668"/>
      <c r="EZT7" s="668"/>
      <c r="EZU7" s="668"/>
      <c r="EZV7" s="668"/>
      <c r="EZW7" s="668"/>
      <c r="EZX7" s="668"/>
      <c r="EZY7" s="668"/>
      <c r="EZZ7" s="668"/>
      <c r="FAA7" s="668"/>
      <c r="FAB7" s="668"/>
      <c r="FAC7" s="668"/>
      <c r="FAD7" s="668"/>
      <c r="FAE7" s="668"/>
      <c r="FAF7" s="668"/>
      <c r="FAG7" s="668"/>
      <c r="FAH7" s="668"/>
      <c r="FAI7" s="668"/>
      <c r="FAJ7" s="668"/>
      <c r="FAK7" s="668"/>
      <c r="FAL7" s="668"/>
      <c r="FAM7" s="668"/>
      <c r="FAN7" s="668"/>
      <c r="FAO7" s="668"/>
      <c r="FAP7" s="668"/>
      <c r="FAQ7" s="668"/>
      <c r="FAR7" s="668"/>
      <c r="FAS7" s="668"/>
      <c r="FAT7" s="668"/>
      <c r="FAU7" s="668"/>
      <c r="FAV7" s="668"/>
      <c r="FAW7" s="668"/>
      <c r="FAX7" s="668"/>
      <c r="FAY7" s="668"/>
      <c r="FAZ7" s="668"/>
      <c r="FBA7" s="668"/>
      <c r="FBB7" s="668"/>
      <c r="FBC7" s="668"/>
      <c r="FBD7" s="668"/>
      <c r="FBE7" s="668"/>
      <c r="FBF7" s="668"/>
      <c r="FBG7" s="668"/>
      <c r="FBH7" s="668"/>
      <c r="FBI7" s="668"/>
      <c r="FBJ7" s="668"/>
      <c r="FBK7" s="668"/>
      <c r="FBL7" s="668"/>
      <c r="FBM7" s="668"/>
      <c r="FBN7" s="668"/>
      <c r="FBO7" s="668"/>
      <c r="FBP7" s="668"/>
      <c r="FBQ7" s="668"/>
      <c r="FBR7" s="668"/>
      <c r="FBS7" s="668"/>
      <c r="FBT7" s="668"/>
      <c r="FBU7" s="668"/>
      <c r="FBV7" s="668"/>
      <c r="FBW7" s="668"/>
      <c r="FBX7" s="668"/>
      <c r="FBY7" s="668"/>
      <c r="FBZ7" s="668"/>
      <c r="FCA7" s="668"/>
      <c r="FCB7" s="668"/>
      <c r="FCC7" s="668"/>
      <c r="FCD7" s="668"/>
      <c r="FCE7" s="668"/>
      <c r="FCF7" s="668"/>
      <c r="FCG7" s="668"/>
      <c r="FCH7" s="668"/>
      <c r="FCI7" s="668"/>
      <c r="FCJ7" s="668"/>
      <c r="FCK7" s="668"/>
      <c r="FCL7" s="668"/>
      <c r="FCM7" s="668"/>
      <c r="FCN7" s="668"/>
      <c r="FCO7" s="668"/>
      <c r="FCP7" s="668"/>
      <c r="FCQ7" s="668"/>
      <c r="FCR7" s="668"/>
      <c r="FCS7" s="668"/>
      <c r="FCT7" s="668"/>
      <c r="FCU7" s="668"/>
      <c r="FCV7" s="668"/>
      <c r="FCW7" s="668"/>
      <c r="FCX7" s="668"/>
      <c r="FCY7" s="668"/>
      <c r="FCZ7" s="668"/>
      <c r="FDA7" s="668"/>
      <c r="FDB7" s="668"/>
      <c r="FDC7" s="668"/>
      <c r="FDD7" s="668"/>
      <c r="FDE7" s="668"/>
      <c r="FDF7" s="668"/>
      <c r="FDG7" s="668"/>
      <c r="FDH7" s="668"/>
      <c r="FDI7" s="668"/>
      <c r="FDJ7" s="668"/>
      <c r="FDK7" s="668"/>
      <c r="FDL7" s="668"/>
      <c r="FDM7" s="668"/>
      <c r="FDN7" s="668"/>
      <c r="FDO7" s="668"/>
      <c r="FDP7" s="668"/>
      <c r="FDQ7" s="668"/>
      <c r="FDR7" s="668"/>
      <c r="FDS7" s="668"/>
      <c r="FDT7" s="668"/>
      <c r="FDU7" s="668"/>
      <c r="FDV7" s="668"/>
      <c r="FDW7" s="668"/>
      <c r="FDX7" s="668"/>
      <c r="FDY7" s="668"/>
      <c r="FDZ7" s="668"/>
      <c r="FEA7" s="668"/>
      <c r="FEB7" s="668"/>
      <c r="FEC7" s="668"/>
      <c r="FED7" s="668"/>
      <c r="FEE7" s="668"/>
      <c r="FEF7" s="668"/>
      <c r="FEG7" s="668"/>
      <c r="FEH7" s="668"/>
      <c r="FEI7" s="668"/>
      <c r="FEJ7" s="668"/>
      <c r="FEK7" s="668"/>
      <c r="FEL7" s="668"/>
      <c r="FEM7" s="668"/>
      <c r="FEN7" s="668"/>
      <c r="FEO7" s="668"/>
      <c r="FEP7" s="668"/>
      <c r="FEQ7" s="668"/>
      <c r="FER7" s="668"/>
      <c r="FES7" s="668"/>
      <c r="FET7" s="668"/>
      <c r="FEU7" s="668"/>
      <c r="FEV7" s="668"/>
      <c r="FEW7" s="668"/>
      <c r="FEX7" s="668"/>
      <c r="FEY7" s="668"/>
      <c r="FEZ7" s="668"/>
      <c r="FFA7" s="668"/>
      <c r="FFB7" s="668"/>
      <c r="FFC7" s="668"/>
      <c r="FFD7" s="668"/>
      <c r="FFE7" s="668"/>
      <c r="FFF7" s="668"/>
      <c r="FFG7" s="668"/>
      <c r="FFH7" s="668"/>
      <c r="FFI7" s="668"/>
      <c r="FFJ7" s="668"/>
      <c r="FFK7" s="668"/>
      <c r="FFL7" s="668"/>
      <c r="FFM7" s="668"/>
      <c r="FFN7" s="668"/>
      <c r="FFO7" s="668"/>
      <c r="FFP7" s="668"/>
      <c r="FFQ7" s="668"/>
      <c r="FFR7" s="668"/>
      <c r="FFS7" s="668"/>
      <c r="FFT7" s="668"/>
      <c r="FFU7" s="668"/>
      <c r="FFV7" s="668"/>
      <c r="FFW7" s="668"/>
      <c r="FFX7" s="668"/>
      <c r="FFY7" s="668"/>
      <c r="FFZ7" s="668"/>
      <c r="FGA7" s="668"/>
      <c r="FGB7" s="668"/>
      <c r="FGC7" s="668"/>
      <c r="FGD7" s="668"/>
      <c r="FGE7" s="668"/>
      <c r="FGF7" s="668"/>
      <c r="FGG7" s="668"/>
      <c r="FGH7" s="668"/>
      <c r="FGI7" s="668"/>
      <c r="FGJ7" s="668"/>
      <c r="FGK7" s="668"/>
      <c r="FGL7" s="668"/>
      <c r="FGM7" s="668"/>
      <c r="FGN7" s="668"/>
      <c r="FGO7" s="668"/>
      <c r="FGP7" s="668"/>
      <c r="FGQ7" s="668"/>
      <c r="FGR7" s="668"/>
      <c r="FGS7" s="668"/>
      <c r="FGT7" s="668"/>
      <c r="FGU7" s="668"/>
      <c r="FGV7" s="668"/>
      <c r="FGW7" s="668"/>
      <c r="FGX7" s="668"/>
      <c r="FGY7" s="668"/>
      <c r="FGZ7" s="668"/>
      <c r="FHA7" s="668"/>
      <c r="FHB7" s="668"/>
      <c r="FHC7" s="668"/>
      <c r="FHD7" s="668"/>
      <c r="FHE7" s="668"/>
      <c r="FHF7" s="668"/>
      <c r="FHG7" s="668"/>
      <c r="FHH7" s="668"/>
      <c r="FHI7" s="668"/>
      <c r="FHJ7" s="668"/>
      <c r="FHK7" s="668"/>
      <c r="FHL7" s="668"/>
      <c r="FHM7" s="668"/>
      <c r="FHN7" s="668"/>
      <c r="FHO7" s="668"/>
      <c r="FHP7" s="668"/>
      <c r="FHQ7" s="668"/>
      <c r="FHR7" s="668"/>
      <c r="FHS7" s="668"/>
      <c r="FHT7" s="668"/>
      <c r="FHU7" s="668"/>
      <c r="FHV7" s="668"/>
      <c r="FHW7" s="668"/>
      <c r="FHX7" s="668"/>
      <c r="FHY7" s="668"/>
      <c r="FHZ7" s="668"/>
      <c r="FIA7" s="668"/>
      <c r="FIB7" s="668"/>
      <c r="FIC7" s="668"/>
      <c r="FID7" s="668"/>
      <c r="FIE7" s="668"/>
      <c r="FIF7" s="668"/>
      <c r="FIG7" s="668"/>
      <c r="FIH7" s="668"/>
      <c r="FII7" s="668"/>
      <c r="FIJ7" s="668"/>
      <c r="FIK7" s="668"/>
      <c r="FIL7" s="668"/>
      <c r="FIM7" s="668"/>
      <c r="FIN7" s="668"/>
      <c r="FIO7" s="668"/>
      <c r="FIP7" s="668"/>
      <c r="FIQ7" s="668"/>
      <c r="FIR7" s="668"/>
      <c r="FIS7" s="668"/>
      <c r="FIT7" s="668"/>
      <c r="FIU7" s="668"/>
      <c r="FIV7" s="668"/>
      <c r="FIW7" s="668"/>
      <c r="FIX7" s="668"/>
      <c r="FIY7" s="668"/>
      <c r="FIZ7" s="668"/>
      <c r="FJA7" s="668"/>
      <c r="FJB7" s="668"/>
      <c r="FJC7" s="668"/>
      <c r="FJD7" s="668"/>
      <c r="FJE7" s="668"/>
      <c r="FJF7" s="668"/>
      <c r="FJG7" s="668"/>
      <c r="FJH7" s="668"/>
      <c r="FJI7" s="668"/>
      <c r="FJJ7" s="668"/>
      <c r="FJK7" s="668"/>
      <c r="FJL7" s="668"/>
      <c r="FJM7" s="668"/>
      <c r="FJN7" s="668"/>
      <c r="FJO7" s="668"/>
      <c r="FJP7" s="668"/>
      <c r="FJQ7" s="668"/>
      <c r="FJR7" s="668"/>
      <c r="FJS7" s="668"/>
      <c r="FJT7" s="668"/>
      <c r="FJU7" s="668"/>
      <c r="FJV7" s="668"/>
      <c r="FJW7" s="668"/>
      <c r="FJX7" s="668"/>
      <c r="FJY7" s="668"/>
      <c r="FJZ7" s="668"/>
      <c r="FKA7" s="668"/>
      <c r="FKB7" s="668"/>
      <c r="FKC7" s="668"/>
      <c r="FKD7" s="668"/>
      <c r="FKE7" s="668"/>
      <c r="FKF7" s="668"/>
      <c r="FKG7" s="668"/>
      <c r="FKH7" s="668"/>
      <c r="FKI7" s="668"/>
      <c r="FKJ7" s="668"/>
      <c r="FKK7" s="668"/>
      <c r="FKL7" s="668"/>
      <c r="FKM7" s="668"/>
      <c r="FKN7" s="668"/>
      <c r="FKO7" s="668"/>
      <c r="FKP7" s="668"/>
      <c r="FKQ7" s="668"/>
      <c r="FKR7" s="668"/>
      <c r="FKS7" s="668"/>
      <c r="FKT7" s="668"/>
      <c r="FKU7" s="668"/>
      <c r="FKV7" s="668"/>
      <c r="FKW7" s="668"/>
      <c r="FKX7" s="668"/>
      <c r="FKY7" s="668"/>
      <c r="FKZ7" s="668"/>
      <c r="FLA7" s="668"/>
      <c r="FLB7" s="668"/>
      <c r="FLC7" s="668"/>
      <c r="FLD7" s="668"/>
      <c r="FLE7" s="668"/>
      <c r="FLF7" s="668"/>
      <c r="FLG7" s="668"/>
      <c r="FLH7" s="668"/>
      <c r="FLI7" s="668"/>
      <c r="FLJ7" s="668"/>
      <c r="FLK7" s="668"/>
      <c r="FLL7" s="668"/>
      <c r="FLM7" s="668"/>
      <c r="FLN7" s="668"/>
      <c r="FLO7" s="668"/>
      <c r="FLP7" s="668"/>
      <c r="FLQ7" s="668"/>
      <c r="FLR7" s="668"/>
      <c r="FLS7" s="668"/>
      <c r="FLT7" s="668"/>
      <c r="FLU7" s="668"/>
      <c r="FLV7" s="668"/>
      <c r="FLW7" s="668"/>
      <c r="FLX7" s="668"/>
      <c r="FLY7" s="668"/>
      <c r="FLZ7" s="668"/>
      <c r="FMA7" s="668"/>
      <c r="FMB7" s="668"/>
      <c r="FMC7" s="668"/>
      <c r="FMD7" s="668"/>
      <c r="FME7" s="668"/>
      <c r="FMF7" s="668"/>
      <c r="FMG7" s="668"/>
      <c r="FMH7" s="668"/>
      <c r="FMI7" s="668"/>
      <c r="FMJ7" s="668"/>
      <c r="FMK7" s="668"/>
      <c r="FML7" s="668"/>
      <c r="FMM7" s="668"/>
      <c r="FMN7" s="668"/>
      <c r="FMO7" s="668"/>
      <c r="FMP7" s="668"/>
      <c r="FMQ7" s="668"/>
      <c r="FMR7" s="668"/>
      <c r="FMS7" s="668"/>
      <c r="FMT7" s="668"/>
      <c r="FMU7" s="668"/>
      <c r="FMV7" s="668"/>
      <c r="FMW7" s="668"/>
      <c r="FMX7" s="668"/>
      <c r="FMY7" s="668"/>
      <c r="FMZ7" s="668"/>
      <c r="FNA7" s="668"/>
      <c r="FNB7" s="668"/>
      <c r="FNC7" s="668"/>
      <c r="FND7" s="668"/>
      <c r="FNE7" s="668"/>
      <c r="FNF7" s="668"/>
      <c r="FNG7" s="668"/>
      <c r="FNH7" s="668"/>
      <c r="FNI7" s="668"/>
      <c r="FNJ7" s="668"/>
      <c r="FNK7" s="668"/>
      <c r="FNL7" s="668"/>
      <c r="FNM7" s="668"/>
      <c r="FNN7" s="668"/>
      <c r="FNO7" s="668"/>
      <c r="FNP7" s="668"/>
      <c r="FNQ7" s="668"/>
      <c r="FNR7" s="668"/>
      <c r="FNS7" s="668"/>
      <c r="FNT7" s="668"/>
      <c r="FNU7" s="668"/>
      <c r="FNV7" s="668"/>
      <c r="FNW7" s="668"/>
      <c r="FNX7" s="668"/>
      <c r="FNY7" s="668"/>
      <c r="FNZ7" s="668"/>
      <c r="FOA7" s="668"/>
      <c r="FOB7" s="668"/>
      <c r="FOC7" s="668"/>
      <c r="FOD7" s="668"/>
      <c r="FOE7" s="668"/>
      <c r="FOF7" s="668"/>
      <c r="FOG7" s="668"/>
      <c r="FOH7" s="668"/>
      <c r="FOI7" s="668"/>
      <c r="FOJ7" s="668"/>
      <c r="FOK7" s="668"/>
      <c r="FOL7" s="668"/>
      <c r="FOM7" s="668"/>
      <c r="FON7" s="668"/>
      <c r="FOO7" s="668"/>
      <c r="FOP7" s="668"/>
      <c r="FOQ7" s="668"/>
      <c r="FOR7" s="668"/>
      <c r="FOS7" s="668"/>
      <c r="FOT7" s="668"/>
      <c r="FOU7" s="668"/>
      <c r="FOV7" s="668"/>
      <c r="FOW7" s="668"/>
      <c r="FOX7" s="668"/>
      <c r="FOY7" s="668"/>
      <c r="FOZ7" s="668"/>
      <c r="FPA7" s="668"/>
      <c r="FPB7" s="668"/>
      <c r="FPC7" s="668"/>
      <c r="FPD7" s="668"/>
      <c r="FPE7" s="668"/>
      <c r="FPF7" s="668"/>
      <c r="FPG7" s="668"/>
      <c r="FPH7" s="668"/>
      <c r="FPI7" s="668"/>
      <c r="FPJ7" s="668"/>
      <c r="FPK7" s="668"/>
      <c r="FPL7" s="668"/>
      <c r="FPM7" s="668"/>
      <c r="FPN7" s="668"/>
      <c r="FPO7" s="668"/>
      <c r="FPP7" s="668"/>
      <c r="FPQ7" s="668"/>
      <c r="FPR7" s="668"/>
      <c r="FPS7" s="668"/>
      <c r="FPT7" s="668"/>
      <c r="FPU7" s="668"/>
      <c r="FPV7" s="668"/>
      <c r="FPW7" s="668"/>
      <c r="FPX7" s="668"/>
      <c r="FPY7" s="668"/>
      <c r="FPZ7" s="668"/>
      <c r="FQA7" s="668"/>
      <c r="FQB7" s="668"/>
      <c r="FQC7" s="668"/>
      <c r="FQD7" s="668"/>
      <c r="FQE7" s="668"/>
      <c r="FQF7" s="668"/>
      <c r="FQG7" s="668"/>
      <c r="FQH7" s="668"/>
      <c r="FQI7" s="668"/>
      <c r="FQJ7" s="668"/>
      <c r="FQK7" s="668"/>
      <c r="FQL7" s="668"/>
      <c r="FQM7" s="668"/>
      <c r="FQN7" s="668"/>
      <c r="FQO7" s="668"/>
      <c r="FQP7" s="668"/>
      <c r="FQQ7" s="668"/>
      <c r="FQR7" s="668"/>
      <c r="FQS7" s="668"/>
      <c r="FQT7" s="668"/>
      <c r="FQU7" s="668"/>
      <c r="FQV7" s="668"/>
      <c r="FQW7" s="668"/>
      <c r="FQX7" s="668"/>
      <c r="FQY7" s="668"/>
      <c r="FQZ7" s="668"/>
      <c r="FRA7" s="668"/>
      <c r="FRB7" s="668"/>
      <c r="FRC7" s="668"/>
      <c r="FRD7" s="668"/>
      <c r="FRE7" s="668"/>
      <c r="FRF7" s="668"/>
      <c r="FRG7" s="668"/>
      <c r="FRH7" s="668"/>
      <c r="FRI7" s="668"/>
      <c r="FRJ7" s="668"/>
      <c r="FRK7" s="668"/>
      <c r="FRL7" s="668"/>
      <c r="FRM7" s="668"/>
      <c r="FRN7" s="668"/>
      <c r="FRO7" s="668"/>
      <c r="FRP7" s="668"/>
      <c r="FRQ7" s="668"/>
      <c r="FRR7" s="668"/>
      <c r="FRS7" s="668"/>
      <c r="FRT7" s="668"/>
      <c r="FRU7" s="668"/>
      <c r="FRV7" s="668"/>
      <c r="FRW7" s="668"/>
      <c r="FRX7" s="668"/>
      <c r="FRY7" s="668"/>
      <c r="FRZ7" s="668"/>
      <c r="FSA7" s="668"/>
      <c r="FSB7" s="668"/>
      <c r="FSC7" s="668"/>
      <c r="FSD7" s="668"/>
      <c r="FSE7" s="668"/>
      <c r="FSF7" s="668"/>
      <c r="FSG7" s="668"/>
      <c r="FSH7" s="668"/>
      <c r="FSI7" s="668"/>
      <c r="FSJ7" s="668"/>
      <c r="FSK7" s="668"/>
      <c r="FSL7" s="668"/>
      <c r="FSM7" s="668"/>
      <c r="FSN7" s="668"/>
      <c r="FSO7" s="668"/>
      <c r="FSP7" s="668"/>
      <c r="FSQ7" s="668"/>
      <c r="FSR7" s="668"/>
      <c r="FSS7" s="668"/>
      <c r="FST7" s="668"/>
      <c r="FSU7" s="668"/>
      <c r="FSV7" s="668"/>
      <c r="FSW7" s="668"/>
      <c r="FSX7" s="668"/>
      <c r="FSY7" s="668"/>
      <c r="FSZ7" s="668"/>
      <c r="FTA7" s="668"/>
      <c r="FTB7" s="668"/>
      <c r="FTC7" s="668"/>
      <c r="FTD7" s="668"/>
      <c r="FTE7" s="668"/>
      <c r="FTF7" s="668"/>
      <c r="FTG7" s="668"/>
      <c r="FTH7" s="668"/>
      <c r="FTI7" s="668"/>
      <c r="FTJ7" s="668"/>
      <c r="FTK7" s="668"/>
      <c r="FTL7" s="668"/>
      <c r="FTM7" s="668"/>
      <c r="FTN7" s="668"/>
      <c r="FTO7" s="668"/>
      <c r="FTP7" s="668"/>
      <c r="FTQ7" s="668"/>
      <c r="FTR7" s="668"/>
      <c r="FTS7" s="668"/>
      <c r="FTT7" s="668"/>
      <c r="FTU7" s="668"/>
      <c r="FTV7" s="668"/>
      <c r="FTW7" s="668"/>
      <c r="FTX7" s="668"/>
      <c r="FTY7" s="668"/>
      <c r="FTZ7" s="668"/>
      <c r="FUA7" s="668"/>
      <c r="FUB7" s="668"/>
      <c r="FUC7" s="668"/>
      <c r="FUD7" s="668"/>
      <c r="FUE7" s="668"/>
      <c r="FUF7" s="668"/>
      <c r="FUG7" s="668"/>
      <c r="FUH7" s="668"/>
      <c r="FUI7" s="668"/>
      <c r="FUJ7" s="668"/>
      <c r="FUK7" s="668"/>
      <c r="FUL7" s="668"/>
      <c r="FUM7" s="668"/>
      <c r="FUN7" s="668"/>
      <c r="FUO7" s="668"/>
      <c r="FUP7" s="668"/>
      <c r="FUQ7" s="668"/>
      <c r="FUR7" s="668"/>
      <c r="FUS7" s="668"/>
      <c r="FUT7" s="668"/>
      <c r="FUU7" s="668"/>
      <c r="FUV7" s="668"/>
      <c r="FUW7" s="668"/>
      <c r="FUX7" s="668"/>
      <c r="FUY7" s="668"/>
      <c r="FUZ7" s="668"/>
      <c r="FVA7" s="668"/>
      <c r="FVB7" s="668"/>
      <c r="FVC7" s="668"/>
      <c r="FVD7" s="668"/>
      <c r="FVE7" s="668"/>
      <c r="FVF7" s="668"/>
      <c r="FVG7" s="668"/>
      <c r="FVH7" s="668"/>
      <c r="FVI7" s="668"/>
      <c r="FVJ7" s="668"/>
      <c r="FVK7" s="668"/>
      <c r="FVL7" s="668"/>
      <c r="FVM7" s="668"/>
      <c r="FVN7" s="668"/>
      <c r="FVO7" s="668"/>
      <c r="FVP7" s="668"/>
      <c r="FVQ7" s="668"/>
      <c r="FVR7" s="668"/>
      <c r="FVS7" s="668"/>
      <c r="FVT7" s="668"/>
      <c r="FVU7" s="668"/>
      <c r="FVV7" s="668"/>
      <c r="FVW7" s="668"/>
      <c r="FVX7" s="668"/>
      <c r="FVY7" s="668"/>
      <c r="FVZ7" s="668"/>
      <c r="FWA7" s="668"/>
      <c r="FWB7" s="668"/>
      <c r="FWC7" s="668"/>
      <c r="FWD7" s="668"/>
      <c r="FWE7" s="668"/>
      <c r="FWF7" s="668"/>
      <c r="FWG7" s="668"/>
      <c r="FWH7" s="668"/>
      <c r="FWI7" s="668"/>
      <c r="FWJ7" s="668"/>
      <c r="FWK7" s="668"/>
      <c r="FWL7" s="668"/>
      <c r="FWM7" s="668"/>
      <c r="FWN7" s="668"/>
      <c r="FWO7" s="668"/>
      <c r="FWP7" s="668"/>
      <c r="FWQ7" s="668"/>
      <c r="FWR7" s="668"/>
      <c r="FWS7" s="668"/>
      <c r="FWT7" s="668"/>
      <c r="FWU7" s="668"/>
      <c r="FWV7" s="668"/>
      <c r="FWW7" s="668"/>
      <c r="FWX7" s="668"/>
      <c r="FWY7" s="668"/>
      <c r="FWZ7" s="668"/>
      <c r="FXA7" s="668"/>
      <c r="FXB7" s="668"/>
      <c r="FXC7" s="668"/>
      <c r="FXD7" s="668"/>
      <c r="FXE7" s="668"/>
      <c r="FXF7" s="668"/>
      <c r="FXG7" s="668"/>
      <c r="FXH7" s="668"/>
      <c r="FXI7" s="668"/>
      <c r="FXJ7" s="668"/>
      <c r="FXK7" s="668"/>
      <c r="FXL7" s="668"/>
      <c r="FXM7" s="668"/>
      <c r="FXN7" s="668"/>
      <c r="FXO7" s="668"/>
      <c r="FXP7" s="668"/>
      <c r="FXQ7" s="668"/>
      <c r="FXR7" s="668"/>
      <c r="FXS7" s="668"/>
      <c r="FXT7" s="668"/>
      <c r="FXU7" s="668"/>
      <c r="FXV7" s="668"/>
      <c r="FXW7" s="668"/>
      <c r="FXX7" s="668"/>
      <c r="FXY7" s="668"/>
      <c r="FXZ7" s="668"/>
      <c r="FYA7" s="668"/>
      <c r="FYB7" s="668"/>
      <c r="FYC7" s="668"/>
      <c r="FYD7" s="668"/>
      <c r="FYE7" s="668"/>
      <c r="FYF7" s="668"/>
      <c r="FYG7" s="668"/>
      <c r="FYH7" s="668"/>
      <c r="FYI7" s="668"/>
      <c r="FYJ7" s="668"/>
      <c r="FYK7" s="668"/>
      <c r="FYL7" s="668"/>
      <c r="FYM7" s="668"/>
      <c r="FYN7" s="668"/>
      <c r="FYO7" s="668"/>
      <c r="FYP7" s="668"/>
      <c r="FYQ7" s="668"/>
      <c r="FYR7" s="668"/>
      <c r="FYS7" s="668"/>
      <c r="FYT7" s="668"/>
      <c r="FYU7" s="668"/>
      <c r="FYV7" s="668"/>
      <c r="FYW7" s="668"/>
      <c r="FYX7" s="668"/>
      <c r="FYY7" s="668"/>
      <c r="FYZ7" s="668"/>
      <c r="FZA7" s="668"/>
      <c r="FZB7" s="668"/>
      <c r="FZC7" s="668"/>
      <c r="FZD7" s="668"/>
      <c r="FZE7" s="668"/>
      <c r="FZF7" s="668"/>
      <c r="FZG7" s="668"/>
      <c r="FZH7" s="668"/>
      <c r="FZI7" s="668"/>
      <c r="FZJ7" s="668"/>
      <c r="FZK7" s="668"/>
      <c r="FZL7" s="668"/>
      <c r="FZM7" s="668"/>
      <c r="FZN7" s="668"/>
      <c r="FZO7" s="668"/>
      <c r="FZP7" s="668"/>
      <c r="FZQ7" s="668"/>
      <c r="FZR7" s="668"/>
      <c r="FZS7" s="668"/>
      <c r="FZT7" s="668"/>
      <c r="FZU7" s="668"/>
      <c r="FZV7" s="668"/>
      <c r="FZW7" s="668"/>
      <c r="FZX7" s="668"/>
      <c r="FZY7" s="668"/>
      <c r="FZZ7" s="668"/>
      <c r="GAA7" s="668"/>
      <c r="GAB7" s="668"/>
      <c r="GAC7" s="668"/>
      <c r="GAD7" s="668"/>
      <c r="GAE7" s="668"/>
      <c r="GAF7" s="668"/>
      <c r="GAG7" s="668"/>
      <c r="GAH7" s="668"/>
      <c r="GAI7" s="668"/>
      <c r="GAJ7" s="668"/>
      <c r="GAK7" s="668"/>
      <c r="GAL7" s="668"/>
      <c r="GAM7" s="668"/>
      <c r="GAN7" s="668"/>
      <c r="GAO7" s="668"/>
      <c r="GAP7" s="668"/>
      <c r="GAQ7" s="668"/>
      <c r="GAR7" s="668"/>
      <c r="GAS7" s="668"/>
      <c r="GAT7" s="668"/>
      <c r="GAU7" s="668"/>
      <c r="GAV7" s="668"/>
      <c r="GAW7" s="668"/>
      <c r="GAX7" s="668"/>
      <c r="GAY7" s="668"/>
      <c r="GAZ7" s="668"/>
      <c r="GBA7" s="668"/>
      <c r="GBB7" s="668"/>
      <c r="GBC7" s="668"/>
      <c r="GBD7" s="668"/>
      <c r="GBE7" s="668"/>
      <c r="GBF7" s="668"/>
      <c r="GBG7" s="668"/>
      <c r="GBH7" s="668"/>
      <c r="GBI7" s="668"/>
      <c r="GBJ7" s="668"/>
      <c r="GBK7" s="668"/>
      <c r="GBL7" s="668"/>
      <c r="GBM7" s="668"/>
      <c r="GBN7" s="668"/>
      <c r="GBO7" s="668"/>
      <c r="GBP7" s="668"/>
      <c r="GBQ7" s="668"/>
      <c r="GBR7" s="668"/>
      <c r="GBS7" s="668"/>
      <c r="GBT7" s="668"/>
      <c r="GBU7" s="668"/>
      <c r="GBV7" s="668"/>
      <c r="GBW7" s="668"/>
      <c r="GBX7" s="668"/>
      <c r="GBY7" s="668"/>
      <c r="GBZ7" s="668"/>
      <c r="GCA7" s="668"/>
      <c r="GCB7" s="668"/>
      <c r="GCC7" s="668"/>
      <c r="GCD7" s="668"/>
      <c r="GCE7" s="668"/>
      <c r="GCF7" s="668"/>
      <c r="GCG7" s="668"/>
      <c r="GCH7" s="668"/>
      <c r="GCI7" s="668"/>
      <c r="GCJ7" s="668"/>
      <c r="GCK7" s="668"/>
      <c r="GCL7" s="668"/>
      <c r="GCM7" s="668"/>
      <c r="GCN7" s="668"/>
      <c r="GCO7" s="668"/>
      <c r="GCP7" s="668"/>
      <c r="GCQ7" s="668"/>
      <c r="GCR7" s="668"/>
      <c r="GCS7" s="668"/>
      <c r="GCT7" s="668"/>
      <c r="GCU7" s="668"/>
      <c r="GCV7" s="668"/>
      <c r="GCW7" s="668"/>
      <c r="GCX7" s="668"/>
      <c r="GCY7" s="668"/>
      <c r="GCZ7" s="668"/>
      <c r="GDA7" s="668"/>
      <c r="GDB7" s="668"/>
      <c r="GDC7" s="668"/>
      <c r="GDD7" s="668"/>
      <c r="GDE7" s="668"/>
      <c r="GDF7" s="668"/>
      <c r="GDG7" s="668"/>
      <c r="GDH7" s="668"/>
      <c r="GDI7" s="668"/>
      <c r="GDJ7" s="668"/>
      <c r="GDK7" s="668"/>
      <c r="GDL7" s="668"/>
      <c r="GDM7" s="668"/>
      <c r="GDN7" s="668"/>
      <c r="GDO7" s="668"/>
      <c r="GDP7" s="668"/>
      <c r="GDQ7" s="668"/>
      <c r="GDR7" s="668"/>
      <c r="GDS7" s="668"/>
      <c r="GDT7" s="668"/>
      <c r="GDU7" s="668"/>
      <c r="GDV7" s="668"/>
      <c r="GDW7" s="668"/>
      <c r="GDX7" s="668"/>
      <c r="GDY7" s="668"/>
      <c r="GDZ7" s="668"/>
      <c r="GEA7" s="668"/>
      <c r="GEB7" s="668"/>
      <c r="GEC7" s="668"/>
      <c r="GED7" s="668"/>
      <c r="GEE7" s="668"/>
      <c r="GEF7" s="668"/>
      <c r="GEG7" s="668"/>
      <c r="GEH7" s="668"/>
      <c r="GEI7" s="668"/>
      <c r="GEJ7" s="668"/>
      <c r="GEK7" s="668"/>
      <c r="GEL7" s="668"/>
      <c r="GEM7" s="668"/>
      <c r="GEN7" s="668"/>
      <c r="GEO7" s="668"/>
      <c r="GEP7" s="668"/>
      <c r="GEQ7" s="668"/>
      <c r="GER7" s="668"/>
      <c r="GES7" s="668"/>
      <c r="GET7" s="668"/>
      <c r="GEU7" s="668"/>
      <c r="GEV7" s="668"/>
      <c r="GEW7" s="668"/>
      <c r="GEX7" s="668"/>
      <c r="GEY7" s="668"/>
      <c r="GEZ7" s="668"/>
      <c r="GFA7" s="668"/>
      <c r="GFB7" s="668"/>
      <c r="GFC7" s="668"/>
      <c r="GFD7" s="668"/>
      <c r="GFE7" s="668"/>
      <c r="GFF7" s="668"/>
      <c r="GFG7" s="668"/>
      <c r="GFH7" s="668"/>
      <c r="GFI7" s="668"/>
      <c r="GFJ7" s="668"/>
      <c r="GFK7" s="668"/>
      <c r="GFL7" s="668"/>
      <c r="GFM7" s="668"/>
      <c r="GFN7" s="668"/>
      <c r="GFO7" s="668"/>
      <c r="GFP7" s="668"/>
      <c r="GFQ7" s="668"/>
      <c r="GFR7" s="668"/>
      <c r="GFS7" s="668"/>
      <c r="GFT7" s="668"/>
      <c r="GFU7" s="668"/>
      <c r="GFV7" s="668"/>
      <c r="GFW7" s="668"/>
      <c r="GFX7" s="668"/>
      <c r="GFY7" s="668"/>
      <c r="GFZ7" s="668"/>
      <c r="GGA7" s="668"/>
      <c r="GGB7" s="668"/>
      <c r="GGC7" s="668"/>
      <c r="GGD7" s="668"/>
      <c r="GGE7" s="668"/>
      <c r="GGF7" s="668"/>
      <c r="GGG7" s="668"/>
      <c r="GGH7" s="668"/>
      <c r="GGI7" s="668"/>
      <c r="GGJ7" s="668"/>
      <c r="GGK7" s="668"/>
      <c r="GGL7" s="668"/>
      <c r="GGM7" s="668"/>
      <c r="GGN7" s="668"/>
      <c r="GGO7" s="668"/>
      <c r="GGP7" s="668"/>
      <c r="GGQ7" s="668"/>
      <c r="GGR7" s="668"/>
      <c r="GGS7" s="668"/>
      <c r="GGT7" s="668"/>
      <c r="GGU7" s="668"/>
      <c r="GGV7" s="668"/>
      <c r="GGW7" s="668"/>
      <c r="GGX7" s="668"/>
      <c r="GGY7" s="668"/>
      <c r="GGZ7" s="668"/>
      <c r="GHA7" s="668"/>
      <c r="GHB7" s="668"/>
      <c r="GHC7" s="668"/>
      <c r="GHD7" s="668"/>
      <c r="GHE7" s="668"/>
      <c r="GHF7" s="668"/>
      <c r="GHG7" s="668"/>
      <c r="GHH7" s="668"/>
      <c r="GHI7" s="668"/>
      <c r="GHJ7" s="668"/>
      <c r="GHK7" s="668"/>
      <c r="GHL7" s="668"/>
      <c r="GHM7" s="668"/>
      <c r="GHN7" s="668"/>
      <c r="GHO7" s="668"/>
      <c r="GHP7" s="668"/>
      <c r="GHQ7" s="668"/>
      <c r="GHR7" s="668"/>
      <c r="GHS7" s="668"/>
      <c r="GHT7" s="668"/>
      <c r="GHU7" s="668"/>
      <c r="GHV7" s="668"/>
      <c r="GHW7" s="668"/>
      <c r="GHX7" s="668"/>
      <c r="GHY7" s="668"/>
      <c r="GHZ7" s="668"/>
      <c r="GIA7" s="668"/>
      <c r="GIB7" s="668"/>
      <c r="GIC7" s="668"/>
      <c r="GID7" s="668"/>
      <c r="GIE7" s="668"/>
      <c r="GIF7" s="668"/>
      <c r="GIG7" s="668"/>
      <c r="GIH7" s="668"/>
      <c r="GII7" s="668"/>
      <c r="GIJ7" s="668"/>
      <c r="GIK7" s="668"/>
      <c r="GIL7" s="668"/>
      <c r="GIM7" s="668"/>
      <c r="GIN7" s="668"/>
      <c r="GIO7" s="668"/>
      <c r="GIP7" s="668"/>
      <c r="GIQ7" s="668"/>
      <c r="GIR7" s="668"/>
      <c r="GIS7" s="668"/>
      <c r="GIT7" s="668"/>
      <c r="GIU7" s="668"/>
      <c r="GIV7" s="668"/>
      <c r="GIW7" s="668"/>
      <c r="GIX7" s="668"/>
      <c r="GIY7" s="668"/>
      <c r="GIZ7" s="668"/>
      <c r="GJA7" s="668"/>
      <c r="GJB7" s="668"/>
      <c r="GJC7" s="668"/>
      <c r="GJD7" s="668"/>
      <c r="GJE7" s="668"/>
      <c r="GJF7" s="668"/>
      <c r="GJG7" s="668"/>
      <c r="GJH7" s="668"/>
      <c r="GJI7" s="668"/>
      <c r="GJJ7" s="668"/>
      <c r="GJK7" s="668"/>
      <c r="GJL7" s="668"/>
      <c r="GJM7" s="668"/>
      <c r="GJN7" s="668"/>
      <c r="GJO7" s="668"/>
      <c r="GJP7" s="668"/>
      <c r="GJQ7" s="668"/>
      <c r="GJR7" s="668"/>
      <c r="GJS7" s="668"/>
      <c r="GJT7" s="668"/>
      <c r="GJU7" s="668"/>
      <c r="GJV7" s="668"/>
      <c r="GJW7" s="668"/>
      <c r="GJX7" s="668"/>
      <c r="GJY7" s="668"/>
      <c r="GJZ7" s="668"/>
      <c r="GKA7" s="668"/>
      <c r="GKB7" s="668"/>
      <c r="GKC7" s="668"/>
      <c r="GKD7" s="668"/>
      <c r="GKE7" s="668"/>
      <c r="GKF7" s="668"/>
      <c r="GKG7" s="668"/>
      <c r="GKH7" s="668"/>
      <c r="GKI7" s="668"/>
      <c r="GKJ7" s="668"/>
      <c r="GKK7" s="668"/>
      <c r="GKL7" s="668"/>
      <c r="GKM7" s="668"/>
      <c r="GKN7" s="668"/>
      <c r="GKO7" s="668"/>
      <c r="GKP7" s="668"/>
      <c r="GKQ7" s="668"/>
      <c r="GKR7" s="668"/>
      <c r="GKS7" s="668"/>
      <c r="GKT7" s="668"/>
      <c r="GKU7" s="668"/>
      <c r="GKV7" s="668"/>
      <c r="GKW7" s="668"/>
      <c r="GKX7" s="668"/>
      <c r="GKY7" s="668"/>
      <c r="GKZ7" s="668"/>
      <c r="GLA7" s="668"/>
      <c r="GLB7" s="668"/>
      <c r="GLC7" s="668"/>
      <c r="GLD7" s="668"/>
      <c r="GLE7" s="668"/>
      <c r="GLF7" s="668"/>
      <c r="GLG7" s="668"/>
      <c r="GLH7" s="668"/>
      <c r="GLI7" s="668"/>
      <c r="GLJ7" s="668"/>
      <c r="GLK7" s="668"/>
      <c r="GLL7" s="668"/>
      <c r="GLM7" s="668"/>
      <c r="GLN7" s="668"/>
      <c r="GLO7" s="668"/>
      <c r="GLP7" s="668"/>
      <c r="GLQ7" s="668"/>
      <c r="GLR7" s="668"/>
      <c r="GLS7" s="668"/>
      <c r="GLT7" s="668"/>
      <c r="GLU7" s="668"/>
      <c r="GLV7" s="668"/>
      <c r="GLW7" s="668"/>
      <c r="GLX7" s="668"/>
      <c r="GLY7" s="668"/>
      <c r="GLZ7" s="668"/>
      <c r="GMA7" s="668"/>
      <c r="GMB7" s="668"/>
      <c r="GMC7" s="668"/>
      <c r="GMD7" s="668"/>
      <c r="GME7" s="668"/>
      <c r="GMF7" s="668"/>
      <c r="GMG7" s="668"/>
      <c r="GMH7" s="668"/>
      <c r="GMI7" s="668"/>
      <c r="GMJ7" s="668"/>
      <c r="GMK7" s="668"/>
      <c r="GML7" s="668"/>
      <c r="GMM7" s="668"/>
      <c r="GMN7" s="668"/>
      <c r="GMO7" s="668"/>
      <c r="GMP7" s="668"/>
      <c r="GMQ7" s="668"/>
      <c r="GMR7" s="668"/>
      <c r="GMS7" s="668"/>
      <c r="GMT7" s="668"/>
      <c r="GMU7" s="668"/>
      <c r="GMV7" s="668"/>
      <c r="GMW7" s="668"/>
      <c r="GMX7" s="668"/>
      <c r="GMY7" s="668"/>
      <c r="GMZ7" s="668"/>
      <c r="GNA7" s="668"/>
      <c r="GNB7" s="668"/>
      <c r="GNC7" s="668"/>
      <c r="GND7" s="668"/>
      <c r="GNE7" s="668"/>
      <c r="GNF7" s="668"/>
      <c r="GNG7" s="668"/>
      <c r="GNH7" s="668"/>
      <c r="GNI7" s="668"/>
      <c r="GNJ7" s="668"/>
      <c r="GNK7" s="668"/>
      <c r="GNL7" s="668"/>
      <c r="GNM7" s="668"/>
      <c r="GNN7" s="668"/>
      <c r="GNO7" s="668"/>
      <c r="GNP7" s="668"/>
      <c r="GNQ7" s="668"/>
      <c r="GNR7" s="668"/>
      <c r="GNS7" s="668"/>
      <c r="GNT7" s="668"/>
      <c r="GNU7" s="668"/>
      <c r="GNV7" s="668"/>
      <c r="GNW7" s="668"/>
      <c r="GNX7" s="668"/>
      <c r="GNY7" s="668"/>
      <c r="GNZ7" s="668"/>
      <c r="GOA7" s="668"/>
      <c r="GOB7" s="668"/>
      <c r="GOC7" s="668"/>
      <c r="GOD7" s="668"/>
      <c r="GOE7" s="668"/>
      <c r="GOF7" s="668"/>
      <c r="GOG7" s="668"/>
      <c r="GOH7" s="668"/>
      <c r="GOI7" s="668"/>
      <c r="GOJ7" s="668"/>
      <c r="GOK7" s="668"/>
      <c r="GOL7" s="668"/>
      <c r="GOM7" s="668"/>
      <c r="GON7" s="668"/>
      <c r="GOO7" s="668"/>
      <c r="GOP7" s="668"/>
      <c r="GOQ7" s="668"/>
      <c r="GOR7" s="668"/>
      <c r="GOS7" s="668"/>
      <c r="GOT7" s="668"/>
      <c r="GOU7" s="668"/>
      <c r="GOV7" s="668"/>
      <c r="GOW7" s="668"/>
      <c r="GOX7" s="668"/>
      <c r="GOY7" s="668"/>
      <c r="GOZ7" s="668"/>
      <c r="GPA7" s="668"/>
      <c r="GPB7" s="668"/>
      <c r="GPC7" s="668"/>
      <c r="GPD7" s="668"/>
      <c r="GPE7" s="668"/>
      <c r="GPF7" s="668"/>
      <c r="GPG7" s="668"/>
      <c r="GPH7" s="668"/>
      <c r="GPI7" s="668"/>
      <c r="GPJ7" s="668"/>
      <c r="GPK7" s="668"/>
      <c r="GPL7" s="668"/>
      <c r="GPM7" s="668"/>
      <c r="GPN7" s="668"/>
      <c r="GPO7" s="668"/>
      <c r="GPP7" s="668"/>
      <c r="GPQ7" s="668"/>
      <c r="GPR7" s="668"/>
      <c r="GPS7" s="668"/>
      <c r="GPT7" s="668"/>
      <c r="GPU7" s="668"/>
      <c r="GPV7" s="668"/>
      <c r="GPW7" s="668"/>
      <c r="GPX7" s="668"/>
      <c r="GPY7" s="668"/>
      <c r="GPZ7" s="668"/>
      <c r="GQA7" s="668"/>
      <c r="GQB7" s="668"/>
      <c r="GQC7" s="668"/>
      <c r="GQD7" s="668"/>
      <c r="GQE7" s="668"/>
      <c r="GQF7" s="668"/>
      <c r="GQG7" s="668"/>
      <c r="GQH7" s="668"/>
      <c r="GQI7" s="668"/>
      <c r="GQJ7" s="668"/>
      <c r="GQK7" s="668"/>
      <c r="GQL7" s="668"/>
      <c r="GQM7" s="668"/>
      <c r="GQN7" s="668"/>
      <c r="GQO7" s="668"/>
      <c r="GQP7" s="668"/>
      <c r="GQQ7" s="668"/>
      <c r="GQR7" s="668"/>
      <c r="GQS7" s="668"/>
      <c r="GQT7" s="668"/>
      <c r="GQU7" s="668"/>
      <c r="GQV7" s="668"/>
      <c r="GQW7" s="668"/>
      <c r="GQX7" s="668"/>
      <c r="GQY7" s="668"/>
      <c r="GQZ7" s="668"/>
      <c r="GRA7" s="668"/>
      <c r="GRB7" s="668"/>
      <c r="GRC7" s="668"/>
      <c r="GRD7" s="668"/>
      <c r="GRE7" s="668"/>
      <c r="GRF7" s="668"/>
      <c r="GRG7" s="668"/>
      <c r="GRH7" s="668"/>
      <c r="GRI7" s="668"/>
      <c r="GRJ7" s="668"/>
      <c r="GRK7" s="668"/>
      <c r="GRL7" s="668"/>
      <c r="GRM7" s="668"/>
      <c r="GRN7" s="668"/>
      <c r="GRO7" s="668"/>
      <c r="GRP7" s="668"/>
      <c r="GRQ7" s="668"/>
      <c r="GRR7" s="668"/>
      <c r="GRS7" s="668"/>
      <c r="GRT7" s="668"/>
      <c r="GRU7" s="668"/>
      <c r="GRV7" s="668"/>
      <c r="GRW7" s="668"/>
      <c r="GRX7" s="668"/>
      <c r="GRY7" s="668"/>
      <c r="GRZ7" s="668"/>
      <c r="GSA7" s="668"/>
      <c r="GSB7" s="668"/>
      <c r="GSC7" s="668"/>
      <c r="GSD7" s="668"/>
      <c r="GSE7" s="668"/>
      <c r="GSF7" s="668"/>
      <c r="GSG7" s="668"/>
      <c r="GSH7" s="668"/>
      <c r="GSI7" s="668"/>
      <c r="GSJ7" s="668"/>
      <c r="GSK7" s="668"/>
      <c r="GSL7" s="668"/>
      <c r="GSM7" s="668"/>
      <c r="GSN7" s="668"/>
      <c r="GSO7" s="668"/>
      <c r="GSP7" s="668"/>
      <c r="GSQ7" s="668"/>
      <c r="GSR7" s="668"/>
      <c r="GSS7" s="668"/>
      <c r="GST7" s="668"/>
      <c r="GSU7" s="668"/>
      <c r="GSV7" s="668"/>
      <c r="GSW7" s="668"/>
      <c r="GSX7" s="668"/>
      <c r="GSY7" s="668"/>
      <c r="GSZ7" s="668"/>
      <c r="GTA7" s="668"/>
      <c r="GTB7" s="668"/>
      <c r="GTC7" s="668"/>
      <c r="GTD7" s="668"/>
      <c r="GTE7" s="668"/>
      <c r="GTF7" s="668"/>
      <c r="GTG7" s="668"/>
      <c r="GTH7" s="668"/>
      <c r="GTI7" s="668"/>
      <c r="GTJ7" s="668"/>
      <c r="GTK7" s="668"/>
      <c r="GTL7" s="668"/>
      <c r="GTM7" s="668"/>
      <c r="GTN7" s="668"/>
      <c r="GTO7" s="668"/>
      <c r="GTP7" s="668"/>
      <c r="GTQ7" s="668"/>
      <c r="GTR7" s="668"/>
      <c r="GTS7" s="668"/>
      <c r="GTT7" s="668"/>
      <c r="GTU7" s="668"/>
      <c r="GTV7" s="668"/>
      <c r="GTW7" s="668"/>
      <c r="GTX7" s="668"/>
      <c r="GTY7" s="668"/>
      <c r="GTZ7" s="668"/>
      <c r="GUA7" s="668"/>
      <c r="GUB7" s="668"/>
      <c r="GUC7" s="668"/>
      <c r="GUD7" s="668"/>
      <c r="GUE7" s="668"/>
      <c r="GUF7" s="668"/>
      <c r="GUG7" s="668"/>
      <c r="GUH7" s="668"/>
      <c r="GUI7" s="668"/>
      <c r="GUJ7" s="668"/>
      <c r="GUK7" s="668"/>
      <c r="GUL7" s="668"/>
      <c r="GUM7" s="668"/>
      <c r="GUN7" s="668"/>
      <c r="GUO7" s="668"/>
      <c r="GUP7" s="668"/>
      <c r="GUQ7" s="668"/>
      <c r="GUR7" s="668"/>
      <c r="GUS7" s="668"/>
      <c r="GUT7" s="668"/>
      <c r="GUU7" s="668"/>
      <c r="GUV7" s="668"/>
      <c r="GUW7" s="668"/>
      <c r="GUX7" s="668"/>
      <c r="GUY7" s="668"/>
      <c r="GUZ7" s="668"/>
      <c r="GVA7" s="668"/>
      <c r="GVB7" s="668"/>
      <c r="GVC7" s="668"/>
      <c r="GVD7" s="668"/>
      <c r="GVE7" s="668"/>
      <c r="GVF7" s="668"/>
      <c r="GVG7" s="668"/>
      <c r="GVH7" s="668"/>
      <c r="GVI7" s="668"/>
      <c r="GVJ7" s="668"/>
      <c r="GVK7" s="668"/>
      <c r="GVL7" s="668"/>
      <c r="GVM7" s="668"/>
      <c r="GVN7" s="668"/>
      <c r="GVO7" s="668"/>
      <c r="GVP7" s="668"/>
      <c r="GVQ7" s="668"/>
      <c r="GVR7" s="668"/>
      <c r="GVS7" s="668"/>
      <c r="GVT7" s="668"/>
      <c r="GVU7" s="668"/>
      <c r="GVV7" s="668"/>
      <c r="GVW7" s="668"/>
      <c r="GVX7" s="668"/>
      <c r="GVY7" s="668"/>
      <c r="GVZ7" s="668"/>
      <c r="GWA7" s="668"/>
      <c r="GWB7" s="668"/>
      <c r="GWC7" s="668"/>
      <c r="GWD7" s="668"/>
      <c r="GWE7" s="668"/>
      <c r="GWF7" s="668"/>
      <c r="GWG7" s="668"/>
      <c r="GWH7" s="668"/>
      <c r="GWI7" s="668"/>
      <c r="GWJ7" s="668"/>
      <c r="GWK7" s="668"/>
      <c r="GWL7" s="668"/>
      <c r="GWM7" s="668"/>
      <c r="GWN7" s="668"/>
      <c r="GWO7" s="668"/>
      <c r="GWP7" s="668"/>
      <c r="GWQ7" s="668"/>
      <c r="GWR7" s="668"/>
      <c r="GWS7" s="668"/>
      <c r="GWT7" s="668"/>
      <c r="GWU7" s="668"/>
      <c r="GWV7" s="668"/>
      <c r="GWW7" s="668"/>
      <c r="GWX7" s="668"/>
      <c r="GWY7" s="668"/>
      <c r="GWZ7" s="668"/>
      <c r="GXA7" s="668"/>
      <c r="GXB7" s="668"/>
      <c r="GXC7" s="668"/>
      <c r="GXD7" s="668"/>
      <c r="GXE7" s="668"/>
      <c r="GXF7" s="668"/>
      <c r="GXG7" s="668"/>
      <c r="GXH7" s="668"/>
      <c r="GXI7" s="668"/>
      <c r="GXJ7" s="668"/>
      <c r="GXK7" s="668"/>
      <c r="GXL7" s="668"/>
      <c r="GXM7" s="668"/>
      <c r="GXN7" s="668"/>
      <c r="GXO7" s="668"/>
      <c r="GXP7" s="668"/>
      <c r="GXQ7" s="668"/>
      <c r="GXR7" s="668"/>
      <c r="GXS7" s="668"/>
      <c r="GXT7" s="668"/>
      <c r="GXU7" s="668"/>
      <c r="GXV7" s="668"/>
      <c r="GXW7" s="668"/>
      <c r="GXX7" s="668"/>
      <c r="GXY7" s="668"/>
      <c r="GXZ7" s="668"/>
      <c r="GYA7" s="668"/>
      <c r="GYB7" s="668"/>
      <c r="GYC7" s="668"/>
      <c r="GYD7" s="668"/>
      <c r="GYE7" s="668"/>
      <c r="GYF7" s="668"/>
      <c r="GYG7" s="668"/>
      <c r="GYH7" s="668"/>
      <c r="GYI7" s="668"/>
      <c r="GYJ7" s="668"/>
      <c r="GYK7" s="668"/>
      <c r="GYL7" s="668"/>
      <c r="GYM7" s="668"/>
      <c r="GYN7" s="668"/>
      <c r="GYO7" s="668"/>
      <c r="GYP7" s="668"/>
      <c r="GYQ7" s="668"/>
      <c r="GYR7" s="668"/>
      <c r="GYS7" s="668"/>
      <c r="GYT7" s="668"/>
      <c r="GYU7" s="668"/>
      <c r="GYV7" s="668"/>
      <c r="GYW7" s="668"/>
      <c r="GYX7" s="668"/>
      <c r="GYY7" s="668"/>
      <c r="GYZ7" s="668"/>
      <c r="GZA7" s="668"/>
      <c r="GZB7" s="668"/>
      <c r="GZC7" s="668"/>
      <c r="GZD7" s="668"/>
      <c r="GZE7" s="668"/>
      <c r="GZF7" s="668"/>
      <c r="GZG7" s="668"/>
      <c r="GZH7" s="668"/>
      <c r="GZI7" s="668"/>
      <c r="GZJ7" s="668"/>
      <c r="GZK7" s="668"/>
      <c r="GZL7" s="668"/>
      <c r="GZM7" s="668"/>
      <c r="GZN7" s="668"/>
      <c r="GZO7" s="668"/>
      <c r="GZP7" s="668"/>
      <c r="GZQ7" s="668"/>
      <c r="GZR7" s="668"/>
      <c r="GZS7" s="668"/>
      <c r="GZT7" s="668"/>
      <c r="GZU7" s="668"/>
      <c r="GZV7" s="668"/>
      <c r="GZW7" s="668"/>
      <c r="GZX7" s="668"/>
      <c r="GZY7" s="668"/>
      <c r="GZZ7" s="668"/>
      <c r="HAA7" s="668"/>
      <c r="HAB7" s="668"/>
      <c r="HAC7" s="668"/>
      <c r="HAD7" s="668"/>
      <c r="HAE7" s="668"/>
      <c r="HAF7" s="668"/>
      <c r="HAG7" s="668"/>
      <c r="HAH7" s="668"/>
      <c r="HAI7" s="668"/>
      <c r="HAJ7" s="668"/>
      <c r="HAK7" s="668"/>
      <c r="HAL7" s="668"/>
      <c r="HAM7" s="668"/>
      <c r="HAN7" s="668"/>
      <c r="HAO7" s="668"/>
      <c r="HAP7" s="668"/>
      <c r="HAQ7" s="668"/>
      <c r="HAR7" s="668"/>
      <c r="HAS7" s="668"/>
      <c r="HAT7" s="668"/>
      <c r="HAU7" s="668"/>
      <c r="HAV7" s="668"/>
      <c r="HAW7" s="668"/>
      <c r="HAX7" s="668"/>
      <c r="HAY7" s="668"/>
      <c r="HAZ7" s="668"/>
      <c r="HBA7" s="668"/>
      <c r="HBB7" s="668"/>
      <c r="HBC7" s="668"/>
      <c r="HBD7" s="668"/>
      <c r="HBE7" s="668"/>
      <c r="HBF7" s="668"/>
      <c r="HBG7" s="668"/>
      <c r="HBH7" s="668"/>
      <c r="HBI7" s="668"/>
      <c r="HBJ7" s="668"/>
      <c r="HBK7" s="668"/>
      <c r="HBL7" s="668"/>
      <c r="HBM7" s="668"/>
      <c r="HBN7" s="668"/>
      <c r="HBO7" s="668"/>
      <c r="HBP7" s="668"/>
      <c r="HBQ7" s="668"/>
      <c r="HBR7" s="668"/>
      <c r="HBS7" s="668"/>
      <c r="HBT7" s="668"/>
      <c r="HBU7" s="668"/>
      <c r="HBV7" s="668"/>
      <c r="HBW7" s="668"/>
      <c r="HBX7" s="668"/>
      <c r="HBY7" s="668"/>
      <c r="HBZ7" s="668"/>
      <c r="HCA7" s="668"/>
      <c r="HCB7" s="668"/>
      <c r="HCC7" s="668"/>
      <c r="HCD7" s="668"/>
      <c r="HCE7" s="668"/>
      <c r="HCF7" s="668"/>
      <c r="HCG7" s="668"/>
      <c r="HCH7" s="668"/>
      <c r="HCI7" s="668"/>
      <c r="HCJ7" s="668"/>
      <c r="HCK7" s="668"/>
      <c r="HCL7" s="668"/>
      <c r="HCM7" s="668"/>
      <c r="HCN7" s="668"/>
      <c r="HCO7" s="668"/>
      <c r="HCP7" s="668"/>
      <c r="HCQ7" s="668"/>
      <c r="HCR7" s="668"/>
      <c r="HCS7" s="668"/>
      <c r="HCT7" s="668"/>
      <c r="HCU7" s="668"/>
      <c r="HCV7" s="668"/>
      <c r="HCW7" s="668"/>
      <c r="HCX7" s="668"/>
      <c r="HCY7" s="668"/>
      <c r="HCZ7" s="668"/>
      <c r="HDA7" s="668"/>
      <c r="HDB7" s="668"/>
      <c r="HDC7" s="668"/>
      <c r="HDD7" s="668"/>
      <c r="HDE7" s="668"/>
      <c r="HDF7" s="668"/>
      <c r="HDG7" s="668"/>
      <c r="HDH7" s="668"/>
      <c r="HDI7" s="668"/>
      <c r="HDJ7" s="668"/>
      <c r="HDK7" s="668"/>
      <c r="HDL7" s="668"/>
      <c r="HDM7" s="668"/>
      <c r="HDN7" s="668"/>
      <c r="HDO7" s="668"/>
      <c r="HDP7" s="668"/>
      <c r="HDQ7" s="668"/>
      <c r="HDR7" s="668"/>
      <c r="HDS7" s="668"/>
      <c r="HDT7" s="668"/>
      <c r="HDU7" s="668"/>
      <c r="HDV7" s="668"/>
      <c r="HDW7" s="668"/>
      <c r="HDX7" s="668"/>
      <c r="HDY7" s="668"/>
      <c r="HDZ7" s="668"/>
      <c r="HEA7" s="668"/>
      <c r="HEB7" s="668"/>
      <c r="HEC7" s="668"/>
      <c r="HED7" s="668"/>
      <c r="HEE7" s="668"/>
      <c r="HEF7" s="668"/>
      <c r="HEG7" s="668"/>
      <c r="HEH7" s="668"/>
      <c r="HEI7" s="668"/>
      <c r="HEJ7" s="668"/>
      <c r="HEK7" s="668"/>
      <c r="HEL7" s="668"/>
      <c r="HEM7" s="668"/>
      <c r="HEN7" s="668"/>
      <c r="HEO7" s="668"/>
      <c r="HEP7" s="668"/>
      <c r="HEQ7" s="668"/>
      <c r="HER7" s="668"/>
      <c r="HES7" s="668"/>
      <c r="HET7" s="668"/>
      <c r="HEU7" s="668"/>
      <c r="HEV7" s="668"/>
      <c r="HEW7" s="668"/>
      <c r="HEX7" s="668"/>
      <c r="HEY7" s="668"/>
      <c r="HEZ7" s="668"/>
      <c r="HFA7" s="668"/>
      <c r="HFB7" s="668"/>
      <c r="HFC7" s="668"/>
      <c r="HFD7" s="668"/>
      <c r="HFE7" s="668"/>
      <c r="HFF7" s="668"/>
      <c r="HFG7" s="668"/>
      <c r="HFH7" s="668"/>
      <c r="HFI7" s="668"/>
      <c r="HFJ7" s="668"/>
      <c r="HFK7" s="668"/>
      <c r="HFL7" s="668"/>
      <c r="HFM7" s="668"/>
      <c r="HFN7" s="668"/>
      <c r="HFO7" s="668"/>
      <c r="HFP7" s="668"/>
      <c r="HFQ7" s="668"/>
      <c r="HFR7" s="668"/>
      <c r="HFS7" s="668"/>
      <c r="HFT7" s="668"/>
      <c r="HFU7" s="668"/>
      <c r="HFV7" s="668"/>
      <c r="HFW7" s="668"/>
      <c r="HFX7" s="668"/>
      <c r="HFY7" s="668"/>
      <c r="HFZ7" s="668"/>
      <c r="HGA7" s="668"/>
      <c r="HGB7" s="668"/>
      <c r="HGC7" s="668"/>
      <c r="HGD7" s="668"/>
      <c r="HGE7" s="668"/>
      <c r="HGF7" s="668"/>
      <c r="HGG7" s="668"/>
      <c r="HGH7" s="668"/>
      <c r="HGI7" s="668"/>
      <c r="HGJ7" s="668"/>
      <c r="HGK7" s="668"/>
      <c r="HGL7" s="668"/>
      <c r="HGM7" s="668"/>
      <c r="HGN7" s="668"/>
      <c r="HGO7" s="668"/>
      <c r="HGP7" s="668"/>
      <c r="HGQ7" s="668"/>
      <c r="HGR7" s="668"/>
      <c r="HGS7" s="668"/>
      <c r="HGT7" s="668"/>
      <c r="HGU7" s="668"/>
      <c r="HGV7" s="668"/>
      <c r="HGW7" s="668"/>
      <c r="HGX7" s="668"/>
      <c r="HGY7" s="668"/>
      <c r="HGZ7" s="668"/>
      <c r="HHA7" s="668"/>
      <c r="HHB7" s="668"/>
      <c r="HHC7" s="668"/>
      <c r="HHD7" s="668"/>
      <c r="HHE7" s="668"/>
      <c r="HHF7" s="668"/>
      <c r="HHG7" s="668"/>
      <c r="HHH7" s="668"/>
      <c r="HHI7" s="668"/>
      <c r="HHJ7" s="668"/>
      <c r="HHK7" s="668"/>
      <c r="HHL7" s="668"/>
      <c r="HHM7" s="668"/>
      <c r="HHN7" s="668"/>
      <c r="HHO7" s="668"/>
      <c r="HHP7" s="668"/>
      <c r="HHQ7" s="668"/>
      <c r="HHR7" s="668"/>
      <c r="HHS7" s="668"/>
      <c r="HHT7" s="668"/>
      <c r="HHU7" s="668"/>
      <c r="HHV7" s="668"/>
      <c r="HHW7" s="668"/>
      <c r="HHX7" s="668"/>
      <c r="HHY7" s="668"/>
      <c r="HHZ7" s="668"/>
      <c r="HIA7" s="668"/>
      <c r="HIB7" s="668"/>
      <c r="HIC7" s="668"/>
      <c r="HID7" s="668"/>
      <c r="HIE7" s="668"/>
      <c r="HIF7" s="668"/>
      <c r="HIG7" s="668"/>
      <c r="HIH7" s="668"/>
      <c r="HII7" s="668"/>
      <c r="HIJ7" s="668"/>
      <c r="HIK7" s="668"/>
      <c r="HIL7" s="668"/>
      <c r="HIM7" s="668"/>
      <c r="HIN7" s="668"/>
      <c r="HIO7" s="668"/>
      <c r="HIP7" s="668"/>
      <c r="HIQ7" s="668"/>
      <c r="HIR7" s="668"/>
      <c r="HIS7" s="668"/>
      <c r="HIT7" s="668"/>
      <c r="HIU7" s="668"/>
      <c r="HIV7" s="668"/>
      <c r="HIW7" s="668"/>
      <c r="HIX7" s="668"/>
      <c r="HIY7" s="668"/>
      <c r="HIZ7" s="668"/>
      <c r="HJA7" s="668"/>
      <c r="HJB7" s="668"/>
      <c r="HJC7" s="668"/>
      <c r="HJD7" s="668"/>
      <c r="HJE7" s="668"/>
      <c r="HJF7" s="668"/>
      <c r="HJG7" s="668"/>
      <c r="HJH7" s="668"/>
      <c r="HJI7" s="668"/>
      <c r="HJJ7" s="668"/>
      <c r="HJK7" s="668"/>
      <c r="HJL7" s="668"/>
      <c r="HJM7" s="668"/>
      <c r="HJN7" s="668"/>
      <c r="HJO7" s="668"/>
      <c r="HJP7" s="668"/>
      <c r="HJQ7" s="668"/>
      <c r="HJR7" s="668"/>
      <c r="HJS7" s="668"/>
      <c r="HJT7" s="668"/>
      <c r="HJU7" s="668"/>
      <c r="HJV7" s="668"/>
      <c r="HJW7" s="668"/>
      <c r="HJX7" s="668"/>
      <c r="HJY7" s="668"/>
      <c r="HJZ7" s="668"/>
      <c r="HKA7" s="668"/>
      <c r="HKB7" s="668"/>
      <c r="HKC7" s="668"/>
      <c r="HKD7" s="668"/>
      <c r="HKE7" s="668"/>
      <c r="HKF7" s="668"/>
      <c r="HKG7" s="668"/>
      <c r="HKH7" s="668"/>
      <c r="HKI7" s="668"/>
      <c r="HKJ7" s="668"/>
      <c r="HKK7" s="668"/>
      <c r="HKL7" s="668"/>
      <c r="HKM7" s="668"/>
      <c r="HKN7" s="668"/>
      <c r="HKO7" s="668"/>
      <c r="HKP7" s="668"/>
      <c r="HKQ7" s="668"/>
      <c r="HKR7" s="668"/>
      <c r="HKS7" s="668"/>
      <c r="HKT7" s="668"/>
      <c r="HKU7" s="668"/>
      <c r="HKV7" s="668"/>
      <c r="HKW7" s="668"/>
      <c r="HKX7" s="668"/>
      <c r="HKY7" s="668"/>
      <c r="HKZ7" s="668"/>
      <c r="HLA7" s="668"/>
      <c r="HLB7" s="668"/>
      <c r="HLC7" s="668"/>
      <c r="HLD7" s="668"/>
      <c r="HLE7" s="668"/>
      <c r="HLF7" s="668"/>
      <c r="HLG7" s="668"/>
      <c r="HLH7" s="668"/>
      <c r="HLI7" s="668"/>
      <c r="HLJ7" s="668"/>
      <c r="HLK7" s="668"/>
      <c r="HLL7" s="668"/>
      <c r="HLM7" s="668"/>
      <c r="HLN7" s="668"/>
      <c r="HLO7" s="668"/>
      <c r="HLP7" s="668"/>
      <c r="HLQ7" s="668"/>
      <c r="HLR7" s="668"/>
      <c r="HLS7" s="668"/>
      <c r="HLT7" s="668"/>
      <c r="HLU7" s="668"/>
      <c r="HLV7" s="668"/>
      <c r="HLW7" s="668"/>
      <c r="HLX7" s="668"/>
      <c r="HLY7" s="668"/>
      <c r="HLZ7" s="668"/>
      <c r="HMA7" s="668"/>
      <c r="HMB7" s="668"/>
      <c r="HMC7" s="668"/>
      <c r="HMD7" s="668"/>
      <c r="HME7" s="668"/>
      <c r="HMF7" s="668"/>
      <c r="HMG7" s="668"/>
      <c r="HMH7" s="668"/>
      <c r="HMI7" s="668"/>
      <c r="HMJ7" s="668"/>
      <c r="HMK7" s="668"/>
      <c r="HML7" s="668"/>
      <c r="HMM7" s="668"/>
      <c r="HMN7" s="668"/>
      <c r="HMO7" s="668"/>
      <c r="HMP7" s="668"/>
      <c r="HMQ7" s="668"/>
      <c r="HMR7" s="668"/>
      <c r="HMS7" s="668"/>
      <c r="HMT7" s="668"/>
      <c r="HMU7" s="668"/>
      <c r="HMV7" s="668"/>
      <c r="HMW7" s="668"/>
      <c r="HMX7" s="668"/>
      <c r="HMY7" s="668"/>
      <c r="HMZ7" s="668"/>
      <c r="HNA7" s="668"/>
      <c r="HNB7" s="668"/>
      <c r="HNC7" s="668"/>
      <c r="HND7" s="668"/>
      <c r="HNE7" s="668"/>
      <c r="HNF7" s="668"/>
      <c r="HNG7" s="668"/>
      <c r="HNH7" s="668"/>
      <c r="HNI7" s="668"/>
      <c r="HNJ7" s="668"/>
      <c r="HNK7" s="668"/>
      <c r="HNL7" s="668"/>
      <c r="HNM7" s="668"/>
      <c r="HNN7" s="668"/>
      <c r="HNO7" s="668"/>
      <c r="HNP7" s="668"/>
      <c r="HNQ7" s="668"/>
      <c r="HNR7" s="668"/>
      <c r="HNS7" s="668"/>
      <c r="HNT7" s="668"/>
      <c r="HNU7" s="668"/>
      <c r="HNV7" s="668"/>
      <c r="HNW7" s="668"/>
      <c r="HNX7" s="668"/>
      <c r="HNY7" s="668"/>
      <c r="HNZ7" s="668"/>
      <c r="HOA7" s="668"/>
      <c r="HOB7" s="668"/>
      <c r="HOC7" s="668"/>
      <c r="HOD7" s="668"/>
      <c r="HOE7" s="668"/>
      <c r="HOF7" s="668"/>
      <c r="HOG7" s="668"/>
      <c r="HOH7" s="668"/>
      <c r="HOI7" s="668"/>
      <c r="HOJ7" s="668"/>
      <c r="HOK7" s="668"/>
      <c r="HOL7" s="668"/>
      <c r="HOM7" s="668"/>
      <c r="HON7" s="668"/>
      <c r="HOO7" s="668"/>
      <c r="HOP7" s="668"/>
      <c r="HOQ7" s="668"/>
      <c r="HOR7" s="668"/>
      <c r="HOS7" s="668"/>
      <c r="HOT7" s="668"/>
      <c r="HOU7" s="668"/>
      <c r="HOV7" s="668"/>
      <c r="HOW7" s="668"/>
      <c r="HOX7" s="668"/>
      <c r="HOY7" s="668"/>
      <c r="HOZ7" s="668"/>
      <c r="HPA7" s="668"/>
      <c r="HPB7" s="668"/>
      <c r="HPC7" s="668"/>
      <c r="HPD7" s="668"/>
      <c r="HPE7" s="668"/>
      <c r="HPF7" s="668"/>
      <c r="HPG7" s="668"/>
      <c r="HPH7" s="668"/>
      <c r="HPI7" s="668"/>
      <c r="HPJ7" s="668"/>
      <c r="HPK7" s="668"/>
      <c r="HPL7" s="668"/>
      <c r="HPM7" s="668"/>
      <c r="HPN7" s="668"/>
      <c r="HPO7" s="668"/>
      <c r="HPP7" s="668"/>
      <c r="HPQ7" s="668"/>
      <c r="HPR7" s="668"/>
      <c r="HPS7" s="668"/>
      <c r="HPT7" s="668"/>
      <c r="HPU7" s="668"/>
      <c r="HPV7" s="668"/>
      <c r="HPW7" s="668"/>
      <c r="HPX7" s="668"/>
      <c r="HPY7" s="668"/>
      <c r="HPZ7" s="668"/>
      <c r="HQA7" s="668"/>
      <c r="HQB7" s="668"/>
      <c r="HQC7" s="668"/>
      <c r="HQD7" s="668"/>
      <c r="HQE7" s="668"/>
      <c r="HQF7" s="668"/>
      <c r="HQG7" s="668"/>
      <c r="HQH7" s="668"/>
      <c r="HQI7" s="668"/>
      <c r="HQJ7" s="668"/>
      <c r="HQK7" s="668"/>
      <c r="HQL7" s="668"/>
      <c r="HQM7" s="668"/>
      <c r="HQN7" s="668"/>
      <c r="HQO7" s="668"/>
      <c r="HQP7" s="668"/>
      <c r="HQQ7" s="668"/>
      <c r="HQR7" s="668"/>
      <c r="HQS7" s="668"/>
      <c r="HQT7" s="668"/>
      <c r="HQU7" s="668"/>
      <c r="HQV7" s="668"/>
      <c r="HQW7" s="668"/>
      <c r="HQX7" s="668"/>
      <c r="HQY7" s="668"/>
      <c r="HQZ7" s="668"/>
      <c r="HRA7" s="668"/>
      <c r="HRB7" s="668"/>
      <c r="HRC7" s="668"/>
      <c r="HRD7" s="668"/>
      <c r="HRE7" s="668"/>
      <c r="HRF7" s="668"/>
      <c r="HRG7" s="668"/>
      <c r="HRH7" s="668"/>
      <c r="HRI7" s="668"/>
      <c r="HRJ7" s="668"/>
      <c r="HRK7" s="668"/>
      <c r="HRL7" s="668"/>
      <c r="HRM7" s="668"/>
      <c r="HRN7" s="668"/>
      <c r="HRO7" s="668"/>
      <c r="HRP7" s="668"/>
      <c r="HRQ7" s="668"/>
      <c r="HRR7" s="668"/>
      <c r="HRS7" s="668"/>
      <c r="HRT7" s="668"/>
      <c r="HRU7" s="668"/>
      <c r="HRV7" s="668"/>
      <c r="HRW7" s="668"/>
      <c r="HRX7" s="668"/>
      <c r="HRY7" s="668"/>
      <c r="HRZ7" s="668"/>
      <c r="HSA7" s="668"/>
      <c r="HSB7" s="668"/>
      <c r="HSC7" s="668"/>
      <c r="HSD7" s="668"/>
      <c r="HSE7" s="668"/>
      <c r="HSF7" s="668"/>
      <c r="HSG7" s="668"/>
      <c r="HSH7" s="668"/>
      <c r="HSI7" s="668"/>
      <c r="HSJ7" s="668"/>
      <c r="HSK7" s="668"/>
      <c r="HSL7" s="668"/>
      <c r="HSM7" s="668"/>
      <c r="HSN7" s="668"/>
      <c r="HSO7" s="668"/>
      <c r="HSP7" s="668"/>
      <c r="HSQ7" s="668"/>
      <c r="HSR7" s="668"/>
      <c r="HSS7" s="668"/>
      <c r="HST7" s="668"/>
      <c r="HSU7" s="668"/>
      <c r="HSV7" s="668"/>
      <c r="HSW7" s="668"/>
      <c r="HSX7" s="668"/>
      <c r="HSY7" s="668"/>
      <c r="HSZ7" s="668"/>
      <c r="HTA7" s="668"/>
      <c r="HTB7" s="668"/>
      <c r="HTC7" s="668"/>
      <c r="HTD7" s="668"/>
      <c r="HTE7" s="668"/>
      <c r="HTF7" s="668"/>
      <c r="HTG7" s="668"/>
      <c r="HTH7" s="668"/>
      <c r="HTI7" s="668"/>
      <c r="HTJ7" s="668"/>
      <c r="HTK7" s="668"/>
      <c r="HTL7" s="668"/>
      <c r="HTM7" s="668"/>
      <c r="HTN7" s="668"/>
      <c r="HTO7" s="668"/>
      <c r="HTP7" s="668"/>
      <c r="HTQ7" s="668"/>
      <c r="HTR7" s="668"/>
      <c r="HTS7" s="668"/>
      <c r="HTT7" s="668"/>
      <c r="HTU7" s="668"/>
      <c r="HTV7" s="668"/>
      <c r="HTW7" s="668"/>
      <c r="HTX7" s="668"/>
      <c r="HTY7" s="668"/>
      <c r="HTZ7" s="668"/>
      <c r="HUA7" s="668"/>
      <c r="HUB7" s="668"/>
      <c r="HUC7" s="668"/>
      <c r="HUD7" s="668"/>
      <c r="HUE7" s="668"/>
      <c r="HUF7" s="668"/>
      <c r="HUG7" s="668"/>
      <c r="HUH7" s="668"/>
      <c r="HUI7" s="668"/>
      <c r="HUJ7" s="668"/>
      <c r="HUK7" s="668"/>
      <c r="HUL7" s="668"/>
      <c r="HUM7" s="668"/>
      <c r="HUN7" s="668"/>
      <c r="HUO7" s="668"/>
      <c r="HUP7" s="668"/>
      <c r="HUQ7" s="668"/>
      <c r="HUR7" s="668"/>
      <c r="HUS7" s="668"/>
      <c r="HUT7" s="668"/>
      <c r="HUU7" s="668"/>
      <c r="HUV7" s="668"/>
      <c r="HUW7" s="668"/>
      <c r="HUX7" s="668"/>
      <c r="HUY7" s="668"/>
      <c r="HUZ7" s="668"/>
      <c r="HVA7" s="668"/>
      <c r="HVB7" s="668"/>
      <c r="HVC7" s="668"/>
      <c r="HVD7" s="668"/>
      <c r="HVE7" s="668"/>
      <c r="HVF7" s="668"/>
      <c r="HVG7" s="668"/>
      <c r="HVH7" s="668"/>
      <c r="HVI7" s="668"/>
      <c r="HVJ7" s="668"/>
      <c r="HVK7" s="668"/>
      <c r="HVL7" s="668"/>
      <c r="HVM7" s="668"/>
      <c r="HVN7" s="668"/>
      <c r="HVO7" s="668"/>
      <c r="HVP7" s="668"/>
      <c r="HVQ7" s="668"/>
      <c r="HVR7" s="668"/>
      <c r="HVS7" s="668"/>
      <c r="HVT7" s="668"/>
      <c r="HVU7" s="668"/>
      <c r="HVV7" s="668"/>
      <c r="HVW7" s="668"/>
      <c r="HVX7" s="668"/>
      <c r="HVY7" s="668"/>
      <c r="HVZ7" s="668"/>
      <c r="HWA7" s="668"/>
      <c r="HWB7" s="668"/>
      <c r="HWC7" s="668"/>
      <c r="HWD7" s="668"/>
      <c r="HWE7" s="668"/>
      <c r="HWF7" s="668"/>
      <c r="HWG7" s="668"/>
      <c r="HWH7" s="668"/>
      <c r="HWI7" s="668"/>
      <c r="HWJ7" s="668"/>
      <c r="HWK7" s="668"/>
      <c r="HWL7" s="668"/>
      <c r="HWM7" s="668"/>
      <c r="HWN7" s="668"/>
      <c r="HWO7" s="668"/>
      <c r="HWP7" s="668"/>
      <c r="HWQ7" s="668"/>
      <c r="HWR7" s="668"/>
      <c r="HWS7" s="668"/>
      <c r="HWT7" s="668"/>
      <c r="HWU7" s="668"/>
      <c r="HWV7" s="668"/>
      <c r="HWW7" s="668"/>
      <c r="HWX7" s="668"/>
      <c r="HWY7" s="668"/>
      <c r="HWZ7" s="668"/>
      <c r="HXA7" s="668"/>
      <c r="HXB7" s="668"/>
      <c r="HXC7" s="668"/>
      <c r="HXD7" s="668"/>
      <c r="HXE7" s="668"/>
      <c r="HXF7" s="668"/>
      <c r="HXG7" s="668"/>
      <c r="HXH7" s="668"/>
      <c r="HXI7" s="668"/>
      <c r="HXJ7" s="668"/>
      <c r="HXK7" s="668"/>
      <c r="HXL7" s="668"/>
      <c r="HXM7" s="668"/>
      <c r="HXN7" s="668"/>
      <c r="HXO7" s="668"/>
      <c r="HXP7" s="668"/>
      <c r="HXQ7" s="668"/>
      <c r="HXR7" s="668"/>
      <c r="HXS7" s="668"/>
      <c r="HXT7" s="668"/>
      <c r="HXU7" s="668"/>
      <c r="HXV7" s="668"/>
      <c r="HXW7" s="668"/>
      <c r="HXX7" s="668"/>
      <c r="HXY7" s="668"/>
      <c r="HXZ7" s="668"/>
      <c r="HYA7" s="668"/>
      <c r="HYB7" s="668"/>
      <c r="HYC7" s="668"/>
      <c r="HYD7" s="668"/>
      <c r="HYE7" s="668"/>
      <c r="HYF7" s="668"/>
      <c r="HYG7" s="668"/>
      <c r="HYH7" s="668"/>
      <c r="HYI7" s="668"/>
      <c r="HYJ7" s="668"/>
      <c r="HYK7" s="668"/>
      <c r="HYL7" s="668"/>
      <c r="HYM7" s="668"/>
      <c r="HYN7" s="668"/>
      <c r="HYO7" s="668"/>
      <c r="HYP7" s="668"/>
      <c r="HYQ7" s="668"/>
      <c r="HYR7" s="668"/>
      <c r="HYS7" s="668"/>
      <c r="HYT7" s="668"/>
      <c r="HYU7" s="668"/>
      <c r="HYV7" s="668"/>
      <c r="HYW7" s="668"/>
      <c r="HYX7" s="668"/>
      <c r="HYY7" s="668"/>
      <c r="HYZ7" s="668"/>
      <c r="HZA7" s="668"/>
      <c r="HZB7" s="668"/>
      <c r="HZC7" s="668"/>
      <c r="HZD7" s="668"/>
      <c r="HZE7" s="668"/>
      <c r="HZF7" s="668"/>
      <c r="HZG7" s="668"/>
      <c r="HZH7" s="668"/>
      <c r="HZI7" s="668"/>
      <c r="HZJ7" s="668"/>
      <c r="HZK7" s="668"/>
      <c r="HZL7" s="668"/>
      <c r="HZM7" s="668"/>
      <c r="HZN7" s="668"/>
      <c r="HZO7" s="668"/>
      <c r="HZP7" s="668"/>
      <c r="HZQ7" s="668"/>
      <c r="HZR7" s="668"/>
      <c r="HZS7" s="668"/>
      <c r="HZT7" s="668"/>
      <c r="HZU7" s="668"/>
      <c r="HZV7" s="668"/>
      <c r="HZW7" s="668"/>
      <c r="HZX7" s="668"/>
      <c r="HZY7" s="668"/>
      <c r="HZZ7" s="668"/>
      <c r="IAA7" s="668"/>
      <c r="IAB7" s="668"/>
      <c r="IAC7" s="668"/>
      <c r="IAD7" s="668"/>
      <c r="IAE7" s="668"/>
      <c r="IAF7" s="668"/>
      <c r="IAG7" s="668"/>
      <c r="IAH7" s="668"/>
      <c r="IAI7" s="668"/>
      <c r="IAJ7" s="668"/>
      <c r="IAK7" s="668"/>
      <c r="IAL7" s="668"/>
      <c r="IAM7" s="668"/>
      <c r="IAN7" s="668"/>
      <c r="IAO7" s="668"/>
      <c r="IAP7" s="668"/>
      <c r="IAQ7" s="668"/>
      <c r="IAR7" s="668"/>
      <c r="IAS7" s="668"/>
      <c r="IAT7" s="668"/>
      <c r="IAU7" s="668"/>
      <c r="IAV7" s="668"/>
      <c r="IAW7" s="668"/>
      <c r="IAX7" s="668"/>
      <c r="IAY7" s="668"/>
      <c r="IAZ7" s="668"/>
      <c r="IBA7" s="668"/>
      <c r="IBB7" s="668"/>
      <c r="IBC7" s="668"/>
      <c r="IBD7" s="668"/>
      <c r="IBE7" s="668"/>
      <c r="IBF7" s="668"/>
      <c r="IBG7" s="668"/>
      <c r="IBH7" s="668"/>
      <c r="IBI7" s="668"/>
      <c r="IBJ7" s="668"/>
      <c r="IBK7" s="668"/>
      <c r="IBL7" s="668"/>
      <c r="IBM7" s="668"/>
      <c r="IBN7" s="668"/>
      <c r="IBO7" s="668"/>
      <c r="IBP7" s="668"/>
      <c r="IBQ7" s="668"/>
      <c r="IBR7" s="668"/>
      <c r="IBS7" s="668"/>
      <c r="IBT7" s="668"/>
      <c r="IBU7" s="668"/>
      <c r="IBV7" s="668"/>
      <c r="IBW7" s="668"/>
      <c r="IBX7" s="668"/>
      <c r="IBY7" s="668"/>
      <c r="IBZ7" s="668"/>
      <c r="ICA7" s="668"/>
      <c r="ICB7" s="668"/>
      <c r="ICC7" s="668"/>
      <c r="ICD7" s="668"/>
      <c r="ICE7" s="668"/>
      <c r="ICF7" s="668"/>
      <c r="ICG7" s="668"/>
      <c r="ICH7" s="668"/>
      <c r="ICI7" s="668"/>
      <c r="ICJ7" s="668"/>
      <c r="ICK7" s="668"/>
      <c r="ICL7" s="668"/>
      <c r="ICM7" s="668"/>
      <c r="ICN7" s="668"/>
      <c r="ICO7" s="668"/>
      <c r="ICP7" s="668"/>
      <c r="ICQ7" s="668"/>
      <c r="ICR7" s="668"/>
      <c r="ICS7" s="668"/>
      <c r="ICT7" s="668"/>
      <c r="ICU7" s="668"/>
      <c r="ICV7" s="668"/>
      <c r="ICW7" s="668"/>
      <c r="ICX7" s="668"/>
      <c r="ICY7" s="668"/>
      <c r="ICZ7" s="668"/>
      <c r="IDA7" s="668"/>
      <c r="IDB7" s="668"/>
      <c r="IDC7" s="668"/>
      <c r="IDD7" s="668"/>
      <c r="IDE7" s="668"/>
      <c r="IDF7" s="668"/>
      <c r="IDG7" s="668"/>
      <c r="IDH7" s="668"/>
      <c r="IDI7" s="668"/>
      <c r="IDJ7" s="668"/>
      <c r="IDK7" s="668"/>
      <c r="IDL7" s="668"/>
      <c r="IDM7" s="668"/>
      <c r="IDN7" s="668"/>
      <c r="IDO7" s="668"/>
      <c r="IDP7" s="668"/>
      <c r="IDQ7" s="668"/>
      <c r="IDR7" s="668"/>
      <c r="IDS7" s="668"/>
      <c r="IDT7" s="668"/>
      <c r="IDU7" s="668"/>
      <c r="IDV7" s="668"/>
      <c r="IDW7" s="668"/>
      <c r="IDX7" s="668"/>
      <c r="IDY7" s="668"/>
      <c r="IDZ7" s="668"/>
      <c r="IEA7" s="668"/>
      <c r="IEB7" s="668"/>
      <c r="IEC7" s="668"/>
      <c r="IED7" s="668"/>
      <c r="IEE7" s="668"/>
      <c r="IEF7" s="668"/>
      <c r="IEG7" s="668"/>
      <c r="IEH7" s="668"/>
      <c r="IEI7" s="668"/>
      <c r="IEJ7" s="668"/>
      <c r="IEK7" s="668"/>
      <c r="IEL7" s="668"/>
      <c r="IEM7" s="668"/>
      <c r="IEN7" s="668"/>
      <c r="IEO7" s="668"/>
      <c r="IEP7" s="668"/>
      <c r="IEQ7" s="668"/>
      <c r="IER7" s="668"/>
      <c r="IES7" s="668"/>
      <c r="IET7" s="668"/>
      <c r="IEU7" s="668"/>
      <c r="IEV7" s="668"/>
      <c r="IEW7" s="668"/>
      <c r="IEX7" s="668"/>
      <c r="IEY7" s="668"/>
      <c r="IEZ7" s="668"/>
      <c r="IFA7" s="668"/>
      <c r="IFB7" s="668"/>
      <c r="IFC7" s="668"/>
      <c r="IFD7" s="668"/>
      <c r="IFE7" s="668"/>
      <c r="IFF7" s="668"/>
      <c r="IFG7" s="668"/>
      <c r="IFH7" s="668"/>
      <c r="IFI7" s="668"/>
      <c r="IFJ7" s="668"/>
      <c r="IFK7" s="668"/>
      <c r="IFL7" s="668"/>
      <c r="IFM7" s="668"/>
      <c r="IFN7" s="668"/>
      <c r="IFO7" s="668"/>
      <c r="IFP7" s="668"/>
      <c r="IFQ7" s="668"/>
      <c r="IFR7" s="668"/>
      <c r="IFS7" s="668"/>
      <c r="IFT7" s="668"/>
      <c r="IFU7" s="668"/>
      <c r="IFV7" s="668"/>
      <c r="IFW7" s="668"/>
      <c r="IFX7" s="668"/>
      <c r="IFY7" s="668"/>
      <c r="IFZ7" s="668"/>
      <c r="IGA7" s="668"/>
      <c r="IGB7" s="668"/>
      <c r="IGC7" s="668"/>
      <c r="IGD7" s="668"/>
      <c r="IGE7" s="668"/>
      <c r="IGF7" s="668"/>
      <c r="IGG7" s="668"/>
      <c r="IGH7" s="668"/>
      <c r="IGI7" s="668"/>
      <c r="IGJ7" s="668"/>
      <c r="IGK7" s="668"/>
      <c r="IGL7" s="668"/>
      <c r="IGM7" s="668"/>
      <c r="IGN7" s="668"/>
      <c r="IGO7" s="668"/>
      <c r="IGP7" s="668"/>
      <c r="IGQ7" s="668"/>
      <c r="IGR7" s="668"/>
      <c r="IGS7" s="668"/>
      <c r="IGT7" s="668"/>
      <c r="IGU7" s="668"/>
      <c r="IGV7" s="668"/>
      <c r="IGW7" s="668"/>
      <c r="IGX7" s="668"/>
      <c r="IGY7" s="668"/>
      <c r="IGZ7" s="668"/>
      <c r="IHA7" s="668"/>
      <c r="IHB7" s="668"/>
      <c r="IHC7" s="668"/>
      <c r="IHD7" s="668"/>
      <c r="IHE7" s="668"/>
      <c r="IHF7" s="668"/>
      <c r="IHG7" s="668"/>
      <c r="IHH7" s="668"/>
      <c r="IHI7" s="668"/>
      <c r="IHJ7" s="668"/>
      <c r="IHK7" s="668"/>
      <c r="IHL7" s="668"/>
      <c r="IHM7" s="668"/>
      <c r="IHN7" s="668"/>
      <c r="IHO7" s="668"/>
      <c r="IHP7" s="668"/>
      <c r="IHQ7" s="668"/>
      <c r="IHR7" s="668"/>
      <c r="IHS7" s="668"/>
      <c r="IHT7" s="668"/>
      <c r="IHU7" s="668"/>
      <c r="IHV7" s="668"/>
      <c r="IHW7" s="668"/>
      <c r="IHX7" s="668"/>
      <c r="IHY7" s="668"/>
      <c r="IHZ7" s="668"/>
      <c r="IIA7" s="668"/>
      <c r="IIB7" s="668"/>
      <c r="IIC7" s="668"/>
      <c r="IID7" s="668"/>
      <c r="IIE7" s="668"/>
      <c r="IIF7" s="668"/>
      <c r="IIG7" s="668"/>
      <c r="IIH7" s="668"/>
      <c r="III7" s="668"/>
      <c r="IIJ7" s="668"/>
      <c r="IIK7" s="668"/>
      <c r="IIL7" s="668"/>
      <c r="IIM7" s="668"/>
      <c r="IIN7" s="668"/>
      <c r="IIO7" s="668"/>
      <c r="IIP7" s="668"/>
      <c r="IIQ7" s="668"/>
      <c r="IIR7" s="668"/>
      <c r="IIS7" s="668"/>
      <c r="IIT7" s="668"/>
      <c r="IIU7" s="668"/>
      <c r="IIV7" s="668"/>
      <c r="IIW7" s="668"/>
      <c r="IIX7" s="668"/>
      <c r="IIY7" s="668"/>
      <c r="IIZ7" s="668"/>
      <c r="IJA7" s="668"/>
      <c r="IJB7" s="668"/>
      <c r="IJC7" s="668"/>
      <c r="IJD7" s="668"/>
      <c r="IJE7" s="668"/>
      <c r="IJF7" s="668"/>
      <c r="IJG7" s="668"/>
      <c r="IJH7" s="668"/>
      <c r="IJI7" s="668"/>
      <c r="IJJ7" s="668"/>
      <c r="IJK7" s="668"/>
      <c r="IJL7" s="668"/>
      <c r="IJM7" s="668"/>
      <c r="IJN7" s="668"/>
      <c r="IJO7" s="668"/>
      <c r="IJP7" s="668"/>
      <c r="IJQ7" s="668"/>
      <c r="IJR7" s="668"/>
      <c r="IJS7" s="668"/>
      <c r="IJT7" s="668"/>
      <c r="IJU7" s="668"/>
      <c r="IJV7" s="668"/>
      <c r="IJW7" s="668"/>
      <c r="IJX7" s="668"/>
      <c r="IJY7" s="668"/>
      <c r="IJZ7" s="668"/>
      <c r="IKA7" s="668"/>
      <c r="IKB7" s="668"/>
      <c r="IKC7" s="668"/>
      <c r="IKD7" s="668"/>
      <c r="IKE7" s="668"/>
      <c r="IKF7" s="668"/>
      <c r="IKG7" s="668"/>
      <c r="IKH7" s="668"/>
      <c r="IKI7" s="668"/>
      <c r="IKJ7" s="668"/>
      <c r="IKK7" s="668"/>
      <c r="IKL7" s="668"/>
      <c r="IKM7" s="668"/>
      <c r="IKN7" s="668"/>
      <c r="IKO7" s="668"/>
      <c r="IKP7" s="668"/>
      <c r="IKQ7" s="668"/>
      <c r="IKR7" s="668"/>
      <c r="IKS7" s="668"/>
      <c r="IKT7" s="668"/>
      <c r="IKU7" s="668"/>
      <c r="IKV7" s="668"/>
      <c r="IKW7" s="668"/>
      <c r="IKX7" s="668"/>
      <c r="IKY7" s="668"/>
      <c r="IKZ7" s="668"/>
      <c r="ILA7" s="668"/>
      <c r="ILB7" s="668"/>
      <c r="ILC7" s="668"/>
      <c r="ILD7" s="668"/>
      <c r="ILE7" s="668"/>
      <c r="ILF7" s="668"/>
      <c r="ILG7" s="668"/>
      <c r="ILH7" s="668"/>
      <c r="ILI7" s="668"/>
      <c r="ILJ7" s="668"/>
      <c r="ILK7" s="668"/>
      <c r="ILL7" s="668"/>
      <c r="ILM7" s="668"/>
      <c r="ILN7" s="668"/>
      <c r="ILO7" s="668"/>
      <c r="ILP7" s="668"/>
      <c r="ILQ7" s="668"/>
      <c r="ILR7" s="668"/>
      <c r="ILS7" s="668"/>
      <c r="ILT7" s="668"/>
      <c r="ILU7" s="668"/>
      <c r="ILV7" s="668"/>
      <c r="ILW7" s="668"/>
      <c r="ILX7" s="668"/>
      <c r="ILY7" s="668"/>
      <c r="ILZ7" s="668"/>
      <c r="IMA7" s="668"/>
      <c r="IMB7" s="668"/>
      <c r="IMC7" s="668"/>
      <c r="IMD7" s="668"/>
      <c r="IME7" s="668"/>
      <c r="IMF7" s="668"/>
      <c r="IMG7" s="668"/>
      <c r="IMH7" s="668"/>
      <c r="IMI7" s="668"/>
      <c r="IMJ7" s="668"/>
      <c r="IMK7" s="668"/>
      <c r="IML7" s="668"/>
      <c r="IMM7" s="668"/>
      <c r="IMN7" s="668"/>
      <c r="IMO7" s="668"/>
      <c r="IMP7" s="668"/>
      <c r="IMQ7" s="668"/>
      <c r="IMR7" s="668"/>
      <c r="IMS7" s="668"/>
      <c r="IMT7" s="668"/>
      <c r="IMU7" s="668"/>
      <c r="IMV7" s="668"/>
      <c r="IMW7" s="668"/>
      <c r="IMX7" s="668"/>
      <c r="IMY7" s="668"/>
      <c r="IMZ7" s="668"/>
      <c r="INA7" s="668"/>
      <c r="INB7" s="668"/>
      <c r="INC7" s="668"/>
      <c r="IND7" s="668"/>
      <c r="INE7" s="668"/>
      <c r="INF7" s="668"/>
      <c r="ING7" s="668"/>
      <c r="INH7" s="668"/>
      <c r="INI7" s="668"/>
      <c r="INJ7" s="668"/>
      <c r="INK7" s="668"/>
      <c r="INL7" s="668"/>
      <c r="INM7" s="668"/>
      <c r="INN7" s="668"/>
      <c r="INO7" s="668"/>
      <c r="INP7" s="668"/>
      <c r="INQ7" s="668"/>
      <c r="INR7" s="668"/>
      <c r="INS7" s="668"/>
      <c r="INT7" s="668"/>
      <c r="INU7" s="668"/>
      <c r="INV7" s="668"/>
      <c r="INW7" s="668"/>
      <c r="INX7" s="668"/>
      <c r="INY7" s="668"/>
      <c r="INZ7" s="668"/>
      <c r="IOA7" s="668"/>
      <c r="IOB7" s="668"/>
      <c r="IOC7" s="668"/>
      <c r="IOD7" s="668"/>
      <c r="IOE7" s="668"/>
      <c r="IOF7" s="668"/>
      <c r="IOG7" s="668"/>
      <c r="IOH7" s="668"/>
      <c r="IOI7" s="668"/>
      <c r="IOJ7" s="668"/>
      <c r="IOK7" s="668"/>
      <c r="IOL7" s="668"/>
      <c r="IOM7" s="668"/>
      <c r="ION7" s="668"/>
      <c r="IOO7" s="668"/>
      <c r="IOP7" s="668"/>
      <c r="IOQ7" s="668"/>
      <c r="IOR7" s="668"/>
      <c r="IOS7" s="668"/>
      <c r="IOT7" s="668"/>
      <c r="IOU7" s="668"/>
      <c r="IOV7" s="668"/>
      <c r="IOW7" s="668"/>
      <c r="IOX7" s="668"/>
      <c r="IOY7" s="668"/>
      <c r="IOZ7" s="668"/>
      <c r="IPA7" s="668"/>
      <c r="IPB7" s="668"/>
      <c r="IPC7" s="668"/>
      <c r="IPD7" s="668"/>
      <c r="IPE7" s="668"/>
      <c r="IPF7" s="668"/>
      <c r="IPG7" s="668"/>
      <c r="IPH7" s="668"/>
      <c r="IPI7" s="668"/>
      <c r="IPJ7" s="668"/>
      <c r="IPK7" s="668"/>
      <c r="IPL7" s="668"/>
      <c r="IPM7" s="668"/>
      <c r="IPN7" s="668"/>
      <c r="IPO7" s="668"/>
      <c r="IPP7" s="668"/>
      <c r="IPQ7" s="668"/>
      <c r="IPR7" s="668"/>
      <c r="IPS7" s="668"/>
      <c r="IPT7" s="668"/>
      <c r="IPU7" s="668"/>
      <c r="IPV7" s="668"/>
      <c r="IPW7" s="668"/>
      <c r="IPX7" s="668"/>
      <c r="IPY7" s="668"/>
      <c r="IPZ7" s="668"/>
      <c r="IQA7" s="668"/>
      <c r="IQB7" s="668"/>
      <c r="IQC7" s="668"/>
      <c r="IQD7" s="668"/>
      <c r="IQE7" s="668"/>
      <c r="IQF7" s="668"/>
      <c r="IQG7" s="668"/>
      <c r="IQH7" s="668"/>
      <c r="IQI7" s="668"/>
      <c r="IQJ7" s="668"/>
      <c r="IQK7" s="668"/>
      <c r="IQL7" s="668"/>
      <c r="IQM7" s="668"/>
      <c r="IQN7" s="668"/>
      <c r="IQO7" s="668"/>
      <c r="IQP7" s="668"/>
      <c r="IQQ7" s="668"/>
      <c r="IQR7" s="668"/>
      <c r="IQS7" s="668"/>
      <c r="IQT7" s="668"/>
      <c r="IQU7" s="668"/>
      <c r="IQV7" s="668"/>
      <c r="IQW7" s="668"/>
      <c r="IQX7" s="668"/>
      <c r="IQY7" s="668"/>
      <c r="IQZ7" s="668"/>
      <c r="IRA7" s="668"/>
      <c r="IRB7" s="668"/>
      <c r="IRC7" s="668"/>
      <c r="IRD7" s="668"/>
      <c r="IRE7" s="668"/>
      <c r="IRF7" s="668"/>
      <c r="IRG7" s="668"/>
      <c r="IRH7" s="668"/>
      <c r="IRI7" s="668"/>
      <c r="IRJ7" s="668"/>
      <c r="IRK7" s="668"/>
      <c r="IRL7" s="668"/>
      <c r="IRM7" s="668"/>
      <c r="IRN7" s="668"/>
      <c r="IRO7" s="668"/>
      <c r="IRP7" s="668"/>
      <c r="IRQ7" s="668"/>
      <c r="IRR7" s="668"/>
      <c r="IRS7" s="668"/>
      <c r="IRT7" s="668"/>
      <c r="IRU7" s="668"/>
      <c r="IRV7" s="668"/>
      <c r="IRW7" s="668"/>
      <c r="IRX7" s="668"/>
      <c r="IRY7" s="668"/>
      <c r="IRZ7" s="668"/>
      <c r="ISA7" s="668"/>
      <c r="ISB7" s="668"/>
      <c r="ISC7" s="668"/>
      <c r="ISD7" s="668"/>
      <c r="ISE7" s="668"/>
      <c r="ISF7" s="668"/>
      <c r="ISG7" s="668"/>
      <c r="ISH7" s="668"/>
      <c r="ISI7" s="668"/>
      <c r="ISJ7" s="668"/>
      <c r="ISK7" s="668"/>
      <c r="ISL7" s="668"/>
      <c r="ISM7" s="668"/>
      <c r="ISN7" s="668"/>
      <c r="ISO7" s="668"/>
      <c r="ISP7" s="668"/>
      <c r="ISQ7" s="668"/>
      <c r="ISR7" s="668"/>
      <c r="ISS7" s="668"/>
      <c r="IST7" s="668"/>
      <c r="ISU7" s="668"/>
      <c r="ISV7" s="668"/>
      <c r="ISW7" s="668"/>
      <c r="ISX7" s="668"/>
      <c r="ISY7" s="668"/>
      <c r="ISZ7" s="668"/>
      <c r="ITA7" s="668"/>
      <c r="ITB7" s="668"/>
      <c r="ITC7" s="668"/>
      <c r="ITD7" s="668"/>
      <c r="ITE7" s="668"/>
      <c r="ITF7" s="668"/>
      <c r="ITG7" s="668"/>
      <c r="ITH7" s="668"/>
      <c r="ITI7" s="668"/>
      <c r="ITJ7" s="668"/>
      <c r="ITK7" s="668"/>
      <c r="ITL7" s="668"/>
      <c r="ITM7" s="668"/>
      <c r="ITN7" s="668"/>
      <c r="ITO7" s="668"/>
      <c r="ITP7" s="668"/>
      <c r="ITQ7" s="668"/>
      <c r="ITR7" s="668"/>
      <c r="ITS7" s="668"/>
      <c r="ITT7" s="668"/>
      <c r="ITU7" s="668"/>
      <c r="ITV7" s="668"/>
      <c r="ITW7" s="668"/>
      <c r="ITX7" s="668"/>
      <c r="ITY7" s="668"/>
      <c r="ITZ7" s="668"/>
      <c r="IUA7" s="668"/>
      <c r="IUB7" s="668"/>
      <c r="IUC7" s="668"/>
      <c r="IUD7" s="668"/>
      <c r="IUE7" s="668"/>
      <c r="IUF7" s="668"/>
      <c r="IUG7" s="668"/>
      <c r="IUH7" s="668"/>
      <c r="IUI7" s="668"/>
      <c r="IUJ7" s="668"/>
      <c r="IUK7" s="668"/>
      <c r="IUL7" s="668"/>
      <c r="IUM7" s="668"/>
      <c r="IUN7" s="668"/>
      <c r="IUO7" s="668"/>
      <c r="IUP7" s="668"/>
      <c r="IUQ7" s="668"/>
      <c r="IUR7" s="668"/>
      <c r="IUS7" s="668"/>
      <c r="IUT7" s="668"/>
      <c r="IUU7" s="668"/>
      <c r="IUV7" s="668"/>
      <c r="IUW7" s="668"/>
      <c r="IUX7" s="668"/>
      <c r="IUY7" s="668"/>
      <c r="IUZ7" s="668"/>
      <c r="IVA7" s="668"/>
      <c r="IVB7" s="668"/>
      <c r="IVC7" s="668"/>
      <c r="IVD7" s="668"/>
      <c r="IVE7" s="668"/>
      <c r="IVF7" s="668"/>
      <c r="IVG7" s="668"/>
      <c r="IVH7" s="668"/>
      <c r="IVI7" s="668"/>
      <c r="IVJ7" s="668"/>
      <c r="IVK7" s="668"/>
      <c r="IVL7" s="668"/>
      <c r="IVM7" s="668"/>
      <c r="IVN7" s="668"/>
      <c r="IVO7" s="668"/>
      <c r="IVP7" s="668"/>
      <c r="IVQ7" s="668"/>
      <c r="IVR7" s="668"/>
      <c r="IVS7" s="668"/>
      <c r="IVT7" s="668"/>
      <c r="IVU7" s="668"/>
      <c r="IVV7" s="668"/>
      <c r="IVW7" s="668"/>
      <c r="IVX7" s="668"/>
      <c r="IVY7" s="668"/>
      <c r="IVZ7" s="668"/>
      <c r="IWA7" s="668"/>
      <c r="IWB7" s="668"/>
      <c r="IWC7" s="668"/>
      <c r="IWD7" s="668"/>
      <c r="IWE7" s="668"/>
      <c r="IWF7" s="668"/>
      <c r="IWG7" s="668"/>
      <c r="IWH7" s="668"/>
      <c r="IWI7" s="668"/>
      <c r="IWJ7" s="668"/>
      <c r="IWK7" s="668"/>
      <c r="IWL7" s="668"/>
      <c r="IWM7" s="668"/>
      <c r="IWN7" s="668"/>
      <c r="IWO7" s="668"/>
      <c r="IWP7" s="668"/>
      <c r="IWQ7" s="668"/>
      <c r="IWR7" s="668"/>
      <c r="IWS7" s="668"/>
      <c r="IWT7" s="668"/>
      <c r="IWU7" s="668"/>
      <c r="IWV7" s="668"/>
      <c r="IWW7" s="668"/>
      <c r="IWX7" s="668"/>
      <c r="IWY7" s="668"/>
      <c r="IWZ7" s="668"/>
      <c r="IXA7" s="668"/>
      <c r="IXB7" s="668"/>
      <c r="IXC7" s="668"/>
      <c r="IXD7" s="668"/>
      <c r="IXE7" s="668"/>
      <c r="IXF7" s="668"/>
      <c r="IXG7" s="668"/>
      <c r="IXH7" s="668"/>
      <c r="IXI7" s="668"/>
      <c r="IXJ7" s="668"/>
      <c r="IXK7" s="668"/>
      <c r="IXL7" s="668"/>
      <c r="IXM7" s="668"/>
      <c r="IXN7" s="668"/>
      <c r="IXO7" s="668"/>
      <c r="IXP7" s="668"/>
      <c r="IXQ7" s="668"/>
      <c r="IXR7" s="668"/>
      <c r="IXS7" s="668"/>
      <c r="IXT7" s="668"/>
      <c r="IXU7" s="668"/>
      <c r="IXV7" s="668"/>
      <c r="IXW7" s="668"/>
      <c r="IXX7" s="668"/>
      <c r="IXY7" s="668"/>
      <c r="IXZ7" s="668"/>
      <c r="IYA7" s="668"/>
      <c r="IYB7" s="668"/>
      <c r="IYC7" s="668"/>
      <c r="IYD7" s="668"/>
      <c r="IYE7" s="668"/>
      <c r="IYF7" s="668"/>
      <c r="IYG7" s="668"/>
      <c r="IYH7" s="668"/>
      <c r="IYI7" s="668"/>
      <c r="IYJ7" s="668"/>
      <c r="IYK7" s="668"/>
      <c r="IYL7" s="668"/>
      <c r="IYM7" s="668"/>
      <c r="IYN7" s="668"/>
      <c r="IYO7" s="668"/>
      <c r="IYP7" s="668"/>
      <c r="IYQ7" s="668"/>
      <c r="IYR7" s="668"/>
      <c r="IYS7" s="668"/>
      <c r="IYT7" s="668"/>
      <c r="IYU7" s="668"/>
      <c r="IYV7" s="668"/>
      <c r="IYW7" s="668"/>
      <c r="IYX7" s="668"/>
      <c r="IYY7" s="668"/>
      <c r="IYZ7" s="668"/>
      <c r="IZA7" s="668"/>
      <c r="IZB7" s="668"/>
      <c r="IZC7" s="668"/>
      <c r="IZD7" s="668"/>
      <c r="IZE7" s="668"/>
      <c r="IZF7" s="668"/>
      <c r="IZG7" s="668"/>
      <c r="IZH7" s="668"/>
      <c r="IZI7" s="668"/>
      <c r="IZJ7" s="668"/>
      <c r="IZK7" s="668"/>
      <c r="IZL7" s="668"/>
      <c r="IZM7" s="668"/>
      <c r="IZN7" s="668"/>
      <c r="IZO7" s="668"/>
      <c r="IZP7" s="668"/>
      <c r="IZQ7" s="668"/>
      <c r="IZR7" s="668"/>
      <c r="IZS7" s="668"/>
      <c r="IZT7" s="668"/>
      <c r="IZU7" s="668"/>
      <c r="IZV7" s="668"/>
      <c r="IZW7" s="668"/>
      <c r="IZX7" s="668"/>
      <c r="IZY7" s="668"/>
      <c r="IZZ7" s="668"/>
      <c r="JAA7" s="668"/>
      <c r="JAB7" s="668"/>
      <c r="JAC7" s="668"/>
      <c r="JAD7" s="668"/>
      <c r="JAE7" s="668"/>
      <c r="JAF7" s="668"/>
      <c r="JAG7" s="668"/>
      <c r="JAH7" s="668"/>
      <c r="JAI7" s="668"/>
      <c r="JAJ7" s="668"/>
      <c r="JAK7" s="668"/>
      <c r="JAL7" s="668"/>
      <c r="JAM7" s="668"/>
      <c r="JAN7" s="668"/>
      <c r="JAO7" s="668"/>
      <c r="JAP7" s="668"/>
      <c r="JAQ7" s="668"/>
      <c r="JAR7" s="668"/>
      <c r="JAS7" s="668"/>
      <c r="JAT7" s="668"/>
      <c r="JAU7" s="668"/>
      <c r="JAV7" s="668"/>
      <c r="JAW7" s="668"/>
      <c r="JAX7" s="668"/>
      <c r="JAY7" s="668"/>
      <c r="JAZ7" s="668"/>
      <c r="JBA7" s="668"/>
      <c r="JBB7" s="668"/>
      <c r="JBC7" s="668"/>
      <c r="JBD7" s="668"/>
      <c r="JBE7" s="668"/>
      <c r="JBF7" s="668"/>
      <c r="JBG7" s="668"/>
      <c r="JBH7" s="668"/>
      <c r="JBI7" s="668"/>
      <c r="JBJ7" s="668"/>
      <c r="JBK7" s="668"/>
      <c r="JBL7" s="668"/>
      <c r="JBM7" s="668"/>
      <c r="JBN7" s="668"/>
      <c r="JBO7" s="668"/>
      <c r="JBP7" s="668"/>
      <c r="JBQ7" s="668"/>
      <c r="JBR7" s="668"/>
      <c r="JBS7" s="668"/>
      <c r="JBT7" s="668"/>
      <c r="JBU7" s="668"/>
      <c r="JBV7" s="668"/>
      <c r="JBW7" s="668"/>
      <c r="JBX7" s="668"/>
      <c r="JBY7" s="668"/>
      <c r="JBZ7" s="668"/>
      <c r="JCA7" s="668"/>
      <c r="JCB7" s="668"/>
      <c r="JCC7" s="668"/>
      <c r="JCD7" s="668"/>
      <c r="JCE7" s="668"/>
      <c r="JCF7" s="668"/>
      <c r="JCG7" s="668"/>
      <c r="JCH7" s="668"/>
      <c r="JCI7" s="668"/>
      <c r="JCJ7" s="668"/>
      <c r="JCK7" s="668"/>
      <c r="JCL7" s="668"/>
      <c r="JCM7" s="668"/>
      <c r="JCN7" s="668"/>
      <c r="JCO7" s="668"/>
      <c r="JCP7" s="668"/>
      <c r="JCQ7" s="668"/>
      <c r="JCR7" s="668"/>
      <c r="JCS7" s="668"/>
      <c r="JCT7" s="668"/>
      <c r="JCU7" s="668"/>
      <c r="JCV7" s="668"/>
      <c r="JCW7" s="668"/>
      <c r="JCX7" s="668"/>
      <c r="JCY7" s="668"/>
      <c r="JCZ7" s="668"/>
      <c r="JDA7" s="668"/>
      <c r="JDB7" s="668"/>
      <c r="JDC7" s="668"/>
      <c r="JDD7" s="668"/>
      <c r="JDE7" s="668"/>
      <c r="JDF7" s="668"/>
      <c r="JDG7" s="668"/>
      <c r="JDH7" s="668"/>
      <c r="JDI7" s="668"/>
      <c r="JDJ7" s="668"/>
      <c r="JDK7" s="668"/>
      <c r="JDL7" s="668"/>
      <c r="JDM7" s="668"/>
      <c r="JDN7" s="668"/>
      <c r="JDO7" s="668"/>
      <c r="JDP7" s="668"/>
      <c r="JDQ7" s="668"/>
      <c r="JDR7" s="668"/>
      <c r="JDS7" s="668"/>
      <c r="JDT7" s="668"/>
      <c r="JDU7" s="668"/>
      <c r="JDV7" s="668"/>
      <c r="JDW7" s="668"/>
      <c r="JDX7" s="668"/>
      <c r="JDY7" s="668"/>
      <c r="JDZ7" s="668"/>
      <c r="JEA7" s="668"/>
      <c r="JEB7" s="668"/>
      <c r="JEC7" s="668"/>
      <c r="JED7" s="668"/>
      <c r="JEE7" s="668"/>
      <c r="JEF7" s="668"/>
      <c r="JEG7" s="668"/>
      <c r="JEH7" s="668"/>
      <c r="JEI7" s="668"/>
      <c r="JEJ7" s="668"/>
      <c r="JEK7" s="668"/>
      <c r="JEL7" s="668"/>
      <c r="JEM7" s="668"/>
      <c r="JEN7" s="668"/>
      <c r="JEO7" s="668"/>
      <c r="JEP7" s="668"/>
      <c r="JEQ7" s="668"/>
      <c r="JER7" s="668"/>
      <c r="JES7" s="668"/>
      <c r="JET7" s="668"/>
      <c r="JEU7" s="668"/>
      <c r="JEV7" s="668"/>
      <c r="JEW7" s="668"/>
      <c r="JEX7" s="668"/>
      <c r="JEY7" s="668"/>
      <c r="JEZ7" s="668"/>
      <c r="JFA7" s="668"/>
      <c r="JFB7" s="668"/>
      <c r="JFC7" s="668"/>
      <c r="JFD7" s="668"/>
      <c r="JFE7" s="668"/>
      <c r="JFF7" s="668"/>
      <c r="JFG7" s="668"/>
      <c r="JFH7" s="668"/>
      <c r="JFI7" s="668"/>
      <c r="JFJ7" s="668"/>
      <c r="JFK7" s="668"/>
      <c r="JFL7" s="668"/>
      <c r="JFM7" s="668"/>
      <c r="JFN7" s="668"/>
      <c r="JFO7" s="668"/>
      <c r="JFP7" s="668"/>
      <c r="JFQ7" s="668"/>
      <c r="JFR7" s="668"/>
      <c r="JFS7" s="668"/>
      <c r="JFT7" s="668"/>
      <c r="JFU7" s="668"/>
      <c r="JFV7" s="668"/>
      <c r="JFW7" s="668"/>
      <c r="JFX7" s="668"/>
      <c r="JFY7" s="668"/>
      <c r="JFZ7" s="668"/>
      <c r="JGA7" s="668"/>
      <c r="JGB7" s="668"/>
      <c r="JGC7" s="668"/>
      <c r="JGD7" s="668"/>
      <c r="JGE7" s="668"/>
      <c r="JGF7" s="668"/>
      <c r="JGG7" s="668"/>
      <c r="JGH7" s="668"/>
      <c r="JGI7" s="668"/>
      <c r="JGJ7" s="668"/>
      <c r="JGK7" s="668"/>
      <c r="JGL7" s="668"/>
      <c r="JGM7" s="668"/>
      <c r="JGN7" s="668"/>
      <c r="JGO7" s="668"/>
      <c r="JGP7" s="668"/>
      <c r="JGQ7" s="668"/>
      <c r="JGR7" s="668"/>
      <c r="JGS7" s="668"/>
      <c r="JGT7" s="668"/>
      <c r="JGU7" s="668"/>
      <c r="JGV7" s="668"/>
      <c r="JGW7" s="668"/>
      <c r="JGX7" s="668"/>
      <c r="JGY7" s="668"/>
      <c r="JGZ7" s="668"/>
      <c r="JHA7" s="668"/>
      <c r="JHB7" s="668"/>
      <c r="JHC7" s="668"/>
      <c r="JHD7" s="668"/>
      <c r="JHE7" s="668"/>
      <c r="JHF7" s="668"/>
      <c r="JHG7" s="668"/>
      <c r="JHH7" s="668"/>
      <c r="JHI7" s="668"/>
      <c r="JHJ7" s="668"/>
      <c r="JHK7" s="668"/>
      <c r="JHL7" s="668"/>
      <c r="JHM7" s="668"/>
      <c r="JHN7" s="668"/>
      <c r="JHO7" s="668"/>
      <c r="JHP7" s="668"/>
      <c r="JHQ7" s="668"/>
      <c r="JHR7" s="668"/>
      <c r="JHS7" s="668"/>
      <c r="JHT7" s="668"/>
      <c r="JHU7" s="668"/>
      <c r="JHV7" s="668"/>
      <c r="JHW7" s="668"/>
      <c r="JHX7" s="668"/>
      <c r="JHY7" s="668"/>
      <c r="JHZ7" s="668"/>
      <c r="JIA7" s="668"/>
      <c r="JIB7" s="668"/>
      <c r="JIC7" s="668"/>
      <c r="JID7" s="668"/>
      <c r="JIE7" s="668"/>
      <c r="JIF7" s="668"/>
      <c r="JIG7" s="668"/>
      <c r="JIH7" s="668"/>
      <c r="JII7" s="668"/>
      <c r="JIJ7" s="668"/>
      <c r="JIK7" s="668"/>
      <c r="JIL7" s="668"/>
      <c r="JIM7" s="668"/>
      <c r="JIN7" s="668"/>
      <c r="JIO7" s="668"/>
      <c r="JIP7" s="668"/>
      <c r="JIQ7" s="668"/>
      <c r="JIR7" s="668"/>
      <c r="JIS7" s="668"/>
      <c r="JIT7" s="668"/>
      <c r="JIU7" s="668"/>
      <c r="JIV7" s="668"/>
      <c r="JIW7" s="668"/>
      <c r="JIX7" s="668"/>
      <c r="JIY7" s="668"/>
      <c r="JIZ7" s="668"/>
      <c r="JJA7" s="668"/>
      <c r="JJB7" s="668"/>
      <c r="JJC7" s="668"/>
      <c r="JJD7" s="668"/>
      <c r="JJE7" s="668"/>
      <c r="JJF7" s="668"/>
      <c r="JJG7" s="668"/>
      <c r="JJH7" s="668"/>
      <c r="JJI7" s="668"/>
      <c r="JJJ7" s="668"/>
      <c r="JJK7" s="668"/>
      <c r="JJL7" s="668"/>
      <c r="JJM7" s="668"/>
      <c r="JJN7" s="668"/>
      <c r="JJO7" s="668"/>
      <c r="JJP7" s="668"/>
      <c r="JJQ7" s="668"/>
      <c r="JJR7" s="668"/>
      <c r="JJS7" s="668"/>
      <c r="JJT7" s="668"/>
      <c r="JJU7" s="668"/>
      <c r="JJV7" s="668"/>
      <c r="JJW7" s="668"/>
      <c r="JJX7" s="668"/>
      <c r="JJY7" s="668"/>
      <c r="JJZ7" s="668"/>
      <c r="JKA7" s="668"/>
      <c r="JKB7" s="668"/>
      <c r="JKC7" s="668"/>
      <c r="JKD7" s="668"/>
      <c r="JKE7" s="668"/>
      <c r="JKF7" s="668"/>
      <c r="JKG7" s="668"/>
      <c r="JKH7" s="668"/>
      <c r="JKI7" s="668"/>
      <c r="JKJ7" s="668"/>
      <c r="JKK7" s="668"/>
      <c r="JKL7" s="668"/>
      <c r="JKM7" s="668"/>
      <c r="JKN7" s="668"/>
      <c r="JKO7" s="668"/>
      <c r="JKP7" s="668"/>
      <c r="JKQ7" s="668"/>
      <c r="JKR7" s="668"/>
      <c r="JKS7" s="668"/>
      <c r="JKT7" s="668"/>
      <c r="JKU7" s="668"/>
      <c r="JKV7" s="668"/>
      <c r="JKW7" s="668"/>
      <c r="JKX7" s="668"/>
      <c r="JKY7" s="668"/>
      <c r="JKZ7" s="668"/>
      <c r="JLA7" s="668"/>
      <c r="JLB7" s="668"/>
      <c r="JLC7" s="668"/>
      <c r="JLD7" s="668"/>
      <c r="JLE7" s="668"/>
      <c r="JLF7" s="668"/>
      <c r="JLG7" s="668"/>
      <c r="JLH7" s="668"/>
      <c r="JLI7" s="668"/>
      <c r="JLJ7" s="668"/>
      <c r="JLK7" s="668"/>
      <c r="JLL7" s="668"/>
      <c r="JLM7" s="668"/>
      <c r="JLN7" s="668"/>
      <c r="JLO7" s="668"/>
      <c r="JLP7" s="668"/>
      <c r="JLQ7" s="668"/>
      <c r="JLR7" s="668"/>
      <c r="JLS7" s="668"/>
      <c r="JLT7" s="668"/>
      <c r="JLU7" s="668"/>
      <c r="JLV7" s="668"/>
      <c r="JLW7" s="668"/>
      <c r="JLX7" s="668"/>
      <c r="JLY7" s="668"/>
      <c r="JLZ7" s="668"/>
      <c r="JMA7" s="668"/>
      <c r="JMB7" s="668"/>
      <c r="JMC7" s="668"/>
      <c r="JMD7" s="668"/>
      <c r="JME7" s="668"/>
      <c r="JMF7" s="668"/>
      <c r="JMG7" s="668"/>
      <c r="JMH7" s="668"/>
      <c r="JMI7" s="668"/>
      <c r="JMJ7" s="668"/>
      <c r="JMK7" s="668"/>
      <c r="JML7" s="668"/>
      <c r="JMM7" s="668"/>
      <c r="JMN7" s="668"/>
      <c r="JMO7" s="668"/>
      <c r="JMP7" s="668"/>
      <c r="JMQ7" s="668"/>
      <c r="JMR7" s="668"/>
      <c r="JMS7" s="668"/>
      <c r="JMT7" s="668"/>
      <c r="JMU7" s="668"/>
      <c r="JMV7" s="668"/>
      <c r="JMW7" s="668"/>
      <c r="JMX7" s="668"/>
      <c r="JMY7" s="668"/>
      <c r="JMZ7" s="668"/>
      <c r="JNA7" s="668"/>
      <c r="JNB7" s="668"/>
      <c r="JNC7" s="668"/>
      <c r="JND7" s="668"/>
      <c r="JNE7" s="668"/>
      <c r="JNF7" s="668"/>
      <c r="JNG7" s="668"/>
      <c r="JNH7" s="668"/>
      <c r="JNI7" s="668"/>
      <c r="JNJ7" s="668"/>
      <c r="JNK7" s="668"/>
      <c r="JNL7" s="668"/>
      <c r="JNM7" s="668"/>
      <c r="JNN7" s="668"/>
      <c r="JNO7" s="668"/>
      <c r="JNP7" s="668"/>
      <c r="JNQ7" s="668"/>
      <c r="JNR7" s="668"/>
      <c r="JNS7" s="668"/>
      <c r="JNT7" s="668"/>
      <c r="JNU7" s="668"/>
      <c r="JNV7" s="668"/>
      <c r="JNW7" s="668"/>
      <c r="JNX7" s="668"/>
      <c r="JNY7" s="668"/>
      <c r="JNZ7" s="668"/>
      <c r="JOA7" s="668"/>
      <c r="JOB7" s="668"/>
      <c r="JOC7" s="668"/>
      <c r="JOD7" s="668"/>
      <c r="JOE7" s="668"/>
      <c r="JOF7" s="668"/>
      <c r="JOG7" s="668"/>
      <c r="JOH7" s="668"/>
      <c r="JOI7" s="668"/>
      <c r="JOJ7" s="668"/>
      <c r="JOK7" s="668"/>
      <c r="JOL7" s="668"/>
      <c r="JOM7" s="668"/>
      <c r="JON7" s="668"/>
      <c r="JOO7" s="668"/>
      <c r="JOP7" s="668"/>
      <c r="JOQ7" s="668"/>
      <c r="JOR7" s="668"/>
      <c r="JOS7" s="668"/>
      <c r="JOT7" s="668"/>
      <c r="JOU7" s="668"/>
      <c r="JOV7" s="668"/>
      <c r="JOW7" s="668"/>
      <c r="JOX7" s="668"/>
      <c r="JOY7" s="668"/>
      <c r="JOZ7" s="668"/>
      <c r="JPA7" s="668"/>
      <c r="JPB7" s="668"/>
      <c r="JPC7" s="668"/>
      <c r="JPD7" s="668"/>
      <c r="JPE7" s="668"/>
      <c r="JPF7" s="668"/>
      <c r="JPG7" s="668"/>
      <c r="JPH7" s="668"/>
      <c r="JPI7" s="668"/>
      <c r="JPJ7" s="668"/>
      <c r="JPK7" s="668"/>
      <c r="JPL7" s="668"/>
      <c r="JPM7" s="668"/>
      <c r="JPN7" s="668"/>
      <c r="JPO7" s="668"/>
      <c r="JPP7" s="668"/>
      <c r="JPQ7" s="668"/>
      <c r="JPR7" s="668"/>
      <c r="JPS7" s="668"/>
      <c r="JPT7" s="668"/>
      <c r="JPU7" s="668"/>
      <c r="JPV7" s="668"/>
      <c r="JPW7" s="668"/>
      <c r="JPX7" s="668"/>
      <c r="JPY7" s="668"/>
      <c r="JPZ7" s="668"/>
      <c r="JQA7" s="668"/>
      <c r="JQB7" s="668"/>
      <c r="JQC7" s="668"/>
      <c r="JQD7" s="668"/>
      <c r="JQE7" s="668"/>
      <c r="JQF7" s="668"/>
      <c r="JQG7" s="668"/>
      <c r="JQH7" s="668"/>
      <c r="JQI7" s="668"/>
      <c r="JQJ7" s="668"/>
      <c r="JQK7" s="668"/>
      <c r="JQL7" s="668"/>
      <c r="JQM7" s="668"/>
      <c r="JQN7" s="668"/>
      <c r="JQO7" s="668"/>
      <c r="JQP7" s="668"/>
      <c r="JQQ7" s="668"/>
      <c r="JQR7" s="668"/>
      <c r="JQS7" s="668"/>
      <c r="JQT7" s="668"/>
      <c r="JQU7" s="668"/>
      <c r="JQV7" s="668"/>
      <c r="JQW7" s="668"/>
      <c r="JQX7" s="668"/>
      <c r="JQY7" s="668"/>
      <c r="JQZ7" s="668"/>
      <c r="JRA7" s="668"/>
      <c r="JRB7" s="668"/>
      <c r="JRC7" s="668"/>
      <c r="JRD7" s="668"/>
      <c r="JRE7" s="668"/>
      <c r="JRF7" s="668"/>
      <c r="JRG7" s="668"/>
      <c r="JRH7" s="668"/>
      <c r="JRI7" s="668"/>
      <c r="JRJ7" s="668"/>
      <c r="JRK7" s="668"/>
      <c r="JRL7" s="668"/>
      <c r="JRM7" s="668"/>
      <c r="JRN7" s="668"/>
      <c r="JRO7" s="668"/>
      <c r="JRP7" s="668"/>
      <c r="JRQ7" s="668"/>
      <c r="JRR7" s="668"/>
      <c r="JRS7" s="668"/>
      <c r="JRT7" s="668"/>
      <c r="JRU7" s="668"/>
      <c r="JRV7" s="668"/>
      <c r="JRW7" s="668"/>
      <c r="JRX7" s="668"/>
      <c r="JRY7" s="668"/>
      <c r="JRZ7" s="668"/>
      <c r="JSA7" s="668"/>
      <c r="JSB7" s="668"/>
      <c r="JSC7" s="668"/>
      <c r="JSD7" s="668"/>
      <c r="JSE7" s="668"/>
      <c r="JSF7" s="668"/>
      <c r="JSG7" s="668"/>
      <c r="JSH7" s="668"/>
      <c r="JSI7" s="668"/>
      <c r="JSJ7" s="668"/>
      <c r="JSK7" s="668"/>
      <c r="JSL7" s="668"/>
      <c r="JSM7" s="668"/>
      <c r="JSN7" s="668"/>
      <c r="JSO7" s="668"/>
      <c r="JSP7" s="668"/>
      <c r="JSQ7" s="668"/>
      <c r="JSR7" s="668"/>
      <c r="JSS7" s="668"/>
      <c r="JST7" s="668"/>
      <c r="JSU7" s="668"/>
      <c r="JSV7" s="668"/>
      <c r="JSW7" s="668"/>
      <c r="JSX7" s="668"/>
      <c r="JSY7" s="668"/>
      <c r="JSZ7" s="668"/>
      <c r="JTA7" s="668"/>
      <c r="JTB7" s="668"/>
      <c r="JTC7" s="668"/>
      <c r="JTD7" s="668"/>
      <c r="JTE7" s="668"/>
      <c r="JTF7" s="668"/>
      <c r="JTG7" s="668"/>
      <c r="JTH7" s="668"/>
      <c r="JTI7" s="668"/>
      <c r="JTJ7" s="668"/>
      <c r="JTK7" s="668"/>
      <c r="JTL7" s="668"/>
      <c r="JTM7" s="668"/>
      <c r="JTN7" s="668"/>
      <c r="JTO7" s="668"/>
      <c r="JTP7" s="668"/>
      <c r="JTQ7" s="668"/>
      <c r="JTR7" s="668"/>
      <c r="JTS7" s="668"/>
      <c r="JTT7" s="668"/>
      <c r="JTU7" s="668"/>
      <c r="JTV7" s="668"/>
      <c r="JTW7" s="668"/>
      <c r="JTX7" s="668"/>
      <c r="JTY7" s="668"/>
      <c r="JTZ7" s="668"/>
      <c r="JUA7" s="668"/>
      <c r="JUB7" s="668"/>
      <c r="JUC7" s="668"/>
      <c r="JUD7" s="668"/>
      <c r="JUE7" s="668"/>
      <c r="JUF7" s="668"/>
      <c r="JUG7" s="668"/>
      <c r="JUH7" s="668"/>
      <c r="JUI7" s="668"/>
      <c r="JUJ7" s="668"/>
      <c r="JUK7" s="668"/>
      <c r="JUL7" s="668"/>
      <c r="JUM7" s="668"/>
      <c r="JUN7" s="668"/>
      <c r="JUO7" s="668"/>
      <c r="JUP7" s="668"/>
      <c r="JUQ7" s="668"/>
      <c r="JUR7" s="668"/>
      <c r="JUS7" s="668"/>
      <c r="JUT7" s="668"/>
      <c r="JUU7" s="668"/>
      <c r="JUV7" s="668"/>
      <c r="JUW7" s="668"/>
      <c r="JUX7" s="668"/>
      <c r="JUY7" s="668"/>
      <c r="JUZ7" s="668"/>
      <c r="JVA7" s="668"/>
      <c r="JVB7" s="668"/>
      <c r="JVC7" s="668"/>
      <c r="JVD7" s="668"/>
      <c r="JVE7" s="668"/>
      <c r="JVF7" s="668"/>
      <c r="JVG7" s="668"/>
      <c r="JVH7" s="668"/>
      <c r="JVI7" s="668"/>
      <c r="JVJ7" s="668"/>
      <c r="JVK7" s="668"/>
      <c r="JVL7" s="668"/>
      <c r="JVM7" s="668"/>
      <c r="JVN7" s="668"/>
      <c r="JVO7" s="668"/>
      <c r="JVP7" s="668"/>
      <c r="JVQ7" s="668"/>
      <c r="JVR7" s="668"/>
      <c r="JVS7" s="668"/>
      <c r="JVT7" s="668"/>
      <c r="JVU7" s="668"/>
      <c r="JVV7" s="668"/>
      <c r="JVW7" s="668"/>
      <c r="JVX7" s="668"/>
      <c r="JVY7" s="668"/>
      <c r="JVZ7" s="668"/>
      <c r="JWA7" s="668"/>
      <c r="JWB7" s="668"/>
      <c r="JWC7" s="668"/>
      <c r="JWD7" s="668"/>
      <c r="JWE7" s="668"/>
      <c r="JWF7" s="668"/>
      <c r="JWG7" s="668"/>
      <c r="JWH7" s="668"/>
      <c r="JWI7" s="668"/>
      <c r="JWJ7" s="668"/>
      <c r="JWK7" s="668"/>
      <c r="JWL7" s="668"/>
      <c r="JWM7" s="668"/>
      <c r="JWN7" s="668"/>
      <c r="JWO7" s="668"/>
      <c r="JWP7" s="668"/>
      <c r="JWQ7" s="668"/>
      <c r="JWR7" s="668"/>
      <c r="JWS7" s="668"/>
      <c r="JWT7" s="668"/>
      <c r="JWU7" s="668"/>
      <c r="JWV7" s="668"/>
      <c r="JWW7" s="668"/>
      <c r="JWX7" s="668"/>
      <c r="JWY7" s="668"/>
      <c r="JWZ7" s="668"/>
      <c r="JXA7" s="668"/>
      <c r="JXB7" s="668"/>
      <c r="JXC7" s="668"/>
      <c r="JXD7" s="668"/>
      <c r="JXE7" s="668"/>
      <c r="JXF7" s="668"/>
      <c r="JXG7" s="668"/>
      <c r="JXH7" s="668"/>
      <c r="JXI7" s="668"/>
      <c r="JXJ7" s="668"/>
      <c r="JXK7" s="668"/>
      <c r="JXL7" s="668"/>
      <c r="JXM7" s="668"/>
      <c r="JXN7" s="668"/>
      <c r="JXO7" s="668"/>
      <c r="JXP7" s="668"/>
      <c r="JXQ7" s="668"/>
      <c r="JXR7" s="668"/>
      <c r="JXS7" s="668"/>
      <c r="JXT7" s="668"/>
      <c r="JXU7" s="668"/>
      <c r="JXV7" s="668"/>
      <c r="JXW7" s="668"/>
      <c r="JXX7" s="668"/>
      <c r="JXY7" s="668"/>
      <c r="JXZ7" s="668"/>
      <c r="JYA7" s="668"/>
      <c r="JYB7" s="668"/>
      <c r="JYC7" s="668"/>
      <c r="JYD7" s="668"/>
      <c r="JYE7" s="668"/>
      <c r="JYF7" s="668"/>
      <c r="JYG7" s="668"/>
      <c r="JYH7" s="668"/>
      <c r="JYI7" s="668"/>
      <c r="JYJ7" s="668"/>
      <c r="JYK7" s="668"/>
      <c r="JYL7" s="668"/>
      <c r="JYM7" s="668"/>
      <c r="JYN7" s="668"/>
      <c r="JYO7" s="668"/>
      <c r="JYP7" s="668"/>
      <c r="JYQ7" s="668"/>
      <c r="JYR7" s="668"/>
      <c r="JYS7" s="668"/>
      <c r="JYT7" s="668"/>
      <c r="JYU7" s="668"/>
      <c r="JYV7" s="668"/>
      <c r="JYW7" s="668"/>
      <c r="JYX7" s="668"/>
      <c r="JYY7" s="668"/>
      <c r="JYZ7" s="668"/>
      <c r="JZA7" s="668"/>
      <c r="JZB7" s="668"/>
      <c r="JZC7" s="668"/>
      <c r="JZD7" s="668"/>
      <c r="JZE7" s="668"/>
      <c r="JZF7" s="668"/>
      <c r="JZG7" s="668"/>
      <c r="JZH7" s="668"/>
      <c r="JZI7" s="668"/>
      <c r="JZJ7" s="668"/>
      <c r="JZK7" s="668"/>
      <c r="JZL7" s="668"/>
      <c r="JZM7" s="668"/>
      <c r="JZN7" s="668"/>
      <c r="JZO7" s="668"/>
      <c r="JZP7" s="668"/>
      <c r="JZQ7" s="668"/>
      <c r="JZR7" s="668"/>
      <c r="JZS7" s="668"/>
      <c r="JZT7" s="668"/>
      <c r="JZU7" s="668"/>
      <c r="JZV7" s="668"/>
      <c r="JZW7" s="668"/>
      <c r="JZX7" s="668"/>
      <c r="JZY7" s="668"/>
      <c r="JZZ7" s="668"/>
      <c r="KAA7" s="668"/>
      <c r="KAB7" s="668"/>
      <c r="KAC7" s="668"/>
      <c r="KAD7" s="668"/>
      <c r="KAE7" s="668"/>
      <c r="KAF7" s="668"/>
      <c r="KAG7" s="668"/>
      <c r="KAH7" s="668"/>
      <c r="KAI7" s="668"/>
      <c r="KAJ7" s="668"/>
      <c r="KAK7" s="668"/>
      <c r="KAL7" s="668"/>
      <c r="KAM7" s="668"/>
      <c r="KAN7" s="668"/>
      <c r="KAO7" s="668"/>
      <c r="KAP7" s="668"/>
      <c r="KAQ7" s="668"/>
      <c r="KAR7" s="668"/>
      <c r="KAS7" s="668"/>
      <c r="KAT7" s="668"/>
      <c r="KAU7" s="668"/>
      <c r="KAV7" s="668"/>
      <c r="KAW7" s="668"/>
      <c r="KAX7" s="668"/>
      <c r="KAY7" s="668"/>
      <c r="KAZ7" s="668"/>
      <c r="KBA7" s="668"/>
      <c r="KBB7" s="668"/>
      <c r="KBC7" s="668"/>
      <c r="KBD7" s="668"/>
      <c r="KBE7" s="668"/>
      <c r="KBF7" s="668"/>
      <c r="KBG7" s="668"/>
      <c r="KBH7" s="668"/>
      <c r="KBI7" s="668"/>
      <c r="KBJ7" s="668"/>
      <c r="KBK7" s="668"/>
      <c r="KBL7" s="668"/>
      <c r="KBM7" s="668"/>
      <c r="KBN7" s="668"/>
      <c r="KBO7" s="668"/>
      <c r="KBP7" s="668"/>
      <c r="KBQ7" s="668"/>
      <c r="KBR7" s="668"/>
      <c r="KBS7" s="668"/>
      <c r="KBT7" s="668"/>
      <c r="KBU7" s="668"/>
      <c r="KBV7" s="668"/>
      <c r="KBW7" s="668"/>
      <c r="KBX7" s="668"/>
      <c r="KBY7" s="668"/>
      <c r="KBZ7" s="668"/>
      <c r="KCA7" s="668"/>
      <c r="KCB7" s="668"/>
      <c r="KCC7" s="668"/>
      <c r="KCD7" s="668"/>
      <c r="KCE7" s="668"/>
      <c r="KCF7" s="668"/>
      <c r="KCG7" s="668"/>
      <c r="KCH7" s="668"/>
      <c r="KCI7" s="668"/>
      <c r="KCJ7" s="668"/>
      <c r="KCK7" s="668"/>
      <c r="KCL7" s="668"/>
      <c r="KCM7" s="668"/>
      <c r="KCN7" s="668"/>
      <c r="KCO7" s="668"/>
      <c r="KCP7" s="668"/>
      <c r="KCQ7" s="668"/>
      <c r="KCR7" s="668"/>
      <c r="KCS7" s="668"/>
      <c r="KCT7" s="668"/>
      <c r="KCU7" s="668"/>
      <c r="KCV7" s="668"/>
      <c r="KCW7" s="668"/>
      <c r="KCX7" s="668"/>
      <c r="KCY7" s="668"/>
      <c r="KCZ7" s="668"/>
      <c r="KDA7" s="668"/>
      <c r="KDB7" s="668"/>
      <c r="KDC7" s="668"/>
      <c r="KDD7" s="668"/>
      <c r="KDE7" s="668"/>
      <c r="KDF7" s="668"/>
      <c r="KDG7" s="668"/>
      <c r="KDH7" s="668"/>
      <c r="KDI7" s="668"/>
      <c r="KDJ7" s="668"/>
      <c r="KDK7" s="668"/>
      <c r="KDL7" s="668"/>
      <c r="KDM7" s="668"/>
      <c r="KDN7" s="668"/>
      <c r="KDO7" s="668"/>
      <c r="KDP7" s="668"/>
      <c r="KDQ7" s="668"/>
      <c r="KDR7" s="668"/>
      <c r="KDS7" s="668"/>
      <c r="KDT7" s="668"/>
      <c r="KDU7" s="668"/>
      <c r="KDV7" s="668"/>
      <c r="KDW7" s="668"/>
      <c r="KDX7" s="668"/>
      <c r="KDY7" s="668"/>
      <c r="KDZ7" s="668"/>
      <c r="KEA7" s="668"/>
      <c r="KEB7" s="668"/>
      <c r="KEC7" s="668"/>
      <c r="KED7" s="668"/>
      <c r="KEE7" s="668"/>
      <c r="KEF7" s="668"/>
      <c r="KEG7" s="668"/>
      <c r="KEH7" s="668"/>
      <c r="KEI7" s="668"/>
      <c r="KEJ7" s="668"/>
      <c r="KEK7" s="668"/>
      <c r="KEL7" s="668"/>
      <c r="KEM7" s="668"/>
      <c r="KEN7" s="668"/>
      <c r="KEO7" s="668"/>
      <c r="KEP7" s="668"/>
      <c r="KEQ7" s="668"/>
      <c r="KER7" s="668"/>
      <c r="KES7" s="668"/>
      <c r="KET7" s="668"/>
      <c r="KEU7" s="668"/>
      <c r="KEV7" s="668"/>
      <c r="KEW7" s="668"/>
      <c r="KEX7" s="668"/>
      <c r="KEY7" s="668"/>
      <c r="KEZ7" s="668"/>
      <c r="KFA7" s="668"/>
      <c r="KFB7" s="668"/>
      <c r="KFC7" s="668"/>
      <c r="KFD7" s="668"/>
      <c r="KFE7" s="668"/>
      <c r="KFF7" s="668"/>
      <c r="KFG7" s="668"/>
      <c r="KFH7" s="668"/>
      <c r="KFI7" s="668"/>
      <c r="KFJ7" s="668"/>
      <c r="KFK7" s="668"/>
      <c r="KFL7" s="668"/>
      <c r="KFM7" s="668"/>
      <c r="KFN7" s="668"/>
      <c r="KFO7" s="668"/>
      <c r="KFP7" s="668"/>
      <c r="KFQ7" s="668"/>
      <c r="KFR7" s="668"/>
      <c r="KFS7" s="668"/>
      <c r="KFT7" s="668"/>
      <c r="KFU7" s="668"/>
      <c r="KFV7" s="668"/>
      <c r="KFW7" s="668"/>
      <c r="KFX7" s="668"/>
      <c r="KFY7" s="668"/>
      <c r="KFZ7" s="668"/>
      <c r="KGA7" s="668"/>
      <c r="KGB7" s="668"/>
      <c r="KGC7" s="668"/>
      <c r="KGD7" s="668"/>
      <c r="KGE7" s="668"/>
      <c r="KGF7" s="668"/>
      <c r="KGG7" s="668"/>
      <c r="KGH7" s="668"/>
      <c r="KGI7" s="668"/>
      <c r="KGJ7" s="668"/>
      <c r="KGK7" s="668"/>
      <c r="KGL7" s="668"/>
      <c r="KGM7" s="668"/>
      <c r="KGN7" s="668"/>
      <c r="KGO7" s="668"/>
      <c r="KGP7" s="668"/>
      <c r="KGQ7" s="668"/>
      <c r="KGR7" s="668"/>
      <c r="KGS7" s="668"/>
      <c r="KGT7" s="668"/>
      <c r="KGU7" s="668"/>
      <c r="KGV7" s="668"/>
      <c r="KGW7" s="668"/>
      <c r="KGX7" s="668"/>
      <c r="KGY7" s="668"/>
      <c r="KGZ7" s="668"/>
      <c r="KHA7" s="668"/>
      <c r="KHB7" s="668"/>
      <c r="KHC7" s="668"/>
      <c r="KHD7" s="668"/>
      <c r="KHE7" s="668"/>
      <c r="KHF7" s="668"/>
      <c r="KHG7" s="668"/>
      <c r="KHH7" s="668"/>
      <c r="KHI7" s="668"/>
      <c r="KHJ7" s="668"/>
      <c r="KHK7" s="668"/>
      <c r="KHL7" s="668"/>
      <c r="KHM7" s="668"/>
      <c r="KHN7" s="668"/>
      <c r="KHO7" s="668"/>
      <c r="KHP7" s="668"/>
      <c r="KHQ7" s="668"/>
      <c r="KHR7" s="668"/>
      <c r="KHS7" s="668"/>
      <c r="KHT7" s="668"/>
      <c r="KHU7" s="668"/>
      <c r="KHV7" s="668"/>
      <c r="KHW7" s="668"/>
      <c r="KHX7" s="668"/>
      <c r="KHY7" s="668"/>
      <c r="KHZ7" s="668"/>
      <c r="KIA7" s="668"/>
      <c r="KIB7" s="668"/>
      <c r="KIC7" s="668"/>
      <c r="KID7" s="668"/>
      <c r="KIE7" s="668"/>
      <c r="KIF7" s="668"/>
      <c r="KIG7" s="668"/>
      <c r="KIH7" s="668"/>
      <c r="KII7" s="668"/>
      <c r="KIJ7" s="668"/>
      <c r="KIK7" s="668"/>
      <c r="KIL7" s="668"/>
      <c r="KIM7" s="668"/>
      <c r="KIN7" s="668"/>
      <c r="KIO7" s="668"/>
      <c r="KIP7" s="668"/>
      <c r="KIQ7" s="668"/>
      <c r="KIR7" s="668"/>
      <c r="KIS7" s="668"/>
      <c r="KIT7" s="668"/>
      <c r="KIU7" s="668"/>
      <c r="KIV7" s="668"/>
      <c r="KIW7" s="668"/>
      <c r="KIX7" s="668"/>
      <c r="KIY7" s="668"/>
      <c r="KIZ7" s="668"/>
      <c r="KJA7" s="668"/>
      <c r="KJB7" s="668"/>
      <c r="KJC7" s="668"/>
      <c r="KJD7" s="668"/>
      <c r="KJE7" s="668"/>
      <c r="KJF7" s="668"/>
      <c r="KJG7" s="668"/>
      <c r="KJH7" s="668"/>
      <c r="KJI7" s="668"/>
      <c r="KJJ7" s="668"/>
      <c r="KJK7" s="668"/>
      <c r="KJL7" s="668"/>
      <c r="KJM7" s="668"/>
      <c r="KJN7" s="668"/>
      <c r="KJO7" s="668"/>
      <c r="KJP7" s="668"/>
      <c r="KJQ7" s="668"/>
      <c r="KJR7" s="668"/>
      <c r="KJS7" s="668"/>
      <c r="KJT7" s="668"/>
      <c r="KJU7" s="668"/>
      <c r="KJV7" s="668"/>
      <c r="KJW7" s="668"/>
      <c r="KJX7" s="668"/>
      <c r="KJY7" s="668"/>
      <c r="KJZ7" s="668"/>
      <c r="KKA7" s="668"/>
      <c r="KKB7" s="668"/>
      <c r="KKC7" s="668"/>
      <c r="KKD7" s="668"/>
      <c r="KKE7" s="668"/>
      <c r="KKF7" s="668"/>
      <c r="KKG7" s="668"/>
      <c r="KKH7" s="668"/>
      <c r="KKI7" s="668"/>
      <c r="KKJ7" s="668"/>
      <c r="KKK7" s="668"/>
      <c r="KKL7" s="668"/>
      <c r="KKM7" s="668"/>
      <c r="KKN7" s="668"/>
      <c r="KKO7" s="668"/>
      <c r="KKP7" s="668"/>
      <c r="KKQ7" s="668"/>
      <c r="KKR7" s="668"/>
      <c r="KKS7" s="668"/>
      <c r="KKT7" s="668"/>
      <c r="KKU7" s="668"/>
      <c r="KKV7" s="668"/>
      <c r="KKW7" s="668"/>
      <c r="KKX7" s="668"/>
      <c r="KKY7" s="668"/>
      <c r="KKZ7" s="668"/>
      <c r="KLA7" s="668"/>
      <c r="KLB7" s="668"/>
      <c r="KLC7" s="668"/>
      <c r="KLD7" s="668"/>
      <c r="KLE7" s="668"/>
      <c r="KLF7" s="668"/>
      <c r="KLG7" s="668"/>
      <c r="KLH7" s="668"/>
      <c r="KLI7" s="668"/>
      <c r="KLJ7" s="668"/>
      <c r="KLK7" s="668"/>
      <c r="KLL7" s="668"/>
      <c r="KLM7" s="668"/>
      <c r="KLN7" s="668"/>
      <c r="KLO7" s="668"/>
      <c r="KLP7" s="668"/>
      <c r="KLQ7" s="668"/>
      <c r="KLR7" s="668"/>
      <c r="KLS7" s="668"/>
      <c r="KLT7" s="668"/>
      <c r="KLU7" s="668"/>
      <c r="KLV7" s="668"/>
      <c r="KLW7" s="668"/>
      <c r="KLX7" s="668"/>
      <c r="KLY7" s="668"/>
      <c r="KLZ7" s="668"/>
      <c r="KMA7" s="668"/>
      <c r="KMB7" s="668"/>
      <c r="KMC7" s="668"/>
      <c r="KMD7" s="668"/>
      <c r="KME7" s="668"/>
      <c r="KMF7" s="668"/>
      <c r="KMG7" s="668"/>
      <c r="KMH7" s="668"/>
      <c r="KMI7" s="668"/>
      <c r="KMJ7" s="668"/>
      <c r="KMK7" s="668"/>
      <c r="KML7" s="668"/>
      <c r="KMM7" s="668"/>
      <c r="KMN7" s="668"/>
      <c r="KMO7" s="668"/>
      <c r="KMP7" s="668"/>
      <c r="KMQ7" s="668"/>
      <c r="KMR7" s="668"/>
      <c r="KMS7" s="668"/>
      <c r="KMT7" s="668"/>
      <c r="KMU7" s="668"/>
      <c r="KMV7" s="668"/>
      <c r="KMW7" s="668"/>
      <c r="KMX7" s="668"/>
      <c r="KMY7" s="668"/>
      <c r="KMZ7" s="668"/>
      <c r="KNA7" s="668"/>
      <c r="KNB7" s="668"/>
      <c r="KNC7" s="668"/>
      <c r="KND7" s="668"/>
      <c r="KNE7" s="668"/>
      <c r="KNF7" s="668"/>
      <c r="KNG7" s="668"/>
      <c r="KNH7" s="668"/>
      <c r="KNI7" s="668"/>
      <c r="KNJ7" s="668"/>
      <c r="KNK7" s="668"/>
      <c r="KNL7" s="668"/>
      <c r="KNM7" s="668"/>
      <c r="KNN7" s="668"/>
      <c r="KNO7" s="668"/>
      <c r="KNP7" s="668"/>
      <c r="KNQ7" s="668"/>
      <c r="KNR7" s="668"/>
      <c r="KNS7" s="668"/>
      <c r="KNT7" s="668"/>
      <c r="KNU7" s="668"/>
      <c r="KNV7" s="668"/>
      <c r="KNW7" s="668"/>
      <c r="KNX7" s="668"/>
      <c r="KNY7" s="668"/>
      <c r="KNZ7" s="668"/>
      <c r="KOA7" s="668"/>
      <c r="KOB7" s="668"/>
      <c r="KOC7" s="668"/>
      <c r="KOD7" s="668"/>
      <c r="KOE7" s="668"/>
      <c r="KOF7" s="668"/>
      <c r="KOG7" s="668"/>
      <c r="KOH7" s="668"/>
      <c r="KOI7" s="668"/>
      <c r="KOJ7" s="668"/>
      <c r="KOK7" s="668"/>
      <c r="KOL7" s="668"/>
      <c r="KOM7" s="668"/>
      <c r="KON7" s="668"/>
      <c r="KOO7" s="668"/>
      <c r="KOP7" s="668"/>
      <c r="KOQ7" s="668"/>
      <c r="KOR7" s="668"/>
      <c r="KOS7" s="668"/>
      <c r="KOT7" s="668"/>
      <c r="KOU7" s="668"/>
      <c r="KOV7" s="668"/>
      <c r="KOW7" s="668"/>
      <c r="KOX7" s="668"/>
      <c r="KOY7" s="668"/>
      <c r="KOZ7" s="668"/>
      <c r="KPA7" s="668"/>
      <c r="KPB7" s="668"/>
      <c r="KPC7" s="668"/>
      <c r="KPD7" s="668"/>
      <c r="KPE7" s="668"/>
      <c r="KPF7" s="668"/>
      <c r="KPG7" s="668"/>
      <c r="KPH7" s="668"/>
      <c r="KPI7" s="668"/>
      <c r="KPJ7" s="668"/>
      <c r="KPK7" s="668"/>
      <c r="KPL7" s="668"/>
      <c r="KPM7" s="668"/>
      <c r="KPN7" s="668"/>
      <c r="KPO7" s="668"/>
      <c r="KPP7" s="668"/>
      <c r="KPQ7" s="668"/>
      <c r="KPR7" s="668"/>
      <c r="KPS7" s="668"/>
      <c r="KPT7" s="668"/>
      <c r="KPU7" s="668"/>
      <c r="KPV7" s="668"/>
      <c r="KPW7" s="668"/>
      <c r="KPX7" s="668"/>
      <c r="KPY7" s="668"/>
      <c r="KPZ7" s="668"/>
      <c r="KQA7" s="668"/>
      <c r="KQB7" s="668"/>
      <c r="KQC7" s="668"/>
      <c r="KQD7" s="668"/>
      <c r="KQE7" s="668"/>
      <c r="KQF7" s="668"/>
      <c r="KQG7" s="668"/>
      <c r="KQH7" s="668"/>
      <c r="KQI7" s="668"/>
      <c r="KQJ7" s="668"/>
      <c r="KQK7" s="668"/>
      <c r="KQL7" s="668"/>
      <c r="KQM7" s="668"/>
      <c r="KQN7" s="668"/>
      <c r="KQO7" s="668"/>
      <c r="KQP7" s="668"/>
      <c r="KQQ7" s="668"/>
      <c r="KQR7" s="668"/>
      <c r="KQS7" s="668"/>
      <c r="KQT7" s="668"/>
      <c r="KQU7" s="668"/>
      <c r="KQV7" s="668"/>
      <c r="KQW7" s="668"/>
      <c r="KQX7" s="668"/>
      <c r="KQY7" s="668"/>
      <c r="KQZ7" s="668"/>
      <c r="KRA7" s="668"/>
      <c r="KRB7" s="668"/>
      <c r="KRC7" s="668"/>
      <c r="KRD7" s="668"/>
      <c r="KRE7" s="668"/>
      <c r="KRF7" s="668"/>
      <c r="KRG7" s="668"/>
      <c r="KRH7" s="668"/>
      <c r="KRI7" s="668"/>
      <c r="KRJ7" s="668"/>
      <c r="KRK7" s="668"/>
      <c r="KRL7" s="668"/>
      <c r="KRM7" s="668"/>
      <c r="KRN7" s="668"/>
      <c r="KRO7" s="668"/>
      <c r="KRP7" s="668"/>
      <c r="KRQ7" s="668"/>
      <c r="KRR7" s="668"/>
      <c r="KRS7" s="668"/>
      <c r="KRT7" s="668"/>
      <c r="KRU7" s="668"/>
      <c r="KRV7" s="668"/>
      <c r="KRW7" s="668"/>
      <c r="KRX7" s="668"/>
      <c r="KRY7" s="668"/>
      <c r="KRZ7" s="668"/>
      <c r="KSA7" s="668"/>
      <c r="KSB7" s="668"/>
      <c r="KSC7" s="668"/>
      <c r="KSD7" s="668"/>
      <c r="KSE7" s="668"/>
      <c r="KSF7" s="668"/>
      <c r="KSG7" s="668"/>
      <c r="KSH7" s="668"/>
      <c r="KSI7" s="668"/>
      <c r="KSJ7" s="668"/>
      <c r="KSK7" s="668"/>
      <c r="KSL7" s="668"/>
      <c r="KSM7" s="668"/>
      <c r="KSN7" s="668"/>
      <c r="KSO7" s="668"/>
      <c r="KSP7" s="668"/>
      <c r="KSQ7" s="668"/>
      <c r="KSR7" s="668"/>
      <c r="KSS7" s="668"/>
      <c r="KST7" s="668"/>
      <c r="KSU7" s="668"/>
      <c r="KSV7" s="668"/>
      <c r="KSW7" s="668"/>
      <c r="KSX7" s="668"/>
      <c r="KSY7" s="668"/>
      <c r="KSZ7" s="668"/>
      <c r="KTA7" s="668"/>
      <c r="KTB7" s="668"/>
      <c r="KTC7" s="668"/>
      <c r="KTD7" s="668"/>
      <c r="KTE7" s="668"/>
      <c r="KTF7" s="668"/>
      <c r="KTG7" s="668"/>
      <c r="KTH7" s="668"/>
      <c r="KTI7" s="668"/>
      <c r="KTJ7" s="668"/>
      <c r="KTK7" s="668"/>
      <c r="KTL7" s="668"/>
      <c r="KTM7" s="668"/>
      <c r="KTN7" s="668"/>
      <c r="KTO7" s="668"/>
      <c r="KTP7" s="668"/>
      <c r="KTQ7" s="668"/>
      <c r="KTR7" s="668"/>
      <c r="KTS7" s="668"/>
      <c r="KTT7" s="668"/>
      <c r="KTU7" s="668"/>
      <c r="KTV7" s="668"/>
      <c r="KTW7" s="668"/>
      <c r="KTX7" s="668"/>
      <c r="KTY7" s="668"/>
      <c r="KTZ7" s="668"/>
      <c r="KUA7" s="668"/>
      <c r="KUB7" s="668"/>
      <c r="KUC7" s="668"/>
      <c r="KUD7" s="668"/>
      <c r="KUE7" s="668"/>
      <c r="KUF7" s="668"/>
      <c r="KUG7" s="668"/>
      <c r="KUH7" s="668"/>
      <c r="KUI7" s="668"/>
      <c r="KUJ7" s="668"/>
      <c r="KUK7" s="668"/>
      <c r="KUL7" s="668"/>
      <c r="KUM7" s="668"/>
      <c r="KUN7" s="668"/>
      <c r="KUO7" s="668"/>
      <c r="KUP7" s="668"/>
      <c r="KUQ7" s="668"/>
      <c r="KUR7" s="668"/>
      <c r="KUS7" s="668"/>
      <c r="KUT7" s="668"/>
      <c r="KUU7" s="668"/>
      <c r="KUV7" s="668"/>
      <c r="KUW7" s="668"/>
      <c r="KUX7" s="668"/>
      <c r="KUY7" s="668"/>
      <c r="KUZ7" s="668"/>
      <c r="KVA7" s="668"/>
      <c r="KVB7" s="668"/>
      <c r="KVC7" s="668"/>
      <c r="KVD7" s="668"/>
      <c r="KVE7" s="668"/>
      <c r="KVF7" s="668"/>
      <c r="KVG7" s="668"/>
      <c r="KVH7" s="668"/>
      <c r="KVI7" s="668"/>
      <c r="KVJ7" s="668"/>
      <c r="KVK7" s="668"/>
      <c r="KVL7" s="668"/>
      <c r="KVM7" s="668"/>
      <c r="KVN7" s="668"/>
      <c r="KVO7" s="668"/>
      <c r="KVP7" s="668"/>
      <c r="KVQ7" s="668"/>
      <c r="KVR7" s="668"/>
      <c r="KVS7" s="668"/>
      <c r="KVT7" s="668"/>
      <c r="KVU7" s="668"/>
      <c r="KVV7" s="668"/>
      <c r="KVW7" s="668"/>
      <c r="KVX7" s="668"/>
      <c r="KVY7" s="668"/>
      <c r="KVZ7" s="668"/>
      <c r="KWA7" s="668"/>
      <c r="KWB7" s="668"/>
      <c r="KWC7" s="668"/>
      <c r="KWD7" s="668"/>
      <c r="KWE7" s="668"/>
      <c r="KWF7" s="668"/>
      <c r="KWG7" s="668"/>
      <c r="KWH7" s="668"/>
      <c r="KWI7" s="668"/>
      <c r="KWJ7" s="668"/>
      <c r="KWK7" s="668"/>
      <c r="KWL7" s="668"/>
      <c r="KWM7" s="668"/>
      <c r="KWN7" s="668"/>
      <c r="KWO7" s="668"/>
      <c r="KWP7" s="668"/>
      <c r="KWQ7" s="668"/>
      <c r="KWR7" s="668"/>
      <c r="KWS7" s="668"/>
      <c r="KWT7" s="668"/>
      <c r="KWU7" s="668"/>
      <c r="KWV7" s="668"/>
      <c r="KWW7" s="668"/>
      <c r="KWX7" s="668"/>
      <c r="KWY7" s="668"/>
      <c r="KWZ7" s="668"/>
      <c r="KXA7" s="668"/>
      <c r="KXB7" s="668"/>
      <c r="KXC7" s="668"/>
      <c r="KXD7" s="668"/>
      <c r="KXE7" s="668"/>
      <c r="KXF7" s="668"/>
      <c r="KXG7" s="668"/>
      <c r="KXH7" s="668"/>
      <c r="KXI7" s="668"/>
      <c r="KXJ7" s="668"/>
      <c r="KXK7" s="668"/>
      <c r="KXL7" s="668"/>
      <c r="KXM7" s="668"/>
      <c r="KXN7" s="668"/>
      <c r="KXO7" s="668"/>
      <c r="KXP7" s="668"/>
      <c r="KXQ7" s="668"/>
      <c r="KXR7" s="668"/>
      <c r="KXS7" s="668"/>
      <c r="KXT7" s="668"/>
      <c r="KXU7" s="668"/>
      <c r="KXV7" s="668"/>
      <c r="KXW7" s="668"/>
      <c r="KXX7" s="668"/>
      <c r="KXY7" s="668"/>
      <c r="KXZ7" s="668"/>
      <c r="KYA7" s="668"/>
      <c r="KYB7" s="668"/>
      <c r="KYC7" s="668"/>
      <c r="KYD7" s="668"/>
      <c r="KYE7" s="668"/>
      <c r="KYF7" s="668"/>
      <c r="KYG7" s="668"/>
      <c r="KYH7" s="668"/>
      <c r="KYI7" s="668"/>
      <c r="KYJ7" s="668"/>
      <c r="KYK7" s="668"/>
      <c r="KYL7" s="668"/>
      <c r="KYM7" s="668"/>
      <c r="KYN7" s="668"/>
      <c r="KYO7" s="668"/>
      <c r="KYP7" s="668"/>
      <c r="KYQ7" s="668"/>
      <c r="KYR7" s="668"/>
      <c r="KYS7" s="668"/>
      <c r="KYT7" s="668"/>
      <c r="KYU7" s="668"/>
      <c r="KYV7" s="668"/>
      <c r="KYW7" s="668"/>
      <c r="KYX7" s="668"/>
      <c r="KYY7" s="668"/>
      <c r="KYZ7" s="668"/>
      <c r="KZA7" s="668"/>
      <c r="KZB7" s="668"/>
      <c r="KZC7" s="668"/>
      <c r="KZD7" s="668"/>
      <c r="KZE7" s="668"/>
      <c r="KZF7" s="668"/>
      <c r="KZG7" s="668"/>
      <c r="KZH7" s="668"/>
      <c r="KZI7" s="668"/>
      <c r="KZJ7" s="668"/>
      <c r="KZK7" s="668"/>
      <c r="KZL7" s="668"/>
      <c r="KZM7" s="668"/>
      <c r="KZN7" s="668"/>
      <c r="KZO7" s="668"/>
      <c r="KZP7" s="668"/>
      <c r="KZQ7" s="668"/>
      <c r="KZR7" s="668"/>
      <c r="KZS7" s="668"/>
      <c r="KZT7" s="668"/>
      <c r="KZU7" s="668"/>
      <c r="KZV7" s="668"/>
      <c r="KZW7" s="668"/>
      <c r="KZX7" s="668"/>
      <c r="KZY7" s="668"/>
      <c r="KZZ7" s="668"/>
      <c r="LAA7" s="668"/>
      <c r="LAB7" s="668"/>
      <c r="LAC7" s="668"/>
      <c r="LAD7" s="668"/>
      <c r="LAE7" s="668"/>
      <c r="LAF7" s="668"/>
      <c r="LAG7" s="668"/>
      <c r="LAH7" s="668"/>
      <c r="LAI7" s="668"/>
      <c r="LAJ7" s="668"/>
      <c r="LAK7" s="668"/>
      <c r="LAL7" s="668"/>
      <c r="LAM7" s="668"/>
      <c r="LAN7" s="668"/>
      <c r="LAO7" s="668"/>
      <c r="LAP7" s="668"/>
      <c r="LAQ7" s="668"/>
      <c r="LAR7" s="668"/>
      <c r="LAS7" s="668"/>
      <c r="LAT7" s="668"/>
      <c r="LAU7" s="668"/>
      <c r="LAV7" s="668"/>
      <c r="LAW7" s="668"/>
      <c r="LAX7" s="668"/>
      <c r="LAY7" s="668"/>
      <c r="LAZ7" s="668"/>
      <c r="LBA7" s="668"/>
      <c r="LBB7" s="668"/>
      <c r="LBC7" s="668"/>
      <c r="LBD7" s="668"/>
      <c r="LBE7" s="668"/>
      <c r="LBF7" s="668"/>
      <c r="LBG7" s="668"/>
      <c r="LBH7" s="668"/>
      <c r="LBI7" s="668"/>
      <c r="LBJ7" s="668"/>
      <c r="LBK7" s="668"/>
      <c r="LBL7" s="668"/>
      <c r="LBM7" s="668"/>
      <c r="LBN7" s="668"/>
      <c r="LBO7" s="668"/>
      <c r="LBP7" s="668"/>
      <c r="LBQ7" s="668"/>
      <c r="LBR7" s="668"/>
      <c r="LBS7" s="668"/>
      <c r="LBT7" s="668"/>
      <c r="LBU7" s="668"/>
      <c r="LBV7" s="668"/>
      <c r="LBW7" s="668"/>
      <c r="LBX7" s="668"/>
      <c r="LBY7" s="668"/>
      <c r="LBZ7" s="668"/>
      <c r="LCA7" s="668"/>
      <c r="LCB7" s="668"/>
      <c r="LCC7" s="668"/>
      <c r="LCD7" s="668"/>
      <c r="LCE7" s="668"/>
      <c r="LCF7" s="668"/>
      <c r="LCG7" s="668"/>
      <c r="LCH7" s="668"/>
      <c r="LCI7" s="668"/>
      <c r="LCJ7" s="668"/>
      <c r="LCK7" s="668"/>
      <c r="LCL7" s="668"/>
      <c r="LCM7" s="668"/>
      <c r="LCN7" s="668"/>
      <c r="LCO7" s="668"/>
      <c r="LCP7" s="668"/>
      <c r="LCQ7" s="668"/>
      <c r="LCR7" s="668"/>
      <c r="LCS7" s="668"/>
      <c r="LCT7" s="668"/>
      <c r="LCU7" s="668"/>
      <c r="LCV7" s="668"/>
      <c r="LCW7" s="668"/>
      <c r="LCX7" s="668"/>
      <c r="LCY7" s="668"/>
      <c r="LCZ7" s="668"/>
      <c r="LDA7" s="668"/>
      <c r="LDB7" s="668"/>
      <c r="LDC7" s="668"/>
      <c r="LDD7" s="668"/>
      <c r="LDE7" s="668"/>
      <c r="LDF7" s="668"/>
      <c r="LDG7" s="668"/>
      <c r="LDH7" s="668"/>
      <c r="LDI7" s="668"/>
      <c r="LDJ7" s="668"/>
      <c r="LDK7" s="668"/>
      <c r="LDL7" s="668"/>
      <c r="LDM7" s="668"/>
      <c r="LDN7" s="668"/>
      <c r="LDO7" s="668"/>
      <c r="LDP7" s="668"/>
      <c r="LDQ7" s="668"/>
      <c r="LDR7" s="668"/>
      <c r="LDS7" s="668"/>
      <c r="LDT7" s="668"/>
      <c r="LDU7" s="668"/>
      <c r="LDV7" s="668"/>
      <c r="LDW7" s="668"/>
      <c r="LDX7" s="668"/>
      <c r="LDY7" s="668"/>
      <c r="LDZ7" s="668"/>
      <c r="LEA7" s="668"/>
      <c r="LEB7" s="668"/>
      <c r="LEC7" s="668"/>
      <c r="LED7" s="668"/>
      <c r="LEE7" s="668"/>
      <c r="LEF7" s="668"/>
      <c r="LEG7" s="668"/>
      <c r="LEH7" s="668"/>
      <c r="LEI7" s="668"/>
      <c r="LEJ7" s="668"/>
      <c r="LEK7" s="668"/>
      <c r="LEL7" s="668"/>
      <c r="LEM7" s="668"/>
      <c r="LEN7" s="668"/>
      <c r="LEO7" s="668"/>
      <c r="LEP7" s="668"/>
      <c r="LEQ7" s="668"/>
      <c r="LER7" s="668"/>
      <c r="LES7" s="668"/>
      <c r="LET7" s="668"/>
      <c r="LEU7" s="668"/>
      <c r="LEV7" s="668"/>
      <c r="LEW7" s="668"/>
      <c r="LEX7" s="668"/>
      <c r="LEY7" s="668"/>
      <c r="LEZ7" s="668"/>
      <c r="LFA7" s="668"/>
      <c r="LFB7" s="668"/>
      <c r="LFC7" s="668"/>
      <c r="LFD7" s="668"/>
      <c r="LFE7" s="668"/>
      <c r="LFF7" s="668"/>
      <c r="LFG7" s="668"/>
      <c r="LFH7" s="668"/>
      <c r="LFI7" s="668"/>
      <c r="LFJ7" s="668"/>
      <c r="LFK7" s="668"/>
      <c r="LFL7" s="668"/>
      <c r="LFM7" s="668"/>
      <c r="LFN7" s="668"/>
      <c r="LFO7" s="668"/>
      <c r="LFP7" s="668"/>
      <c r="LFQ7" s="668"/>
      <c r="LFR7" s="668"/>
      <c r="LFS7" s="668"/>
      <c r="LFT7" s="668"/>
      <c r="LFU7" s="668"/>
      <c r="LFV7" s="668"/>
      <c r="LFW7" s="668"/>
      <c r="LFX7" s="668"/>
      <c r="LFY7" s="668"/>
      <c r="LFZ7" s="668"/>
      <c r="LGA7" s="668"/>
      <c r="LGB7" s="668"/>
      <c r="LGC7" s="668"/>
      <c r="LGD7" s="668"/>
      <c r="LGE7" s="668"/>
      <c r="LGF7" s="668"/>
      <c r="LGG7" s="668"/>
      <c r="LGH7" s="668"/>
      <c r="LGI7" s="668"/>
      <c r="LGJ7" s="668"/>
      <c r="LGK7" s="668"/>
      <c r="LGL7" s="668"/>
      <c r="LGM7" s="668"/>
      <c r="LGN7" s="668"/>
      <c r="LGO7" s="668"/>
      <c r="LGP7" s="668"/>
      <c r="LGQ7" s="668"/>
      <c r="LGR7" s="668"/>
      <c r="LGS7" s="668"/>
      <c r="LGT7" s="668"/>
      <c r="LGU7" s="668"/>
      <c r="LGV7" s="668"/>
      <c r="LGW7" s="668"/>
      <c r="LGX7" s="668"/>
      <c r="LGY7" s="668"/>
      <c r="LGZ7" s="668"/>
      <c r="LHA7" s="668"/>
      <c r="LHB7" s="668"/>
      <c r="LHC7" s="668"/>
      <c r="LHD7" s="668"/>
      <c r="LHE7" s="668"/>
      <c r="LHF7" s="668"/>
      <c r="LHG7" s="668"/>
      <c r="LHH7" s="668"/>
      <c r="LHI7" s="668"/>
      <c r="LHJ7" s="668"/>
      <c r="LHK7" s="668"/>
      <c r="LHL7" s="668"/>
      <c r="LHM7" s="668"/>
      <c r="LHN7" s="668"/>
      <c r="LHO7" s="668"/>
      <c r="LHP7" s="668"/>
      <c r="LHQ7" s="668"/>
      <c r="LHR7" s="668"/>
      <c r="LHS7" s="668"/>
      <c r="LHT7" s="668"/>
      <c r="LHU7" s="668"/>
      <c r="LHV7" s="668"/>
      <c r="LHW7" s="668"/>
      <c r="LHX7" s="668"/>
      <c r="LHY7" s="668"/>
      <c r="LHZ7" s="668"/>
      <c r="LIA7" s="668"/>
      <c r="LIB7" s="668"/>
      <c r="LIC7" s="668"/>
      <c r="LID7" s="668"/>
      <c r="LIE7" s="668"/>
      <c r="LIF7" s="668"/>
      <c r="LIG7" s="668"/>
      <c r="LIH7" s="668"/>
      <c r="LII7" s="668"/>
      <c r="LIJ7" s="668"/>
      <c r="LIK7" s="668"/>
      <c r="LIL7" s="668"/>
      <c r="LIM7" s="668"/>
      <c r="LIN7" s="668"/>
      <c r="LIO7" s="668"/>
      <c r="LIP7" s="668"/>
      <c r="LIQ7" s="668"/>
      <c r="LIR7" s="668"/>
      <c r="LIS7" s="668"/>
      <c r="LIT7" s="668"/>
      <c r="LIU7" s="668"/>
      <c r="LIV7" s="668"/>
      <c r="LIW7" s="668"/>
      <c r="LIX7" s="668"/>
      <c r="LIY7" s="668"/>
      <c r="LIZ7" s="668"/>
      <c r="LJA7" s="668"/>
      <c r="LJB7" s="668"/>
      <c r="LJC7" s="668"/>
      <c r="LJD7" s="668"/>
      <c r="LJE7" s="668"/>
      <c r="LJF7" s="668"/>
      <c r="LJG7" s="668"/>
      <c r="LJH7" s="668"/>
      <c r="LJI7" s="668"/>
      <c r="LJJ7" s="668"/>
      <c r="LJK7" s="668"/>
      <c r="LJL7" s="668"/>
      <c r="LJM7" s="668"/>
      <c r="LJN7" s="668"/>
      <c r="LJO7" s="668"/>
      <c r="LJP7" s="668"/>
      <c r="LJQ7" s="668"/>
      <c r="LJR7" s="668"/>
      <c r="LJS7" s="668"/>
      <c r="LJT7" s="668"/>
      <c r="LJU7" s="668"/>
      <c r="LJV7" s="668"/>
      <c r="LJW7" s="668"/>
      <c r="LJX7" s="668"/>
      <c r="LJY7" s="668"/>
      <c r="LJZ7" s="668"/>
      <c r="LKA7" s="668"/>
      <c r="LKB7" s="668"/>
      <c r="LKC7" s="668"/>
      <c r="LKD7" s="668"/>
      <c r="LKE7" s="668"/>
      <c r="LKF7" s="668"/>
      <c r="LKG7" s="668"/>
      <c r="LKH7" s="668"/>
      <c r="LKI7" s="668"/>
      <c r="LKJ7" s="668"/>
      <c r="LKK7" s="668"/>
      <c r="LKL7" s="668"/>
      <c r="LKM7" s="668"/>
      <c r="LKN7" s="668"/>
      <c r="LKO7" s="668"/>
      <c r="LKP7" s="668"/>
      <c r="LKQ7" s="668"/>
      <c r="LKR7" s="668"/>
      <c r="LKS7" s="668"/>
      <c r="LKT7" s="668"/>
      <c r="LKU7" s="668"/>
      <c r="LKV7" s="668"/>
      <c r="LKW7" s="668"/>
      <c r="LKX7" s="668"/>
      <c r="LKY7" s="668"/>
      <c r="LKZ7" s="668"/>
      <c r="LLA7" s="668"/>
      <c r="LLB7" s="668"/>
      <c r="LLC7" s="668"/>
      <c r="LLD7" s="668"/>
      <c r="LLE7" s="668"/>
      <c r="LLF7" s="668"/>
      <c r="LLG7" s="668"/>
      <c r="LLH7" s="668"/>
      <c r="LLI7" s="668"/>
      <c r="LLJ7" s="668"/>
      <c r="LLK7" s="668"/>
      <c r="LLL7" s="668"/>
      <c r="LLM7" s="668"/>
      <c r="LLN7" s="668"/>
      <c r="LLO7" s="668"/>
      <c r="LLP7" s="668"/>
      <c r="LLQ7" s="668"/>
      <c r="LLR7" s="668"/>
      <c r="LLS7" s="668"/>
      <c r="LLT7" s="668"/>
      <c r="LLU7" s="668"/>
      <c r="LLV7" s="668"/>
      <c r="LLW7" s="668"/>
      <c r="LLX7" s="668"/>
      <c r="LLY7" s="668"/>
      <c r="LLZ7" s="668"/>
      <c r="LMA7" s="668"/>
      <c r="LMB7" s="668"/>
      <c r="LMC7" s="668"/>
      <c r="LMD7" s="668"/>
      <c r="LME7" s="668"/>
      <c r="LMF7" s="668"/>
      <c r="LMG7" s="668"/>
      <c r="LMH7" s="668"/>
      <c r="LMI7" s="668"/>
      <c r="LMJ7" s="668"/>
      <c r="LMK7" s="668"/>
      <c r="LML7" s="668"/>
      <c r="LMM7" s="668"/>
      <c r="LMN7" s="668"/>
      <c r="LMO7" s="668"/>
      <c r="LMP7" s="668"/>
      <c r="LMQ7" s="668"/>
      <c r="LMR7" s="668"/>
      <c r="LMS7" s="668"/>
      <c r="LMT7" s="668"/>
      <c r="LMU7" s="668"/>
      <c r="LMV7" s="668"/>
      <c r="LMW7" s="668"/>
      <c r="LMX7" s="668"/>
      <c r="LMY7" s="668"/>
      <c r="LMZ7" s="668"/>
      <c r="LNA7" s="668"/>
      <c r="LNB7" s="668"/>
      <c r="LNC7" s="668"/>
      <c r="LND7" s="668"/>
      <c r="LNE7" s="668"/>
      <c r="LNF7" s="668"/>
      <c r="LNG7" s="668"/>
      <c r="LNH7" s="668"/>
      <c r="LNI7" s="668"/>
      <c r="LNJ7" s="668"/>
      <c r="LNK7" s="668"/>
      <c r="LNL7" s="668"/>
      <c r="LNM7" s="668"/>
      <c r="LNN7" s="668"/>
      <c r="LNO7" s="668"/>
      <c r="LNP7" s="668"/>
      <c r="LNQ7" s="668"/>
      <c r="LNR7" s="668"/>
      <c r="LNS7" s="668"/>
      <c r="LNT7" s="668"/>
      <c r="LNU7" s="668"/>
      <c r="LNV7" s="668"/>
      <c r="LNW7" s="668"/>
      <c r="LNX7" s="668"/>
      <c r="LNY7" s="668"/>
      <c r="LNZ7" s="668"/>
      <c r="LOA7" s="668"/>
      <c r="LOB7" s="668"/>
      <c r="LOC7" s="668"/>
      <c r="LOD7" s="668"/>
      <c r="LOE7" s="668"/>
      <c r="LOF7" s="668"/>
      <c r="LOG7" s="668"/>
      <c r="LOH7" s="668"/>
      <c r="LOI7" s="668"/>
      <c r="LOJ7" s="668"/>
      <c r="LOK7" s="668"/>
      <c r="LOL7" s="668"/>
      <c r="LOM7" s="668"/>
      <c r="LON7" s="668"/>
      <c r="LOO7" s="668"/>
      <c r="LOP7" s="668"/>
      <c r="LOQ7" s="668"/>
      <c r="LOR7" s="668"/>
      <c r="LOS7" s="668"/>
      <c r="LOT7" s="668"/>
      <c r="LOU7" s="668"/>
      <c r="LOV7" s="668"/>
      <c r="LOW7" s="668"/>
      <c r="LOX7" s="668"/>
      <c r="LOY7" s="668"/>
      <c r="LOZ7" s="668"/>
      <c r="LPA7" s="668"/>
      <c r="LPB7" s="668"/>
      <c r="LPC7" s="668"/>
      <c r="LPD7" s="668"/>
      <c r="LPE7" s="668"/>
      <c r="LPF7" s="668"/>
      <c r="LPG7" s="668"/>
      <c r="LPH7" s="668"/>
      <c r="LPI7" s="668"/>
      <c r="LPJ7" s="668"/>
      <c r="LPK7" s="668"/>
      <c r="LPL7" s="668"/>
      <c r="LPM7" s="668"/>
      <c r="LPN7" s="668"/>
      <c r="LPO7" s="668"/>
      <c r="LPP7" s="668"/>
      <c r="LPQ7" s="668"/>
      <c r="LPR7" s="668"/>
      <c r="LPS7" s="668"/>
      <c r="LPT7" s="668"/>
      <c r="LPU7" s="668"/>
      <c r="LPV7" s="668"/>
      <c r="LPW7" s="668"/>
      <c r="LPX7" s="668"/>
      <c r="LPY7" s="668"/>
      <c r="LPZ7" s="668"/>
      <c r="LQA7" s="668"/>
      <c r="LQB7" s="668"/>
      <c r="LQC7" s="668"/>
      <c r="LQD7" s="668"/>
      <c r="LQE7" s="668"/>
      <c r="LQF7" s="668"/>
      <c r="LQG7" s="668"/>
      <c r="LQH7" s="668"/>
      <c r="LQI7" s="668"/>
      <c r="LQJ7" s="668"/>
      <c r="LQK7" s="668"/>
      <c r="LQL7" s="668"/>
      <c r="LQM7" s="668"/>
      <c r="LQN7" s="668"/>
      <c r="LQO7" s="668"/>
      <c r="LQP7" s="668"/>
      <c r="LQQ7" s="668"/>
      <c r="LQR7" s="668"/>
      <c r="LQS7" s="668"/>
      <c r="LQT7" s="668"/>
      <c r="LQU7" s="668"/>
      <c r="LQV7" s="668"/>
      <c r="LQW7" s="668"/>
      <c r="LQX7" s="668"/>
      <c r="LQY7" s="668"/>
      <c r="LQZ7" s="668"/>
      <c r="LRA7" s="668"/>
      <c r="LRB7" s="668"/>
      <c r="LRC7" s="668"/>
      <c r="LRD7" s="668"/>
      <c r="LRE7" s="668"/>
      <c r="LRF7" s="668"/>
      <c r="LRG7" s="668"/>
      <c r="LRH7" s="668"/>
      <c r="LRI7" s="668"/>
      <c r="LRJ7" s="668"/>
      <c r="LRK7" s="668"/>
      <c r="LRL7" s="668"/>
      <c r="LRM7" s="668"/>
      <c r="LRN7" s="668"/>
      <c r="LRO7" s="668"/>
      <c r="LRP7" s="668"/>
      <c r="LRQ7" s="668"/>
      <c r="LRR7" s="668"/>
      <c r="LRS7" s="668"/>
      <c r="LRT7" s="668"/>
      <c r="LRU7" s="668"/>
      <c r="LRV7" s="668"/>
      <c r="LRW7" s="668"/>
      <c r="LRX7" s="668"/>
      <c r="LRY7" s="668"/>
      <c r="LRZ7" s="668"/>
      <c r="LSA7" s="668"/>
      <c r="LSB7" s="668"/>
      <c r="LSC7" s="668"/>
      <c r="LSD7" s="668"/>
      <c r="LSE7" s="668"/>
      <c r="LSF7" s="668"/>
      <c r="LSG7" s="668"/>
      <c r="LSH7" s="668"/>
      <c r="LSI7" s="668"/>
      <c r="LSJ7" s="668"/>
      <c r="LSK7" s="668"/>
      <c r="LSL7" s="668"/>
      <c r="LSM7" s="668"/>
      <c r="LSN7" s="668"/>
      <c r="LSO7" s="668"/>
      <c r="LSP7" s="668"/>
      <c r="LSQ7" s="668"/>
      <c r="LSR7" s="668"/>
      <c r="LSS7" s="668"/>
      <c r="LST7" s="668"/>
      <c r="LSU7" s="668"/>
      <c r="LSV7" s="668"/>
      <c r="LSW7" s="668"/>
      <c r="LSX7" s="668"/>
      <c r="LSY7" s="668"/>
      <c r="LSZ7" s="668"/>
      <c r="LTA7" s="668"/>
      <c r="LTB7" s="668"/>
      <c r="LTC7" s="668"/>
      <c r="LTD7" s="668"/>
      <c r="LTE7" s="668"/>
      <c r="LTF7" s="668"/>
      <c r="LTG7" s="668"/>
      <c r="LTH7" s="668"/>
      <c r="LTI7" s="668"/>
      <c r="LTJ7" s="668"/>
      <c r="LTK7" s="668"/>
      <c r="LTL7" s="668"/>
      <c r="LTM7" s="668"/>
      <c r="LTN7" s="668"/>
      <c r="LTO7" s="668"/>
      <c r="LTP7" s="668"/>
      <c r="LTQ7" s="668"/>
      <c r="LTR7" s="668"/>
      <c r="LTS7" s="668"/>
      <c r="LTT7" s="668"/>
      <c r="LTU7" s="668"/>
      <c r="LTV7" s="668"/>
      <c r="LTW7" s="668"/>
      <c r="LTX7" s="668"/>
      <c r="LTY7" s="668"/>
      <c r="LTZ7" s="668"/>
      <c r="LUA7" s="668"/>
      <c r="LUB7" s="668"/>
      <c r="LUC7" s="668"/>
      <c r="LUD7" s="668"/>
      <c r="LUE7" s="668"/>
      <c r="LUF7" s="668"/>
      <c r="LUG7" s="668"/>
      <c r="LUH7" s="668"/>
      <c r="LUI7" s="668"/>
      <c r="LUJ7" s="668"/>
      <c r="LUK7" s="668"/>
      <c r="LUL7" s="668"/>
      <c r="LUM7" s="668"/>
      <c r="LUN7" s="668"/>
      <c r="LUO7" s="668"/>
      <c r="LUP7" s="668"/>
      <c r="LUQ7" s="668"/>
      <c r="LUR7" s="668"/>
      <c r="LUS7" s="668"/>
      <c r="LUT7" s="668"/>
      <c r="LUU7" s="668"/>
      <c r="LUV7" s="668"/>
      <c r="LUW7" s="668"/>
      <c r="LUX7" s="668"/>
      <c r="LUY7" s="668"/>
      <c r="LUZ7" s="668"/>
      <c r="LVA7" s="668"/>
      <c r="LVB7" s="668"/>
      <c r="LVC7" s="668"/>
      <c r="LVD7" s="668"/>
      <c r="LVE7" s="668"/>
      <c r="LVF7" s="668"/>
      <c r="LVG7" s="668"/>
      <c r="LVH7" s="668"/>
      <c r="LVI7" s="668"/>
      <c r="LVJ7" s="668"/>
      <c r="LVK7" s="668"/>
      <c r="LVL7" s="668"/>
      <c r="LVM7" s="668"/>
      <c r="LVN7" s="668"/>
      <c r="LVO7" s="668"/>
      <c r="LVP7" s="668"/>
      <c r="LVQ7" s="668"/>
      <c r="LVR7" s="668"/>
      <c r="LVS7" s="668"/>
      <c r="LVT7" s="668"/>
      <c r="LVU7" s="668"/>
      <c r="LVV7" s="668"/>
      <c r="LVW7" s="668"/>
      <c r="LVX7" s="668"/>
      <c r="LVY7" s="668"/>
      <c r="LVZ7" s="668"/>
      <c r="LWA7" s="668"/>
      <c r="LWB7" s="668"/>
      <c r="LWC7" s="668"/>
      <c r="LWD7" s="668"/>
      <c r="LWE7" s="668"/>
      <c r="LWF7" s="668"/>
      <c r="LWG7" s="668"/>
      <c r="LWH7" s="668"/>
      <c r="LWI7" s="668"/>
      <c r="LWJ7" s="668"/>
      <c r="LWK7" s="668"/>
      <c r="LWL7" s="668"/>
      <c r="LWM7" s="668"/>
      <c r="LWN7" s="668"/>
      <c r="LWO7" s="668"/>
      <c r="LWP7" s="668"/>
      <c r="LWQ7" s="668"/>
      <c r="LWR7" s="668"/>
      <c r="LWS7" s="668"/>
      <c r="LWT7" s="668"/>
      <c r="LWU7" s="668"/>
      <c r="LWV7" s="668"/>
      <c r="LWW7" s="668"/>
      <c r="LWX7" s="668"/>
      <c r="LWY7" s="668"/>
      <c r="LWZ7" s="668"/>
      <c r="LXA7" s="668"/>
      <c r="LXB7" s="668"/>
      <c r="LXC7" s="668"/>
      <c r="LXD7" s="668"/>
      <c r="LXE7" s="668"/>
      <c r="LXF7" s="668"/>
      <c r="LXG7" s="668"/>
      <c r="LXH7" s="668"/>
      <c r="LXI7" s="668"/>
      <c r="LXJ7" s="668"/>
      <c r="LXK7" s="668"/>
      <c r="LXL7" s="668"/>
      <c r="LXM7" s="668"/>
      <c r="LXN7" s="668"/>
      <c r="LXO7" s="668"/>
      <c r="LXP7" s="668"/>
      <c r="LXQ7" s="668"/>
      <c r="LXR7" s="668"/>
      <c r="LXS7" s="668"/>
      <c r="LXT7" s="668"/>
      <c r="LXU7" s="668"/>
      <c r="LXV7" s="668"/>
      <c r="LXW7" s="668"/>
      <c r="LXX7" s="668"/>
      <c r="LXY7" s="668"/>
      <c r="LXZ7" s="668"/>
      <c r="LYA7" s="668"/>
      <c r="LYB7" s="668"/>
      <c r="LYC7" s="668"/>
      <c r="LYD7" s="668"/>
      <c r="LYE7" s="668"/>
      <c r="LYF7" s="668"/>
      <c r="LYG7" s="668"/>
      <c r="LYH7" s="668"/>
      <c r="LYI7" s="668"/>
      <c r="LYJ7" s="668"/>
      <c r="LYK7" s="668"/>
      <c r="LYL7" s="668"/>
      <c r="LYM7" s="668"/>
      <c r="LYN7" s="668"/>
      <c r="LYO7" s="668"/>
      <c r="LYP7" s="668"/>
      <c r="LYQ7" s="668"/>
      <c r="LYR7" s="668"/>
      <c r="LYS7" s="668"/>
      <c r="LYT7" s="668"/>
      <c r="LYU7" s="668"/>
      <c r="LYV7" s="668"/>
      <c r="LYW7" s="668"/>
      <c r="LYX7" s="668"/>
      <c r="LYY7" s="668"/>
      <c r="LYZ7" s="668"/>
      <c r="LZA7" s="668"/>
      <c r="LZB7" s="668"/>
      <c r="LZC7" s="668"/>
      <c r="LZD7" s="668"/>
      <c r="LZE7" s="668"/>
      <c r="LZF7" s="668"/>
      <c r="LZG7" s="668"/>
      <c r="LZH7" s="668"/>
      <c r="LZI7" s="668"/>
      <c r="LZJ7" s="668"/>
      <c r="LZK7" s="668"/>
      <c r="LZL7" s="668"/>
      <c r="LZM7" s="668"/>
      <c r="LZN7" s="668"/>
      <c r="LZO7" s="668"/>
      <c r="LZP7" s="668"/>
      <c r="LZQ7" s="668"/>
      <c r="LZR7" s="668"/>
      <c r="LZS7" s="668"/>
      <c r="LZT7" s="668"/>
      <c r="LZU7" s="668"/>
      <c r="LZV7" s="668"/>
      <c r="LZW7" s="668"/>
      <c r="LZX7" s="668"/>
      <c r="LZY7" s="668"/>
      <c r="LZZ7" s="668"/>
      <c r="MAA7" s="668"/>
      <c r="MAB7" s="668"/>
      <c r="MAC7" s="668"/>
      <c r="MAD7" s="668"/>
      <c r="MAE7" s="668"/>
      <c r="MAF7" s="668"/>
      <c r="MAG7" s="668"/>
      <c r="MAH7" s="668"/>
      <c r="MAI7" s="668"/>
      <c r="MAJ7" s="668"/>
      <c r="MAK7" s="668"/>
      <c r="MAL7" s="668"/>
      <c r="MAM7" s="668"/>
      <c r="MAN7" s="668"/>
      <c r="MAO7" s="668"/>
      <c r="MAP7" s="668"/>
      <c r="MAQ7" s="668"/>
      <c r="MAR7" s="668"/>
      <c r="MAS7" s="668"/>
      <c r="MAT7" s="668"/>
      <c r="MAU7" s="668"/>
      <c r="MAV7" s="668"/>
      <c r="MAW7" s="668"/>
      <c r="MAX7" s="668"/>
      <c r="MAY7" s="668"/>
      <c r="MAZ7" s="668"/>
      <c r="MBA7" s="668"/>
      <c r="MBB7" s="668"/>
      <c r="MBC7" s="668"/>
      <c r="MBD7" s="668"/>
      <c r="MBE7" s="668"/>
      <c r="MBF7" s="668"/>
      <c r="MBG7" s="668"/>
      <c r="MBH7" s="668"/>
      <c r="MBI7" s="668"/>
      <c r="MBJ7" s="668"/>
      <c r="MBK7" s="668"/>
      <c r="MBL7" s="668"/>
      <c r="MBM7" s="668"/>
      <c r="MBN7" s="668"/>
      <c r="MBO7" s="668"/>
      <c r="MBP7" s="668"/>
      <c r="MBQ7" s="668"/>
      <c r="MBR7" s="668"/>
      <c r="MBS7" s="668"/>
      <c r="MBT7" s="668"/>
      <c r="MBU7" s="668"/>
      <c r="MBV7" s="668"/>
      <c r="MBW7" s="668"/>
      <c r="MBX7" s="668"/>
      <c r="MBY7" s="668"/>
      <c r="MBZ7" s="668"/>
      <c r="MCA7" s="668"/>
      <c r="MCB7" s="668"/>
      <c r="MCC7" s="668"/>
      <c r="MCD7" s="668"/>
      <c r="MCE7" s="668"/>
      <c r="MCF7" s="668"/>
      <c r="MCG7" s="668"/>
      <c r="MCH7" s="668"/>
      <c r="MCI7" s="668"/>
      <c r="MCJ7" s="668"/>
      <c r="MCK7" s="668"/>
      <c r="MCL7" s="668"/>
      <c r="MCM7" s="668"/>
      <c r="MCN7" s="668"/>
      <c r="MCO7" s="668"/>
      <c r="MCP7" s="668"/>
      <c r="MCQ7" s="668"/>
      <c r="MCR7" s="668"/>
      <c r="MCS7" s="668"/>
      <c r="MCT7" s="668"/>
      <c r="MCU7" s="668"/>
      <c r="MCV7" s="668"/>
      <c r="MCW7" s="668"/>
      <c r="MCX7" s="668"/>
      <c r="MCY7" s="668"/>
      <c r="MCZ7" s="668"/>
      <c r="MDA7" s="668"/>
      <c r="MDB7" s="668"/>
      <c r="MDC7" s="668"/>
      <c r="MDD7" s="668"/>
      <c r="MDE7" s="668"/>
      <c r="MDF7" s="668"/>
      <c r="MDG7" s="668"/>
      <c r="MDH7" s="668"/>
      <c r="MDI7" s="668"/>
      <c r="MDJ7" s="668"/>
      <c r="MDK7" s="668"/>
      <c r="MDL7" s="668"/>
      <c r="MDM7" s="668"/>
      <c r="MDN7" s="668"/>
      <c r="MDO7" s="668"/>
      <c r="MDP7" s="668"/>
      <c r="MDQ7" s="668"/>
      <c r="MDR7" s="668"/>
      <c r="MDS7" s="668"/>
      <c r="MDT7" s="668"/>
      <c r="MDU7" s="668"/>
      <c r="MDV7" s="668"/>
      <c r="MDW7" s="668"/>
      <c r="MDX7" s="668"/>
      <c r="MDY7" s="668"/>
      <c r="MDZ7" s="668"/>
      <c r="MEA7" s="668"/>
      <c r="MEB7" s="668"/>
      <c r="MEC7" s="668"/>
      <c r="MED7" s="668"/>
      <c r="MEE7" s="668"/>
      <c r="MEF7" s="668"/>
      <c r="MEG7" s="668"/>
      <c r="MEH7" s="668"/>
      <c r="MEI7" s="668"/>
      <c r="MEJ7" s="668"/>
      <c r="MEK7" s="668"/>
      <c r="MEL7" s="668"/>
      <c r="MEM7" s="668"/>
      <c r="MEN7" s="668"/>
      <c r="MEO7" s="668"/>
      <c r="MEP7" s="668"/>
      <c r="MEQ7" s="668"/>
      <c r="MER7" s="668"/>
      <c r="MES7" s="668"/>
      <c r="MET7" s="668"/>
      <c r="MEU7" s="668"/>
      <c r="MEV7" s="668"/>
      <c r="MEW7" s="668"/>
      <c r="MEX7" s="668"/>
      <c r="MEY7" s="668"/>
      <c r="MEZ7" s="668"/>
      <c r="MFA7" s="668"/>
      <c r="MFB7" s="668"/>
      <c r="MFC7" s="668"/>
      <c r="MFD7" s="668"/>
      <c r="MFE7" s="668"/>
      <c r="MFF7" s="668"/>
      <c r="MFG7" s="668"/>
      <c r="MFH7" s="668"/>
      <c r="MFI7" s="668"/>
      <c r="MFJ7" s="668"/>
      <c r="MFK7" s="668"/>
      <c r="MFL7" s="668"/>
      <c r="MFM7" s="668"/>
      <c r="MFN7" s="668"/>
      <c r="MFO7" s="668"/>
      <c r="MFP7" s="668"/>
      <c r="MFQ7" s="668"/>
      <c r="MFR7" s="668"/>
      <c r="MFS7" s="668"/>
      <c r="MFT7" s="668"/>
      <c r="MFU7" s="668"/>
      <c r="MFV7" s="668"/>
      <c r="MFW7" s="668"/>
      <c r="MFX7" s="668"/>
      <c r="MFY7" s="668"/>
      <c r="MFZ7" s="668"/>
      <c r="MGA7" s="668"/>
      <c r="MGB7" s="668"/>
      <c r="MGC7" s="668"/>
      <c r="MGD7" s="668"/>
      <c r="MGE7" s="668"/>
      <c r="MGF7" s="668"/>
      <c r="MGG7" s="668"/>
      <c r="MGH7" s="668"/>
      <c r="MGI7" s="668"/>
      <c r="MGJ7" s="668"/>
      <c r="MGK7" s="668"/>
      <c r="MGL7" s="668"/>
      <c r="MGM7" s="668"/>
      <c r="MGN7" s="668"/>
      <c r="MGO7" s="668"/>
      <c r="MGP7" s="668"/>
      <c r="MGQ7" s="668"/>
      <c r="MGR7" s="668"/>
      <c r="MGS7" s="668"/>
      <c r="MGT7" s="668"/>
      <c r="MGU7" s="668"/>
      <c r="MGV7" s="668"/>
      <c r="MGW7" s="668"/>
      <c r="MGX7" s="668"/>
      <c r="MGY7" s="668"/>
      <c r="MGZ7" s="668"/>
      <c r="MHA7" s="668"/>
      <c r="MHB7" s="668"/>
      <c r="MHC7" s="668"/>
      <c r="MHD7" s="668"/>
      <c r="MHE7" s="668"/>
      <c r="MHF7" s="668"/>
      <c r="MHG7" s="668"/>
      <c r="MHH7" s="668"/>
      <c r="MHI7" s="668"/>
      <c r="MHJ7" s="668"/>
      <c r="MHK7" s="668"/>
      <c r="MHL7" s="668"/>
      <c r="MHM7" s="668"/>
      <c r="MHN7" s="668"/>
      <c r="MHO7" s="668"/>
      <c r="MHP7" s="668"/>
      <c r="MHQ7" s="668"/>
      <c r="MHR7" s="668"/>
      <c r="MHS7" s="668"/>
      <c r="MHT7" s="668"/>
      <c r="MHU7" s="668"/>
      <c r="MHV7" s="668"/>
      <c r="MHW7" s="668"/>
      <c r="MHX7" s="668"/>
      <c r="MHY7" s="668"/>
      <c r="MHZ7" s="668"/>
      <c r="MIA7" s="668"/>
      <c r="MIB7" s="668"/>
      <c r="MIC7" s="668"/>
      <c r="MID7" s="668"/>
      <c r="MIE7" s="668"/>
      <c r="MIF7" s="668"/>
      <c r="MIG7" s="668"/>
      <c r="MIH7" s="668"/>
      <c r="MII7" s="668"/>
      <c r="MIJ7" s="668"/>
      <c r="MIK7" s="668"/>
      <c r="MIL7" s="668"/>
      <c r="MIM7" s="668"/>
      <c r="MIN7" s="668"/>
      <c r="MIO7" s="668"/>
      <c r="MIP7" s="668"/>
      <c r="MIQ7" s="668"/>
      <c r="MIR7" s="668"/>
      <c r="MIS7" s="668"/>
      <c r="MIT7" s="668"/>
      <c r="MIU7" s="668"/>
      <c r="MIV7" s="668"/>
      <c r="MIW7" s="668"/>
      <c r="MIX7" s="668"/>
      <c r="MIY7" s="668"/>
      <c r="MIZ7" s="668"/>
      <c r="MJA7" s="668"/>
      <c r="MJB7" s="668"/>
      <c r="MJC7" s="668"/>
      <c r="MJD7" s="668"/>
      <c r="MJE7" s="668"/>
      <c r="MJF7" s="668"/>
      <c r="MJG7" s="668"/>
      <c r="MJH7" s="668"/>
      <c r="MJI7" s="668"/>
      <c r="MJJ7" s="668"/>
      <c r="MJK7" s="668"/>
      <c r="MJL7" s="668"/>
      <c r="MJM7" s="668"/>
      <c r="MJN7" s="668"/>
      <c r="MJO7" s="668"/>
      <c r="MJP7" s="668"/>
      <c r="MJQ7" s="668"/>
      <c r="MJR7" s="668"/>
      <c r="MJS7" s="668"/>
      <c r="MJT7" s="668"/>
      <c r="MJU7" s="668"/>
      <c r="MJV7" s="668"/>
      <c r="MJW7" s="668"/>
      <c r="MJX7" s="668"/>
      <c r="MJY7" s="668"/>
      <c r="MJZ7" s="668"/>
      <c r="MKA7" s="668"/>
      <c r="MKB7" s="668"/>
      <c r="MKC7" s="668"/>
      <c r="MKD7" s="668"/>
      <c r="MKE7" s="668"/>
      <c r="MKF7" s="668"/>
      <c r="MKG7" s="668"/>
      <c r="MKH7" s="668"/>
      <c r="MKI7" s="668"/>
      <c r="MKJ7" s="668"/>
      <c r="MKK7" s="668"/>
      <c r="MKL7" s="668"/>
      <c r="MKM7" s="668"/>
      <c r="MKN7" s="668"/>
      <c r="MKO7" s="668"/>
      <c r="MKP7" s="668"/>
      <c r="MKQ7" s="668"/>
      <c r="MKR7" s="668"/>
      <c r="MKS7" s="668"/>
      <c r="MKT7" s="668"/>
      <c r="MKU7" s="668"/>
      <c r="MKV7" s="668"/>
      <c r="MKW7" s="668"/>
      <c r="MKX7" s="668"/>
      <c r="MKY7" s="668"/>
      <c r="MKZ7" s="668"/>
      <c r="MLA7" s="668"/>
      <c r="MLB7" s="668"/>
      <c r="MLC7" s="668"/>
      <c r="MLD7" s="668"/>
      <c r="MLE7" s="668"/>
      <c r="MLF7" s="668"/>
      <c r="MLG7" s="668"/>
      <c r="MLH7" s="668"/>
      <c r="MLI7" s="668"/>
      <c r="MLJ7" s="668"/>
      <c r="MLK7" s="668"/>
      <c r="MLL7" s="668"/>
      <c r="MLM7" s="668"/>
      <c r="MLN7" s="668"/>
      <c r="MLO7" s="668"/>
      <c r="MLP7" s="668"/>
      <c r="MLQ7" s="668"/>
      <c r="MLR7" s="668"/>
      <c r="MLS7" s="668"/>
      <c r="MLT7" s="668"/>
      <c r="MLU7" s="668"/>
      <c r="MLV7" s="668"/>
      <c r="MLW7" s="668"/>
      <c r="MLX7" s="668"/>
      <c r="MLY7" s="668"/>
      <c r="MLZ7" s="668"/>
      <c r="MMA7" s="668"/>
      <c r="MMB7" s="668"/>
      <c r="MMC7" s="668"/>
      <c r="MMD7" s="668"/>
      <c r="MME7" s="668"/>
      <c r="MMF7" s="668"/>
      <c r="MMG7" s="668"/>
      <c r="MMH7" s="668"/>
      <c r="MMI7" s="668"/>
      <c r="MMJ7" s="668"/>
      <c r="MMK7" s="668"/>
      <c r="MML7" s="668"/>
      <c r="MMM7" s="668"/>
      <c r="MMN7" s="668"/>
      <c r="MMO7" s="668"/>
      <c r="MMP7" s="668"/>
      <c r="MMQ7" s="668"/>
      <c r="MMR7" s="668"/>
      <c r="MMS7" s="668"/>
      <c r="MMT7" s="668"/>
      <c r="MMU7" s="668"/>
      <c r="MMV7" s="668"/>
      <c r="MMW7" s="668"/>
      <c r="MMX7" s="668"/>
      <c r="MMY7" s="668"/>
      <c r="MMZ7" s="668"/>
      <c r="MNA7" s="668"/>
      <c r="MNB7" s="668"/>
      <c r="MNC7" s="668"/>
      <c r="MND7" s="668"/>
      <c r="MNE7" s="668"/>
      <c r="MNF7" s="668"/>
      <c r="MNG7" s="668"/>
      <c r="MNH7" s="668"/>
      <c r="MNI7" s="668"/>
      <c r="MNJ7" s="668"/>
      <c r="MNK7" s="668"/>
      <c r="MNL7" s="668"/>
      <c r="MNM7" s="668"/>
      <c r="MNN7" s="668"/>
      <c r="MNO7" s="668"/>
      <c r="MNP7" s="668"/>
      <c r="MNQ7" s="668"/>
      <c r="MNR7" s="668"/>
      <c r="MNS7" s="668"/>
      <c r="MNT7" s="668"/>
      <c r="MNU7" s="668"/>
      <c r="MNV7" s="668"/>
      <c r="MNW7" s="668"/>
      <c r="MNX7" s="668"/>
      <c r="MNY7" s="668"/>
      <c r="MNZ7" s="668"/>
      <c r="MOA7" s="668"/>
      <c r="MOB7" s="668"/>
      <c r="MOC7" s="668"/>
      <c r="MOD7" s="668"/>
      <c r="MOE7" s="668"/>
      <c r="MOF7" s="668"/>
      <c r="MOG7" s="668"/>
      <c r="MOH7" s="668"/>
      <c r="MOI7" s="668"/>
      <c r="MOJ7" s="668"/>
      <c r="MOK7" s="668"/>
      <c r="MOL7" s="668"/>
      <c r="MOM7" s="668"/>
      <c r="MON7" s="668"/>
      <c r="MOO7" s="668"/>
      <c r="MOP7" s="668"/>
      <c r="MOQ7" s="668"/>
      <c r="MOR7" s="668"/>
      <c r="MOS7" s="668"/>
      <c r="MOT7" s="668"/>
      <c r="MOU7" s="668"/>
      <c r="MOV7" s="668"/>
      <c r="MOW7" s="668"/>
      <c r="MOX7" s="668"/>
      <c r="MOY7" s="668"/>
      <c r="MOZ7" s="668"/>
      <c r="MPA7" s="668"/>
      <c r="MPB7" s="668"/>
      <c r="MPC7" s="668"/>
      <c r="MPD7" s="668"/>
      <c r="MPE7" s="668"/>
      <c r="MPF7" s="668"/>
      <c r="MPG7" s="668"/>
      <c r="MPH7" s="668"/>
      <c r="MPI7" s="668"/>
      <c r="MPJ7" s="668"/>
      <c r="MPK7" s="668"/>
      <c r="MPL7" s="668"/>
      <c r="MPM7" s="668"/>
      <c r="MPN7" s="668"/>
      <c r="MPO7" s="668"/>
      <c r="MPP7" s="668"/>
      <c r="MPQ7" s="668"/>
      <c r="MPR7" s="668"/>
      <c r="MPS7" s="668"/>
      <c r="MPT7" s="668"/>
      <c r="MPU7" s="668"/>
      <c r="MPV7" s="668"/>
      <c r="MPW7" s="668"/>
      <c r="MPX7" s="668"/>
      <c r="MPY7" s="668"/>
      <c r="MPZ7" s="668"/>
      <c r="MQA7" s="668"/>
      <c r="MQB7" s="668"/>
      <c r="MQC7" s="668"/>
      <c r="MQD7" s="668"/>
      <c r="MQE7" s="668"/>
      <c r="MQF7" s="668"/>
      <c r="MQG7" s="668"/>
      <c r="MQH7" s="668"/>
      <c r="MQI7" s="668"/>
      <c r="MQJ7" s="668"/>
      <c r="MQK7" s="668"/>
      <c r="MQL7" s="668"/>
      <c r="MQM7" s="668"/>
      <c r="MQN7" s="668"/>
      <c r="MQO7" s="668"/>
      <c r="MQP7" s="668"/>
      <c r="MQQ7" s="668"/>
      <c r="MQR7" s="668"/>
      <c r="MQS7" s="668"/>
      <c r="MQT7" s="668"/>
      <c r="MQU7" s="668"/>
      <c r="MQV7" s="668"/>
      <c r="MQW7" s="668"/>
      <c r="MQX7" s="668"/>
      <c r="MQY7" s="668"/>
      <c r="MQZ7" s="668"/>
      <c r="MRA7" s="668"/>
      <c r="MRB7" s="668"/>
      <c r="MRC7" s="668"/>
      <c r="MRD7" s="668"/>
      <c r="MRE7" s="668"/>
      <c r="MRF7" s="668"/>
      <c r="MRG7" s="668"/>
      <c r="MRH7" s="668"/>
      <c r="MRI7" s="668"/>
      <c r="MRJ7" s="668"/>
      <c r="MRK7" s="668"/>
      <c r="MRL7" s="668"/>
      <c r="MRM7" s="668"/>
      <c r="MRN7" s="668"/>
      <c r="MRO7" s="668"/>
      <c r="MRP7" s="668"/>
      <c r="MRQ7" s="668"/>
      <c r="MRR7" s="668"/>
      <c r="MRS7" s="668"/>
      <c r="MRT7" s="668"/>
      <c r="MRU7" s="668"/>
      <c r="MRV7" s="668"/>
      <c r="MRW7" s="668"/>
      <c r="MRX7" s="668"/>
      <c r="MRY7" s="668"/>
      <c r="MRZ7" s="668"/>
      <c r="MSA7" s="668"/>
      <c r="MSB7" s="668"/>
      <c r="MSC7" s="668"/>
      <c r="MSD7" s="668"/>
      <c r="MSE7" s="668"/>
      <c r="MSF7" s="668"/>
      <c r="MSG7" s="668"/>
      <c r="MSH7" s="668"/>
      <c r="MSI7" s="668"/>
      <c r="MSJ7" s="668"/>
      <c r="MSK7" s="668"/>
      <c r="MSL7" s="668"/>
      <c r="MSM7" s="668"/>
      <c r="MSN7" s="668"/>
      <c r="MSO7" s="668"/>
      <c r="MSP7" s="668"/>
      <c r="MSQ7" s="668"/>
      <c r="MSR7" s="668"/>
      <c r="MSS7" s="668"/>
      <c r="MST7" s="668"/>
      <c r="MSU7" s="668"/>
      <c r="MSV7" s="668"/>
      <c r="MSW7" s="668"/>
      <c r="MSX7" s="668"/>
      <c r="MSY7" s="668"/>
      <c r="MSZ7" s="668"/>
      <c r="MTA7" s="668"/>
      <c r="MTB7" s="668"/>
      <c r="MTC7" s="668"/>
      <c r="MTD7" s="668"/>
      <c r="MTE7" s="668"/>
      <c r="MTF7" s="668"/>
      <c r="MTG7" s="668"/>
      <c r="MTH7" s="668"/>
      <c r="MTI7" s="668"/>
      <c r="MTJ7" s="668"/>
      <c r="MTK7" s="668"/>
      <c r="MTL7" s="668"/>
      <c r="MTM7" s="668"/>
      <c r="MTN7" s="668"/>
      <c r="MTO7" s="668"/>
      <c r="MTP7" s="668"/>
      <c r="MTQ7" s="668"/>
      <c r="MTR7" s="668"/>
      <c r="MTS7" s="668"/>
      <c r="MTT7" s="668"/>
      <c r="MTU7" s="668"/>
      <c r="MTV7" s="668"/>
      <c r="MTW7" s="668"/>
      <c r="MTX7" s="668"/>
      <c r="MTY7" s="668"/>
      <c r="MTZ7" s="668"/>
      <c r="MUA7" s="668"/>
      <c r="MUB7" s="668"/>
      <c r="MUC7" s="668"/>
      <c r="MUD7" s="668"/>
      <c r="MUE7" s="668"/>
      <c r="MUF7" s="668"/>
      <c r="MUG7" s="668"/>
      <c r="MUH7" s="668"/>
      <c r="MUI7" s="668"/>
      <c r="MUJ7" s="668"/>
      <c r="MUK7" s="668"/>
      <c r="MUL7" s="668"/>
      <c r="MUM7" s="668"/>
      <c r="MUN7" s="668"/>
      <c r="MUO7" s="668"/>
      <c r="MUP7" s="668"/>
      <c r="MUQ7" s="668"/>
      <c r="MUR7" s="668"/>
      <c r="MUS7" s="668"/>
      <c r="MUT7" s="668"/>
      <c r="MUU7" s="668"/>
      <c r="MUV7" s="668"/>
      <c r="MUW7" s="668"/>
      <c r="MUX7" s="668"/>
      <c r="MUY7" s="668"/>
      <c r="MUZ7" s="668"/>
      <c r="MVA7" s="668"/>
      <c r="MVB7" s="668"/>
      <c r="MVC7" s="668"/>
      <c r="MVD7" s="668"/>
      <c r="MVE7" s="668"/>
      <c r="MVF7" s="668"/>
      <c r="MVG7" s="668"/>
      <c r="MVH7" s="668"/>
      <c r="MVI7" s="668"/>
      <c r="MVJ7" s="668"/>
      <c r="MVK7" s="668"/>
      <c r="MVL7" s="668"/>
      <c r="MVM7" s="668"/>
      <c r="MVN7" s="668"/>
      <c r="MVO7" s="668"/>
      <c r="MVP7" s="668"/>
      <c r="MVQ7" s="668"/>
      <c r="MVR7" s="668"/>
      <c r="MVS7" s="668"/>
      <c r="MVT7" s="668"/>
      <c r="MVU7" s="668"/>
      <c r="MVV7" s="668"/>
      <c r="MVW7" s="668"/>
      <c r="MVX7" s="668"/>
      <c r="MVY7" s="668"/>
      <c r="MVZ7" s="668"/>
      <c r="MWA7" s="668"/>
      <c r="MWB7" s="668"/>
      <c r="MWC7" s="668"/>
      <c r="MWD7" s="668"/>
      <c r="MWE7" s="668"/>
      <c r="MWF7" s="668"/>
      <c r="MWG7" s="668"/>
      <c r="MWH7" s="668"/>
      <c r="MWI7" s="668"/>
      <c r="MWJ7" s="668"/>
      <c r="MWK7" s="668"/>
      <c r="MWL7" s="668"/>
      <c r="MWM7" s="668"/>
      <c r="MWN7" s="668"/>
      <c r="MWO7" s="668"/>
      <c r="MWP7" s="668"/>
      <c r="MWQ7" s="668"/>
      <c r="MWR7" s="668"/>
      <c r="MWS7" s="668"/>
      <c r="MWT7" s="668"/>
      <c r="MWU7" s="668"/>
      <c r="MWV7" s="668"/>
      <c r="MWW7" s="668"/>
      <c r="MWX7" s="668"/>
      <c r="MWY7" s="668"/>
      <c r="MWZ7" s="668"/>
      <c r="MXA7" s="668"/>
      <c r="MXB7" s="668"/>
      <c r="MXC7" s="668"/>
      <c r="MXD7" s="668"/>
      <c r="MXE7" s="668"/>
      <c r="MXF7" s="668"/>
      <c r="MXG7" s="668"/>
      <c r="MXH7" s="668"/>
      <c r="MXI7" s="668"/>
      <c r="MXJ7" s="668"/>
      <c r="MXK7" s="668"/>
      <c r="MXL7" s="668"/>
      <c r="MXM7" s="668"/>
      <c r="MXN7" s="668"/>
      <c r="MXO7" s="668"/>
      <c r="MXP7" s="668"/>
      <c r="MXQ7" s="668"/>
      <c r="MXR7" s="668"/>
      <c r="MXS7" s="668"/>
      <c r="MXT7" s="668"/>
      <c r="MXU7" s="668"/>
      <c r="MXV7" s="668"/>
      <c r="MXW7" s="668"/>
      <c r="MXX7" s="668"/>
      <c r="MXY7" s="668"/>
      <c r="MXZ7" s="668"/>
      <c r="MYA7" s="668"/>
      <c r="MYB7" s="668"/>
      <c r="MYC7" s="668"/>
      <c r="MYD7" s="668"/>
      <c r="MYE7" s="668"/>
      <c r="MYF7" s="668"/>
      <c r="MYG7" s="668"/>
      <c r="MYH7" s="668"/>
      <c r="MYI7" s="668"/>
      <c r="MYJ7" s="668"/>
      <c r="MYK7" s="668"/>
      <c r="MYL7" s="668"/>
      <c r="MYM7" s="668"/>
      <c r="MYN7" s="668"/>
      <c r="MYO7" s="668"/>
      <c r="MYP7" s="668"/>
      <c r="MYQ7" s="668"/>
      <c r="MYR7" s="668"/>
      <c r="MYS7" s="668"/>
      <c r="MYT7" s="668"/>
      <c r="MYU7" s="668"/>
      <c r="MYV7" s="668"/>
      <c r="MYW7" s="668"/>
      <c r="MYX7" s="668"/>
      <c r="MYY7" s="668"/>
      <c r="MYZ7" s="668"/>
      <c r="MZA7" s="668"/>
      <c r="MZB7" s="668"/>
      <c r="MZC7" s="668"/>
      <c r="MZD7" s="668"/>
      <c r="MZE7" s="668"/>
      <c r="MZF7" s="668"/>
      <c r="MZG7" s="668"/>
      <c r="MZH7" s="668"/>
      <c r="MZI7" s="668"/>
      <c r="MZJ7" s="668"/>
      <c r="MZK7" s="668"/>
      <c r="MZL7" s="668"/>
      <c r="MZM7" s="668"/>
      <c r="MZN7" s="668"/>
      <c r="MZO7" s="668"/>
      <c r="MZP7" s="668"/>
      <c r="MZQ7" s="668"/>
      <c r="MZR7" s="668"/>
      <c r="MZS7" s="668"/>
      <c r="MZT7" s="668"/>
      <c r="MZU7" s="668"/>
      <c r="MZV7" s="668"/>
      <c r="MZW7" s="668"/>
      <c r="MZX7" s="668"/>
      <c r="MZY7" s="668"/>
      <c r="MZZ7" s="668"/>
      <c r="NAA7" s="668"/>
      <c r="NAB7" s="668"/>
      <c r="NAC7" s="668"/>
      <c r="NAD7" s="668"/>
      <c r="NAE7" s="668"/>
      <c r="NAF7" s="668"/>
      <c r="NAG7" s="668"/>
      <c r="NAH7" s="668"/>
      <c r="NAI7" s="668"/>
      <c r="NAJ7" s="668"/>
      <c r="NAK7" s="668"/>
      <c r="NAL7" s="668"/>
      <c r="NAM7" s="668"/>
      <c r="NAN7" s="668"/>
      <c r="NAO7" s="668"/>
      <c r="NAP7" s="668"/>
      <c r="NAQ7" s="668"/>
      <c r="NAR7" s="668"/>
      <c r="NAS7" s="668"/>
      <c r="NAT7" s="668"/>
      <c r="NAU7" s="668"/>
      <c r="NAV7" s="668"/>
      <c r="NAW7" s="668"/>
      <c r="NAX7" s="668"/>
      <c r="NAY7" s="668"/>
      <c r="NAZ7" s="668"/>
      <c r="NBA7" s="668"/>
      <c r="NBB7" s="668"/>
      <c r="NBC7" s="668"/>
      <c r="NBD7" s="668"/>
      <c r="NBE7" s="668"/>
      <c r="NBF7" s="668"/>
      <c r="NBG7" s="668"/>
      <c r="NBH7" s="668"/>
      <c r="NBI7" s="668"/>
      <c r="NBJ7" s="668"/>
      <c r="NBK7" s="668"/>
      <c r="NBL7" s="668"/>
      <c r="NBM7" s="668"/>
      <c r="NBN7" s="668"/>
      <c r="NBO7" s="668"/>
      <c r="NBP7" s="668"/>
      <c r="NBQ7" s="668"/>
      <c r="NBR7" s="668"/>
      <c r="NBS7" s="668"/>
      <c r="NBT7" s="668"/>
      <c r="NBU7" s="668"/>
      <c r="NBV7" s="668"/>
      <c r="NBW7" s="668"/>
      <c r="NBX7" s="668"/>
      <c r="NBY7" s="668"/>
      <c r="NBZ7" s="668"/>
      <c r="NCA7" s="668"/>
      <c r="NCB7" s="668"/>
      <c r="NCC7" s="668"/>
      <c r="NCD7" s="668"/>
      <c r="NCE7" s="668"/>
      <c r="NCF7" s="668"/>
      <c r="NCG7" s="668"/>
      <c r="NCH7" s="668"/>
      <c r="NCI7" s="668"/>
      <c r="NCJ7" s="668"/>
      <c r="NCK7" s="668"/>
      <c r="NCL7" s="668"/>
      <c r="NCM7" s="668"/>
      <c r="NCN7" s="668"/>
      <c r="NCO7" s="668"/>
      <c r="NCP7" s="668"/>
      <c r="NCQ7" s="668"/>
      <c r="NCR7" s="668"/>
      <c r="NCS7" s="668"/>
      <c r="NCT7" s="668"/>
      <c r="NCU7" s="668"/>
      <c r="NCV7" s="668"/>
      <c r="NCW7" s="668"/>
      <c r="NCX7" s="668"/>
      <c r="NCY7" s="668"/>
      <c r="NCZ7" s="668"/>
      <c r="NDA7" s="668"/>
      <c r="NDB7" s="668"/>
      <c r="NDC7" s="668"/>
      <c r="NDD7" s="668"/>
      <c r="NDE7" s="668"/>
      <c r="NDF7" s="668"/>
      <c r="NDG7" s="668"/>
      <c r="NDH7" s="668"/>
      <c r="NDI7" s="668"/>
      <c r="NDJ7" s="668"/>
      <c r="NDK7" s="668"/>
      <c r="NDL7" s="668"/>
      <c r="NDM7" s="668"/>
      <c r="NDN7" s="668"/>
      <c r="NDO7" s="668"/>
      <c r="NDP7" s="668"/>
      <c r="NDQ7" s="668"/>
      <c r="NDR7" s="668"/>
      <c r="NDS7" s="668"/>
      <c r="NDT7" s="668"/>
      <c r="NDU7" s="668"/>
      <c r="NDV7" s="668"/>
      <c r="NDW7" s="668"/>
      <c r="NDX7" s="668"/>
      <c r="NDY7" s="668"/>
      <c r="NDZ7" s="668"/>
      <c r="NEA7" s="668"/>
      <c r="NEB7" s="668"/>
      <c r="NEC7" s="668"/>
      <c r="NED7" s="668"/>
      <c r="NEE7" s="668"/>
      <c r="NEF7" s="668"/>
      <c r="NEG7" s="668"/>
      <c r="NEH7" s="668"/>
      <c r="NEI7" s="668"/>
      <c r="NEJ7" s="668"/>
      <c r="NEK7" s="668"/>
      <c r="NEL7" s="668"/>
      <c r="NEM7" s="668"/>
      <c r="NEN7" s="668"/>
      <c r="NEO7" s="668"/>
      <c r="NEP7" s="668"/>
      <c r="NEQ7" s="668"/>
      <c r="NER7" s="668"/>
      <c r="NES7" s="668"/>
      <c r="NET7" s="668"/>
      <c r="NEU7" s="668"/>
      <c r="NEV7" s="668"/>
      <c r="NEW7" s="668"/>
      <c r="NEX7" s="668"/>
      <c r="NEY7" s="668"/>
      <c r="NEZ7" s="668"/>
      <c r="NFA7" s="668"/>
      <c r="NFB7" s="668"/>
      <c r="NFC7" s="668"/>
      <c r="NFD7" s="668"/>
      <c r="NFE7" s="668"/>
      <c r="NFF7" s="668"/>
      <c r="NFG7" s="668"/>
      <c r="NFH7" s="668"/>
      <c r="NFI7" s="668"/>
      <c r="NFJ7" s="668"/>
      <c r="NFK7" s="668"/>
      <c r="NFL7" s="668"/>
      <c r="NFM7" s="668"/>
      <c r="NFN7" s="668"/>
      <c r="NFO7" s="668"/>
      <c r="NFP7" s="668"/>
      <c r="NFQ7" s="668"/>
      <c r="NFR7" s="668"/>
      <c r="NFS7" s="668"/>
      <c r="NFT7" s="668"/>
      <c r="NFU7" s="668"/>
      <c r="NFV7" s="668"/>
      <c r="NFW7" s="668"/>
      <c r="NFX7" s="668"/>
      <c r="NFY7" s="668"/>
      <c r="NFZ7" s="668"/>
      <c r="NGA7" s="668"/>
      <c r="NGB7" s="668"/>
      <c r="NGC7" s="668"/>
      <c r="NGD7" s="668"/>
      <c r="NGE7" s="668"/>
      <c r="NGF7" s="668"/>
      <c r="NGG7" s="668"/>
      <c r="NGH7" s="668"/>
      <c r="NGI7" s="668"/>
      <c r="NGJ7" s="668"/>
      <c r="NGK7" s="668"/>
      <c r="NGL7" s="668"/>
      <c r="NGM7" s="668"/>
      <c r="NGN7" s="668"/>
      <c r="NGO7" s="668"/>
      <c r="NGP7" s="668"/>
      <c r="NGQ7" s="668"/>
      <c r="NGR7" s="668"/>
      <c r="NGS7" s="668"/>
      <c r="NGT7" s="668"/>
      <c r="NGU7" s="668"/>
      <c r="NGV7" s="668"/>
      <c r="NGW7" s="668"/>
      <c r="NGX7" s="668"/>
      <c r="NGY7" s="668"/>
      <c r="NGZ7" s="668"/>
      <c r="NHA7" s="668"/>
      <c r="NHB7" s="668"/>
      <c r="NHC7" s="668"/>
      <c r="NHD7" s="668"/>
      <c r="NHE7" s="668"/>
      <c r="NHF7" s="668"/>
      <c r="NHG7" s="668"/>
      <c r="NHH7" s="668"/>
      <c r="NHI7" s="668"/>
      <c r="NHJ7" s="668"/>
      <c r="NHK7" s="668"/>
      <c r="NHL7" s="668"/>
      <c r="NHM7" s="668"/>
      <c r="NHN7" s="668"/>
      <c r="NHO7" s="668"/>
      <c r="NHP7" s="668"/>
      <c r="NHQ7" s="668"/>
      <c r="NHR7" s="668"/>
      <c r="NHS7" s="668"/>
      <c r="NHT7" s="668"/>
      <c r="NHU7" s="668"/>
      <c r="NHV7" s="668"/>
      <c r="NHW7" s="668"/>
      <c r="NHX7" s="668"/>
      <c r="NHY7" s="668"/>
      <c r="NHZ7" s="668"/>
      <c r="NIA7" s="668"/>
      <c r="NIB7" s="668"/>
      <c r="NIC7" s="668"/>
      <c r="NID7" s="668"/>
      <c r="NIE7" s="668"/>
      <c r="NIF7" s="668"/>
      <c r="NIG7" s="668"/>
      <c r="NIH7" s="668"/>
      <c r="NII7" s="668"/>
      <c r="NIJ7" s="668"/>
      <c r="NIK7" s="668"/>
      <c r="NIL7" s="668"/>
      <c r="NIM7" s="668"/>
      <c r="NIN7" s="668"/>
      <c r="NIO7" s="668"/>
      <c r="NIP7" s="668"/>
      <c r="NIQ7" s="668"/>
      <c r="NIR7" s="668"/>
      <c r="NIS7" s="668"/>
      <c r="NIT7" s="668"/>
      <c r="NIU7" s="668"/>
      <c r="NIV7" s="668"/>
      <c r="NIW7" s="668"/>
      <c r="NIX7" s="668"/>
      <c r="NIY7" s="668"/>
      <c r="NIZ7" s="668"/>
      <c r="NJA7" s="668"/>
      <c r="NJB7" s="668"/>
      <c r="NJC7" s="668"/>
      <c r="NJD7" s="668"/>
      <c r="NJE7" s="668"/>
      <c r="NJF7" s="668"/>
      <c r="NJG7" s="668"/>
      <c r="NJH7" s="668"/>
      <c r="NJI7" s="668"/>
      <c r="NJJ7" s="668"/>
      <c r="NJK7" s="668"/>
      <c r="NJL7" s="668"/>
      <c r="NJM7" s="668"/>
      <c r="NJN7" s="668"/>
      <c r="NJO7" s="668"/>
      <c r="NJP7" s="668"/>
      <c r="NJQ7" s="668"/>
      <c r="NJR7" s="668"/>
      <c r="NJS7" s="668"/>
      <c r="NJT7" s="668"/>
      <c r="NJU7" s="668"/>
      <c r="NJV7" s="668"/>
      <c r="NJW7" s="668"/>
      <c r="NJX7" s="668"/>
      <c r="NJY7" s="668"/>
      <c r="NJZ7" s="668"/>
      <c r="NKA7" s="668"/>
      <c r="NKB7" s="668"/>
      <c r="NKC7" s="668"/>
      <c r="NKD7" s="668"/>
      <c r="NKE7" s="668"/>
      <c r="NKF7" s="668"/>
      <c r="NKG7" s="668"/>
      <c r="NKH7" s="668"/>
      <c r="NKI7" s="668"/>
      <c r="NKJ7" s="668"/>
      <c r="NKK7" s="668"/>
      <c r="NKL7" s="668"/>
      <c r="NKM7" s="668"/>
      <c r="NKN7" s="668"/>
      <c r="NKO7" s="668"/>
      <c r="NKP7" s="668"/>
      <c r="NKQ7" s="668"/>
      <c r="NKR7" s="668"/>
      <c r="NKS7" s="668"/>
      <c r="NKT7" s="668"/>
      <c r="NKU7" s="668"/>
      <c r="NKV7" s="668"/>
      <c r="NKW7" s="668"/>
      <c r="NKX7" s="668"/>
      <c r="NKY7" s="668"/>
      <c r="NKZ7" s="668"/>
      <c r="NLA7" s="668"/>
      <c r="NLB7" s="668"/>
      <c r="NLC7" s="668"/>
      <c r="NLD7" s="668"/>
      <c r="NLE7" s="668"/>
      <c r="NLF7" s="668"/>
      <c r="NLG7" s="668"/>
      <c r="NLH7" s="668"/>
      <c r="NLI7" s="668"/>
      <c r="NLJ7" s="668"/>
      <c r="NLK7" s="668"/>
      <c r="NLL7" s="668"/>
      <c r="NLM7" s="668"/>
      <c r="NLN7" s="668"/>
      <c r="NLO7" s="668"/>
      <c r="NLP7" s="668"/>
      <c r="NLQ7" s="668"/>
      <c r="NLR7" s="668"/>
      <c r="NLS7" s="668"/>
      <c r="NLT7" s="668"/>
      <c r="NLU7" s="668"/>
      <c r="NLV7" s="668"/>
      <c r="NLW7" s="668"/>
      <c r="NLX7" s="668"/>
      <c r="NLY7" s="668"/>
      <c r="NLZ7" s="668"/>
      <c r="NMA7" s="668"/>
      <c r="NMB7" s="668"/>
      <c r="NMC7" s="668"/>
      <c r="NMD7" s="668"/>
      <c r="NME7" s="668"/>
      <c r="NMF7" s="668"/>
      <c r="NMG7" s="668"/>
      <c r="NMH7" s="668"/>
      <c r="NMI7" s="668"/>
      <c r="NMJ7" s="668"/>
      <c r="NMK7" s="668"/>
      <c r="NML7" s="668"/>
      <c r="NMM7" s="668"/>
      <c r="NMN7" s="668"/>
      <c r="NMO7" s="668"/>
      <c r="NMP7" s="668"/>
      <c r="NMQ7" s="668"/>
      <c r="NMR7" s="668"/>
      <c r="NMS7" s="668"/>
      <c r="NMT7" s="668"/>
      <c r="NMU7" s="668"/>
      <c r="NMV7" s="668"/>
      <c r="NMW7" s="668"/>
      <c r="NMX7" s="668"/>
      <c r="NMY7" s="668"/>
      <c r="NMZ7" s="668"/>
      <c r="NNA7" s="668"/>
      <c r="NNB7" s="668"/>
      <c r="NNC7" s="668"/>
      <c r="NND7" s="668"/>
      <c r="NNE7" s="668"/>
      <c r="NNF7" s="668"/>
      <c r="NNG7" s="668"/>
      <c r="NNH7" s="668"/>
      <c r="NNI7" s="668"/>
      <c r="NNJ7" s="668"/>
      <c r="NNK7" s="668"/>
      <c r="NNL7" s="668"/>
      <c r="NNM7" s="668"/>
      <c r="NNN7" s="668"/>
      <c r="NNO7" s="668"/>
      <c r="NNP7" s="668"/>
      <c r="NNQ7" s="668"/>
      <c r="NNR7" s="668"/>
      <c r="NNS7" s="668"/>
      <c r="NNT7" s="668"/>
      <c r="NNU7" s="668"/>
      <c r="NNV7" s="668"/>
      <c r="NNW7" s="668"/>
      <c r="NNX7" s="668"/>
      <c r="NNY7" s="668"/>
      <c r="NNZ7" s="668"/>
      <c r="NOA7" s="668"/>
      <c r="NOB7" s="668"/>
      <c r="NOC7" s="668"/>
      <c r="NOD7" s="668"/>
      <c r="NOE7" s="668"/>
      <c r="NOF7" s="668"/>
      <c r="NOG7" s="668"/>
      <c r="NOH7" s="668"/>
      <c r="NOI7" s="668"/>
      <c r="NOJ7" s="668"/>
      <c r="NOK7" s="668"/>
      <c r="NOL7" s="668"/>
      <c r="NOM7" s="668"/>
      <c r="NON7" s="668"/>
      <c r="NOO7" s="668"/>
      <c r="NOP7" s="668"/>
      <c r="NOQ7" s="668"/>
      <c r="NOR7" s="668"/>
      <c r="NOS7" s="668"/>
      <c r="NOT7" s="668"/>
      <c r="NOU7" s="668"/>
      <c r="NOV7" s="668"/>
      <c r="NOW7" s="668"/>
      <c r="NOX7" s="668"/>
      <c r="NOY7" s="668"/>
      <c r="NOZ7" s="668"/>
      <c r="NPA7" s="668"/>
      <c r="NPB7" s="668"/>
      <c r="NPC7" s="668"/>
      <c r="NPD7" s="668"/>
      <c r="NPE7" s="668"/>
      <c r="NPF7" s="668"/>
      <c r="NPG7" s="668"/>
      <c r="NPH7" s="668"/>
      <c r="NPI7" s="668"/>
      <c r="NPJ7" s="668"/>
      <c r="NPK7" s="668"/>
      <c r="NPL7" s="668"/>
      <c r="NPM7" s="668"/>
      <c r="NPN7" s="668"/>
      <c r="NPO7" s="668"/>
      <c r="NPP7" s="668"/>
      <c r="NPQ7" s="668"/>
      <c r="NPR7" s="668"/>
      <c r="NPS7" s="668"/>
      <c r="NPT7" s="668"/>
      <c r="NPU7" s="668"/>
      <c r="NPV7" s="668"/>
      <c r="NPW7" s="668"/>
      <c r="NPX7" s="668"/>
      <c r="NPY7" s="668"/>
      <c r="NPZ7" s="668"/>
      <c r="NQA7" s="668"/>
      <c r="NQB7" s="668"/>
      <c r="NQC7" s="668"/>
      <c r="NQD7" s="668"/>
      <c r="NQE7" s="668"/>
      <c r="NQF7" s="668"/>
      <c r="NQG7" s="668"/>
      <c r="NQH7" s="668"/>
      <c r="NQI7" s="668"/>
      <c r="NQJ7" s="668"/>
      <c r="NQK7" s="668"/>
      <c r="NQL7" s="668"/>
      <c r="NQM7" s="668"/>
      <c r="NQN7" s="668"/>
      <c r="NQO7" s="668"/>
      <c r="NQP7" s="668"/>
      <c r="NQQ7" s="668"/>
      <c r="NQR7" s="668"/>
      <c r="NQS7" s="668"/>
      <c r="NQT7" s="668"/>
      <c r="NQU7" s="668"/>
      <c r="NQV7" s="668"/>
      <c r="NQW7" s="668"/>
      <c r="NQX7" s="668"/>
      <c r="NQY7" s="668"/>
      <c r="NQZ7" s="668"/>
      <c r="NRA7" s="668"/>
      <c r="NRB7" s="668"/>
      <c r="NRC7" s="668"/>
      <c r="NRD7" s="668"/>
      <c r="NRE7" s="668"/>
      <c r="NRF7" s="668"/>
      <c r="NRG7" s="668"/>
      <c r="NRH7" s="668"/>
      <c r="NRI7" s="668"/>
      <c r="NRJ7" s="668"/>
      <c r="NRK7" s="668"/>
      <c r="NRL7" s="668"/>
      <c r="NRM7" s="668"/>
      <c r="NRN7" s="668"/>
      <c r="NRO7" s="668"/>
      <c r="NRP7" s="668"/>
      <c r="NRQ7" s="668"/>
      <c r="NRR7" s="668"/>
      <c r="NRS7" s="668"/>
      <c r="NRT7" s="668"/>
      <c r="NRU7" s="668"/>
      <c r="NRV7" s="668"/>
      <c r="NRW7" s="668"/>
      <c r="NRX7" s="668"/>
      <c r="NRY7" s="668"/>
      <c r="NRZ7" s="668"/>
      <c r="NSA7" s="668"/>
      <c r="NSB7" s="668"/>
      <c r="NSC7" s="668"/>
      <c r="NSD7" s="668"/>
      <c r="NSE7" s="668"/>
      <c r="NSF7" s="668"/>
      <c r="NSG7" s="668"/>
      <c r="NSH7" s="668"/>
      <c r="NSI7" s="668"/>
      <c r="NSJ7" s="668"/>
      <c r="NSK7" s="668"/>
      <c r="NSL7" s="668"/>
      <c r="NSM7" s="668"/>
      <c r="NSN7" s="668"/>
      <c r="NSO7" s="668"/>
      <c r="NSP7" s="668"/>
      <c r="NSQ7" s="668"/>
      <c r="NSR7" s="668"/>
      <c r="NSS7" s="668"/>
      <c r="NST7" s="668"/>
      <c r="NSU7" s="668"/>
      <c r="NSV7" s="668"/>
      <c r="NSW7" s="668"/>
      <c r="NSX7" s="668"/>
      <c r="NSY7" s="668"/>
      <c r="NSZ7" s="668"/>
      <c r="NTA7" s="668"/>
      <c r="NTB7" s="668"/>
      <c r="NTC7" s="668"/>
      <c r="NTD7" s="668"/>
      <c r="NTE7" s="668"/>
      <c r="NTF7" s="668"/>
      <c r="NTG7" s="668"/>
      <c r="NTH7" s="668"/>
      <c r="NTI7" s="668"/>
      <c r="NTJ7" s="668"/>
      <c r="NTK7" s="668"/>
      <c r="NTL7" s="668"/>
      <c r="NTM7" s="668"/>
      <c r="NTN7" s="668"/>
      <c r="NTO7" s="668"/>
      <c r="NTP7" s="668"/>
      <c r="NTQ7" s="668"/>
      <c r="NTR7" s="668"/>
      <c r="NTS7" s="668"/>
      <c r="NTT7" s="668"/>
      <c r="NTU7" s="668"/>
      <c r="NTV7" s="668"/>
      <c r="NTW7" s="668"/>
      <c r="NTX7" s="668"/>
      <c r="NTY7" s="668"/>
      <c r="NTZ7" s="668"/>
      <c r="NUA7" s="668"/>
      <c r="NUB7" s="668"/>
      <c r="NUC7" s="668"/>
      <c r="NUD7" s="668"/>
      <c r="NUE7" s="668"/>
      <c r="NUF7" s="668"/>
      <c r="NUG7" s="668"/>
      <c r="NUH7" s="668"/>
      <c r="NUI7" s="668"/>
      <c r="NUJ7" s="668"/>
      <c r="NUK7" s="668"/>
      <c r="NUL7" s="668"/>
      <c r="NUM7" s="668"/>
      <c r="NUN7" s="668"/>
      <c r="NUO7" s="668"/>
      <c r="NUP7" s="668"/>
      <c r="NUQ7" s="668"/>
      <c r="NUR7" s="668"/>
      <c r="NUS7" s="668"/>
      <c r="NUT7" s="668"/>
      <c r="NUU7" s="668"/>
      <c r="NUV7" s="668"/>
      <c r="NUW7" s="668"/>
      <c r="NUX7" s="668"/>
      <c r="NUY7" s="668"/>
      <c r="NUZ7" s="668"/>
      <c r="NVA7" s="668"/>
      <c r="NVB7" s="668"/>
      <c r="NVC7" s="668"/>
      <c r="NVD7" s="668"/>
      <c r="NVE7" s="668"/>
      <c r="NVF7" s="668"/>
      <c r="NVG7" s="668"/>
      <c r="NVH7" s="668"/>
      <c r="NVI7" s="668"/>
      <c r="NVJ7" s="668"/>
      <c r="NVK7" s="668"/>
      <c r="NVL7" s="668"/>
      <c r="NVM7" s="668"/>
      <c r="NVN7" s="668"/>
      <c r="NVO7" s="668"/>
      <c r="NVP7" s="668"/>
      <c r="NVQ7" s="668"/>
      <c r="NVR7" s="668"/>
      <c r="NVS7" s="668"/>
      <c r="NVT7" s="668"/>
      <c r="NVU7" s="668"/>
      <c r="NVV7" s="668"/>
      <c r="NVW7" s="668"/>
      <c r="NVX7" s="668"/>
      <c r="NVY7" s="668"/>
      <c r="NVZ7" s="668"/>
      <c r="NWA7" s="668"/>
      <c r="NWB7" s="668"/>
      <c r="NWC7" s="668"/>
      <c r="NWD7" s="668"/>
      <c r="NWE7" s="668"/>
      <c r="NWF7" s="668"/>
      <c r="NWG7" s="668"/>
      <c r="NWH7" s="668"/>
      <c r="NWI7" s="668"/>
      <c r="NWJ7" s="668"/>
      <c r="NWK7" s="668"/>
      <c r="NWL7" s="668"/>
      <c r="NWM7" s="668"/>
      <c r="NWN7" s="668"/>
      <c r="NWO7" s="668"/>
      <c r="NWP7" s="668"/>
      <c r="NWQ7" s="668"/>
      <c r="NWR7" s="668"/>
      <c r="NWS7" s="668"/>
      <c r="NWT7" s="668"/>
      <c r="NWU7" s="668"/>
      <c r="NWV7" s="668"/>
      <c r="NWW7" s="668"/>
      <c r="NWX7" s="668"/>
      <c r="NWY7" s="668"/>
      <c r="NWZ7" s="668"/>
      <c r="NXA7" s="668"/>
      <c r="NXB7" s="668"/>
      <c r="NXC7" s="668"/>
      <c r="NXD7" s="668"/>
      <c r="NXE7" s="668"/>
      <c r="NXF7" s="668"/>
      <c r="NXG7" s="668"/>
      <c r="NXH7" s="668"/>
      <c r="NXI7" s="668"/>
      <c r="NXJ7" s="668"/>
      <c r="NXK7" s="668"/>
      <c r="NXL7" s="668"/>
      <c r="NXM7" s="668"/>
      <c r="NXN7" s="668"/>
      <c r="NXO7" s="668"/>
      <c r="NXP7" s="668"/>
      <c r="NXQ7" s="668"/>
      <c r="NXR7" s="668"/>
      <c r="NXS7" s="668"/>
      <c r="NXT7" s="668"/>
      <c r="NXU7" s="668"/>
      <c r="NXV7" s="668"/>
      <c r="NXW7" s="668"/>
      <c r="NXX7" s="668"/>
      <c r="NXY7" s="668"/>
      <c r="NXZ7" s="668"/>
      <c r="NYA7" s="668"/>
      <c r="NYB7" s="668"/>
      <c r="NYC7" s="668"/>
      <c r="NYD7" s="668"/>
      <c r="NYE7" s="668"/>
      <c r="NYF7" s="668"/>
      <c r="NYG7" s="668"/>
      <c r="NYH7" s="668"/>
      <c r="NYI7" s="668"/>
      <c r="NYJ7" s="668"/>
      <c r="NYK7" s="668"/>
      <c r="NYL7" s="668"/>
      <c r="NYM7" s="668"/>
      <c r="NYN7" s="668"/>
      <c r="NYO7" s="668"/>
      <c r="NYP7" s="668"/>
      <c r="NYQ7" s="668"/>
      <c r="NYR7" s="668"/>
      <c r="NYS7" s="668"/>
      <c r="NYT7" s="668"/>
      <c r="NYU7" s="668"/>
      <c r="NYV7" s="668"/>
      <c r="NYW7" s="668"/>
      <c r="NYX7" s="668"/>
      <c r="NYY7" s="668"/>
      <c r="NYZ7" s="668"/>
      <c r="NZA7" s="668"/>
      <c r="NZB7" s="668"/>
      <c r="NZC7" s="668"/>
      <c r="NZD7" s="668"/>
      <c r="NZE7" s="668"/>
      <c r="NZF7" s="668"/>
      <c r="NZG7" s="668"/>
      <c r="NZH7" s="668"/>
      <c r="NZI7" s="668"/>
      <c r="NZJ7" s="668"/>
      <c r="NZK7" s="668"/>
      <c r="NZL7" s="668"/>
      <c r="NZM7" s="668"/>
      <c r="NZN7" s="668"/>
      <c r="NZO7" s="668"/>
      <c r="NZP7" s="668"/>
      <c r="NZQ7" s="668"/>
      <c r="NZR7" s="668"/>
      <c r="NZS7" s="668"/>
      <c r="NZT7" s="668"/>
      <c r="NZU7" s="668"/>
      <c r="NZV7" s="668"/>
      <c r="NZW7" s="668"/>
      <c r="NZX7" s="668"/>
      <c r="NZY7" s="668"/>
      <c r="NZZ7" s="668"/>
      <c r="OAA7" s="668"/>
      <c r="OAB7" s="668"/>
      <c r="OAC7" s="668"/>
      <c r="OAD7" s="668"/>
      <c r="OAE7" s="668"/>
      <c r="OAF7" s="668"/>
      <c r="OAG7" s="668"/>
      <c r="OAH7" s="668"/>
      <c r="OAI7" s="668"/>
      <c r="OAJ7" s="668"/>
      <c r="OAK7" s="668"/>
      <c r="OAL7" s="668"/>
      <c r="OAM7" s="668"/>
      <c r="OAN7" s="668"/>
      <c r="OAO7" s="668"/>
      <c r="OAP7" s="668"/>
      <c r="OAQ7" s="668"/>
      <c r="OAR7" s="668"/>
      <c r="OAS7" s="668"/>
      <c r="OAT7" s="668"/>
      <c r="OAU7" s="668"/>
      <c r="OAV7" s="668"/>
      <c r="OAW7" s="668"/>
      <c r="OAX7" s="668"/>
      <c r="OAY7" s="668"/>
      <c r="OAZ7" s="668"/>
      <c r="OBA7" s="668"/>
      <c r="OBB7" s="668"/>
      <c r="OBC7" s="668"/>
      <c r="OBD7" s="668"/>
      <c r="OBE7" s="668"/>
      <c r="OBF7" s="668"/>
      <c r="OBG7" s="668"/>
      <c r="OBH7" s="668"/>
      <c r="OBI7" s="668"/>
      <c r="OBJ7" s="668"/>
      <c r="OBK7" s="668"/>
      <c r="OBL7" s="668"/>
      <c r="OBM7" s="668"/>
      <c r="OBN7" s="668"/>
      <c r="OBO7" s="668"/>
      <c r="OBP7" s="668"/>
      <c r="OBQ7" s="668"/>
      <c r="OBR7" s="668"/>
      <c r="OBS7" s="668"/>
      <c r="OBT7" s="668"/>
      <c r="OBU7" s="668"/>
      <c r="OBV7" s="668"/>
      <c r="OBW7" s="668"/>
      <c r="OBX7" s="668"/>
      <c r="OBY7" s="668"/>
      <c r="OBZ7" s="668"/>
      <c r="OCA7" s="668"/>
      <c r="OCB7" s="668"/>
      <c r="OCC7" s="668"/>
      <c r="OCD7" s="668"/>
      <c r="OCE7" s="668"/>
      <c r="OCF7" s="668"/>
      <c r="OCG7" s="668"/>
      <c r="OCH7" s="668"/>
      <c r="OCI7" s="668"/>
      <c r="OCJ7" s="668"/>
      <c r="OCK7" s="668"/>
      <c r="OCL7" s="668"/>
      <c r="OCM7" s="668"/>
      <c r="OCN7" s="668"/>
      <c r="OCO7" s="668"/>
      <c r="OCP7" s="668"/>
      <c r="OCQ7" s="668"/>
      <c r="OCR7" s="668"/>
      <c r="OCS7" s="668"/>
      <c r="OCT7" s="668"/>
      <c r="OCU7" s="668"/>
      <c r="OCV7" s="668"/>
      <c r="OCW7" s="668"/>
      <c r="OCX7" s="668"/>
      <c r="OCY7" s="668"/>
      <c r="OCZ7" s="668"/>
      <c r="ODA7" s="668"/>
      <c r="ODB7" s="668"/>
      <c r="ODC7" s="668"/>
      <c r="ODD7" s="668"/>
      <c r="ODE7" s="668"/>
      <c r="ODF7" s="668"/>
      <c r="ODG7" s="668"/>
      <c r="ODH7" s="668"/>
      <c r="ODI7" s="668"/>
      <c r="ODJ7" s="668"/>
      <c r="ODK7" s="668"/>
      <c r="ODL7" s="668"/>
      <c r="ODM7" s="668"/>
      <c r="ODN7" s="668"/>
      <c r="ODO7" s="668"/>
      <c r="ODP7" s="668"/>
      <c r="ODQ7" s="668"/>
      <c r="ODR7" s="668"/>
      <c r="ODS7" s="668"/>
      <c r="ODT7" s="668"/>
      <c r="ODU7" s="668"/>
      <c r="ODV7" s="668"/>
      <c r="ODW7" s="668"/>
      <c r="ODX7" s="668"/>
      <c r="ODY7" s="668"/>
      <c r="ODZ7" s="668"/>
      <c r="OEA7" s="668"/>
      <c r="OEB7" s="668"/>
      <c r="OEC7" s="668"/>
      <c r="OED7" s="668"/>
      <c r="OEE7" s="668"/>
      <c r="OEF7" s="668"/>
      <c r="OEG7" s="668"/>
      <c r="OEH7" s="668"/>
      <c r="OEI7" s="668"/>
      <c r="OEJ7" s="668"/>
      <c r="OEK7" s="668"/>
      <c r="OEL7" s="668"/>
      <c r="OEM7" s="668"/>
      <c r="OEN7" s="668"/>
      <c r="OEO7" s="668"/>
      <c r="OEP7" s="668"/>
      <c r="OEQ7" s="668"/>
      <c r="OER7" s="668"/>
      <c r="OES7" s="668"/>
      <c r="OET7" s="668"/>
      <c r="OEU7" s="668"/>
      <c r="OEV7" s="668"/>
      <c r="OEW7" s="668"/>
      <c r="OEX7" s="668"/>
      <c r="OEY7" s="668"/>
      <c r="OEZ7" s="668"/>
      <c r="OFA7" s="668"/>
      <c r="OFB7" s="668"/>
      <c r="OFC7" s="668"/>
      <c r="OFD7" s="668"/>
      <c r="OFE7" s="668"/>
      <c r="OFF7" s="668"/>
      <c r="OFG7" s="668"/>
      <c r="OFH7" s="668"/>
      <c r="OFI7" s="668"/>
      <c r="OFJ7" s="668"/>
      <c r="OFK7" s="668"/>
      <c r="OFL7" s="668"/>
      <c r="OFM7" s="668"/>
      <c r="OFN7" s="668"/>
      <c r="OFO7" s="668"/>
      <c r="OFP7" s="668"/>
      <c r="OFQ7" s="668"/>
      <c r="OFR7" s="668"/>
      <c r="OFS7" s="668"/>
      <c r="OFT7" s="668"/>
      <c r="OFU7" s="668"/>
      <c r="OFV7" s="668"/>
      <c r="OFW7" s="668"/>
      <c r="OFX7" s="668"/>
      <c r="OFY7" s="668"/>
      <c r="OFZ7" s="668"/>
      <c r="OGA7" s="668"/>
      <c r="OGB7" s="668"/>
      <c r="OGC7" s="668"/>
      <c r="OGD7" s="668"/>
      <c r="OGE7" s="668"/>
      <c r="OGF7" s="668"/>
      <c r="OGG7" s="668"/>
      <c r="OGH7" s="668"/>
      <c r="OGI7" s="668"/>
      <c r="OGJ7" s="668"/>
      <c r="OGK7" s="668"/>
      <c r="OGL7" s="668"/>
      <c r="OGM7" s="668"/>
      <c r="OGN7" s="668"/>
      <c r="OGO7" s="668"/>
      <c r="OGP7" s="668"/>
      <c r="OGQ7" s="668"/>
      <c r="OGR7" s="668"/>
      <c r="OGS7" s="668"/>
      <c r="OGT7" s="668"/>
      <c r="OGU7" s="668"/>
      <c r="OGV7" s="668"/>
      <c r="OGW7" s="668"/>
      <c r="OGX7" s="668"/>
      <c r="OGY7" s="668"/>
      <c r="OGZ7" s="668"/>
      <c r="OHA7" s="668"/>
      <c r="OHB7" s="668"/>
      <c r="OHC7" s="668"/>
      <c r="OHD7" s="668"/>
      <c r="OHE7" s="668"/>
      <c r="OHF7" s="668"/>
      <c r="OHG7" s="668"/>
      <c r="OHH7" s="668"/>
      <c r="OHI7" s="668"/>
      <c r="OHJ7" s="668"/>
      <c r="OHK7" s="668"/>
      <c r="OHL7" s="668"/>
      <c r="OHM7" s="668"/>
      <c r="OHN7" s="668"/>
      <c r="OHO7" s="668"/>
      <c r="OHP7" s="668"/>
      <c r="OHQ7" s="668"/>
      <c r="OHR7" s="668"/>
      <c r="OHS7" s="668"/>
      <c r="OHT7" s="668"/>
      <c r="OHU7" s="668"/>
      <c r="OHV7" s="668"/>
      <c r="OHW7" s="668"/>
      <c r="OHX7" s="668"/>
      <c r="OHY7" s="668"/>
      <c r="OHZ7" s="668"/>
      <c r="OIA7" s="668"/>
      <c r="OIB7" s="668"/>
      <c r="OIC7" s="668"/>
      <c r="OID7" s="668"/>
      <c r="OIE7" s="668"/>
      <c r="OIF7" s="668"/>
      <c r="OIG7" s="668"/>
      <c r="OIH7" s="668"/>
      <c r="OII7" s="668"/>
      <c r="OIJ7" s="668"/>
      <c r="OIK7" s="668"/>
      <c r="OIL7" s="668"/>
      <c r="OIM7" s="668"/>
      <c r="OIN7" s="668"/>
      <c r="OIO7" s="668"/>
      <c r="OIP7" s="668"/>
      <c r="OIQ7" s="668"/>
      <c r="OIR7" s="668"/>
      <c r="OIS7" s="668"/>
      <c r="OIT7" s="668"/>
      <c r="OIU7" s="668"/>
      <c r="OIV7" s="668"/>
      <c r="OIW7" s="668"/>
      <c r="OIX7" s="668"/>
      <c r="OIY7" s="668"/>
      <c r="OIZ7" s="668"/>
      <c r="OJA7" s="668"/>
      <c r="OJB7" s="668"/>
      <c r="OJC7" s="668"/>
      <c r="OJD7" s="668"/>
      <c r="OJE7" s="668"/>
      <c r="OJF7" s="668"/>
      <c r="OJG7" s="668"/>
      <c r="OJH7" s="668"/>
      <c r="OJI7" s="668"/>
      <c r="OJJ7" s="668"/>
      <c r="OJK7" s="668"/>
      <c r="OJL7" s="668"/>
      <c r="OJM7" s="668"/>
      <c r="OJN7" s="668"/>
      <c r="OJO7" s="668"/>
      <c r="OJP7" s="668"/>
      <c r="OJQ7" s="668"/>
      <c r="OJR7" s="668"/>
      <c r="OJS7" s="668"/>
      <c r="OJT7" s="668"/>
      <c r="OJU7" s="668"/>
      <c r="OJV7" s="668"/>
      <c r="OJW7" s="668"/>
      <c r="OJX7" s="668"/>
      <c r="OJY7" s="668"/>
      <c r="OJZ7" s="668"/>
      <c r="OKA7" s="668"/>
      <c r="OKB7" s="668"/>
      <c r="OKC7" s="668"/>
      <c r="OKD7" s="668"/>
      <c r="OKE7" s="668"/>
      <c r="OKF7" s="668"/>
      <c r="OKG7" s="668"/>
      <c r="OKH7" s="668"/>
      <c r="OKI7" s="668"/>
      <c r="OKJ7" s="668"/>
      <c r="OKK7" s="668"/>
      <c r="OKL7" s="668"/>
      <c r="OKM7" s="668"/>
      <c r="OKN7" s="668"/>
      <c r="OKO7" s="668"/>
      <c r="OKP7" s="668"/>
      <c r="OKQ7" s="668"/>
      <c r="OKR7" s="668"/>
      <c r="OKS7" s="668"/>
      <c r="OKT7" s="668"/>
      <c r="OKU7" s="668"/>
      <c r="OKV7" s="668"/>
      <c r="OKW7" s="668"/>
      <c r="OKX7" s="668"/>
      <c r="OKY7" s="668"/>
      <c r="OKZ7" s="668"/>
      <c r="OLA7" s="668"/>
      <c r="OLB7" s="668"/>
      <c r="OLC7" s="668"/>
      <c r="OLD7" s="668"/>
      <c r="OLE7" s="668"/>
      <c r="OLF7" s="668"/>
      <c r="OLG7" s="668"/>
      <c r="OLH7" s="668"/>
      <c r="OLI7" s="668"/>
      <c r="OLJ7" s="668"/>
      <c r="OLK7" s="668"/>
      <c r="OLL7" s="668"/>
      <c r="OLM7" s="668"/>
      <c r="OLN7" s="668"/>
      <c r="OLO7" s="668"/>
      <c r="OLP7" s="668"/>
      <c r="OLQ7" s="668"/>
      <c r="OLR7" s="668"/>
      <c r="OLS7" s="668"/>
      <c r="OLT7" s="668"/>
      <c r="OLU7" s="668"/>
      <c r="OLV7" s="668"/>
      <c r="OLW7" s="668"/>
      <c r="OLX7" s="668"/>
      <c r="OLY7" s="668"/>
      <c r="OLZ7" s="668"/>
      <c r="OMA7" s="668"/>
      <c r="OMB7" s="668"/>
      <c r="OMC7" s="668"/>
      <c r="OMD7" s="668"/>
      <c r="OME7" s="668"/>
      <c r="OMF7" s="668"/>
      <c r="OMG7" s="668"/>
      <c r="OMH7" s="668"/>
      <c r="OMI7" s="668"/>
      <c r="OMJ7" s="668"/>
      <c r="OMK7" s="668"/>
      <c r="OML7" s="668"/>
      <c r="OMM7" s="668"/>
      <c r="OMN7" s="668"/>
      <c r="OMO7" s="668"/>
      <c r="OMP7" s="668"/>
      <c r="OMQ7" s="668"/>
      <c r="OMR7" s="668"/>
      <c r="OMS7" s="668"/>
      <c r="OMT7" s="668"/>
      <c r="OMU7" s="668"/>
      <c r="OMV7" s="668"/>
      <c r="OMW7" s="668"/>
      <c r="OMX7" s="668"/>
      <c r="OMY7" s="668"/>
      <c r="OMZ7" s="668"/>
      <c r="ONA7" s="668"/>
      <c r="ONB7" s="668"/>
      <c r="ONC7" s="668"/>
      <c r="OND7" s="668"/>
      <c r="ONE7" s="668"/>
      <c r="ONF7" s="668"/>
      <c r="ONG7" s="668"/>
      <c r="ONH7" s="668"/>
      <c r="ONI7" s="668"/>
      <c r="ONJ7" s="668"/>
      <c r="ONK7" s="668"/>
      <c r="ONL7" s="668"/>
      <c r="ONM7" s="668"/>
      <c r="ONN7" s="668"/>
      <c r="ONO7" s="668"/>
      <c r="ONP7" s="668"/>
      <c r="ONQ7" s="668"/>
      <c r="ONR7" s="668"/>
      <c r="ONS7" s="668"/>
      <c r="ONT7" s="668"/>
      <c r="ONU7" s="668"/>
      <c r="ONV7" s="668"/>
      <c r="ONW7" s="668"/>
      <c r="ONX7" s="668"/>
      <c r="ONY7" s="668"/>
      <c r="ONZ7" s="668"/>
      <c r="OOA7" s="668"/>
      <c r="OOB7" s="668"/>
      <c r="OOC7" s="668"/>
      <c r="OOD7" s="668"/>
      <c r="OOE7" s="668"/>
      <c r="OOF7" s="668"/>
      <c r="OOG7" s="668"/>
      <c r="OOH7" s="668"/>
      <c r="OOI7" s="668"/>
      <c r="OOJ7" s="668"/>
      <c r="OOK7" s="668"/>
      <c r="OOL7" s="668"/>
      <c r="OOM7" s="668"/>
      <c r="OON7" s="668"/>
      <c r="OOO7" s="668"/>
      <c r="OOP7" s="668"/>
      <c r="OOQ7" s="668"/>
      <c r="OOR7" s="668"/>
      <c r="OOS7" s="668"/>
      <c r="OOT7" s="668"/>
      <c r="OOU7" s="668"/>
      <c r="OOV7" s="668"/>
      <c r="OOW7" s="668"/>
      <c r="OOX7" s="668"/>
      <c r="OOY7" s="668"/>
      <c r="OOZ7" s="668"/>
      <c r="OPA7" s="668"/>
      <c r="OPB7" s="668"/>
      <c r="OPC7" s="668"/>
      <c r="OPD7" s="668"/>
      <c r="OPE7" s="668"/>
      <c r="OPF7" s="668"/>
      <c r="OPG7" s="668"/>
      <c r="OPH7" s="668"/>
      <c r="OPI7" s="668"/>
      <c r="OPJ7" s="668"/>
      <c r="OPK7" s="668"/>
      <c r="OPL7" s="668"/>
      <c r="OPM7" s="668"/>
      <c r="OPN7" s="668"/>
      <c r="OPO7" s="668"/>
      <c r="OPP7" s="668"/>
      <c r="OPQ7" s="668"/>
      <c r="OPR7" s="668"/>
      <c r="OPS7" s="668"/>
      <c r="OPT7" s="668"/>
      <c r="OPU7" s="668"/>
      <c r="OPV7" s="668"/>
      <c r="OPW7" s="668"/>
      <c r="OPX7" s="668"/>
      <c r="OPY7" s="668"/>
      <c r="OPZ7" s="668"/>
      <c r="OQA7" s="668"/>
      <c r="OQB7" s="668"/>
      <c r="OQC7" s="668"/>
      <c r="OQD7" s="668"/>
      <c r="OQE7" s="668"/>
      <c r="OQF7" s="668"/>
      <c r="OQG7" s="668"/>
      <c r="OQH7" s="668"/>
      <c r="OQI7" s="668"/>
      <c r="OQJ7" s="668"/>
      <c r="OQK7" s="668"/>
      <c r="OQL7" s="668"/>
      <c r="OQM7" s="668"/>
      <c r="OQN7" s="668"/>
      <c r="OQO7" s="668"/>
      <c r="OQP7" s="668"/>
      <c r="OQQ7" s="668"/>
      <c r="OQR7" s="668"/>
      <c r="OQS7" s="668"/>
      <c r="OQT7" s="668"/>
      <c r="OQU7" s="668"/>
      <c r="OQV7" s="668"/>
      <c r="OQW7" s="668"/>
      <c r="OQX7" s="668"/>
      <c r="OQY7" s="668"/>
      <c r="OQZ7" s="668"/>
      <c r="ORA7" s="668"/>
      <c r="ORB7" s="668"/>
      <c r="ORC7" s="668"/>
      <c r="ORD7" s="668"/>
      <c r="ORE7" s="668"/>
      <c r="ORF7" s="668"/>
      <c r="ORG7" s="668"/>
      <c r="ORH7" s="668"/>
      <c r="ORI7" s="668"/>
      <c r="ORJ7" s="668"/>
      <c r="ORK7" s="668"/>
      <c r="ORL7" s="668"/>
      <c r="ORM7" s="668"/>
      <c r="ORN7" s="668"/>
      <c r="ORO7" s="668"/>
      <c r="ORP7" s="668"/>
      <c r="ORQ7" s="668"/>
      <c r="ORR7" s="668"/>
      <c r="ORS7" s="668"/>
      <c r="ORT7" s="668"/>
      <c r="ORU7" s="668"/>
      <c r="ORV7" s="668"/>
      <c r="ORW7" s="668"/>
      <c r="ORX7" s="668"/>
      <c r="ORY7" s="668"/>
      <c r="ORZ7" s="668"/>
      <c r="OSA7" s="668"/>
      <c r="OSB7" s="668"/>
      <c r="OSC7" s="668"/>
      <c r="OSD7" s="668"/>
      <c r="OSE7" s="668"/>
      <c r="OSF7" s="668"/>
      <c r="OSG7" s="668"/>
      <c r="OSH7" s="668"/>
      <c r="OSI7" s="668"/>
      <c r="OSJ7" s="668"/>
      <c r="OSK7" s="668"/>
      <c r="OSL7" s="668"/>
      <c r="OSM7" s="668"/>
      <c r="OSN7" s="668"/>
      <c r="OSO7" s="668"/>
      <c r="OSP7" s="668"/>
      <c r="OSQ7" s="668"/>
      <c r="OSR7" s="668"/>
      <c r="OSS7" s="668"/>
      <c r="OST7" s="668"/>
      <c r="OSU7" s="668"/>
      <c r="OSV7" s="668"/>
      <c r="OSW7" s="668"/>
      <c r="OSX7" s="668"/>
      <c r="OSY7" s="668"/>
      <c r="OSZ7" s="668"/>
      <c r="OTA7" s="668"/>
      <c r="OTB7" s="668"/>
      <c r="OTC7" s="668"/>
      <c r="OTD7" s="668"/>
      <c r="OTE7" s="668"/>
      <c r="OTF7" s="668"/>
      <c r="OTG7" s="668"/>
      <c r="OTH7" s="668"/>
      <c r="OTI7" s="668"/>
      <c r="OTJ7" s="668"/>
      <c r="OTK7" s="668"/>
      <c r="OTL7" s="668"/>
      <c r="OTM7" s="668"/>
      <c r="OTN7" s="668"/>
      <c r="OTO7" s="668"/>
      <c r="OTP7" s="668"/>
      <c r="OTQ7" s="668"/>
      <c r="OTR7" s="668"/>
      <c r="OTS7" s="668"/>
      <c r="OTT7" s="668"/>
      <c r="OTU7" s="668"/>
      <c r="OTV7" s="668"/>
      <c r="OTW7" s="668"/>
      <c r="OTX7" s="668"/>
      <c r="OTY7" s="668"/>
      <c r="OTZ7" s="668"/>
      <c r="OUA7" s="668"/>
      <c r="OUB7" s="668"/>
      <c r="OUC7" s="668"/>
      <c r="OUD7" s="668"/>
      <c r="OUE7" s="668"/>
      <c r="OUF7" s="668"/>
      <c r="OUG7" s="668"/>
      <c r="OUH7" s="668"/>
      <c r="OUI7" s="668"/>
      <c r="OUJ7" s="668"/>
      <c r="OUK7" s="668"/>
      <c r="OUL7" s="668"/>
      <c r="OUM7" s="668"/>
      <c r="OUN7" s="668"/>
      <c r="OUO7" s="668"/>
      <c r="OUP7" s="668"/>
      <c r="OUQ7" s="668"/>
      <c r="OUR7" s="668"/>
      <c r="OUS7" s="668"/>
      <c r="OUT7" s="668"/>
      <c r="OUU7" s="668"/>
      <c r="OUV7" s="668"/>
      <c r="OUW7" s="668"/>
      <c r="OUX7" s="668"/>
      <c r="OUY7" s="668"/>
      <c r="OUZ7" s="668"/>
      <c r="OVA7" s="668"/>
      <c r="OVB7" s="668"/>
      <c r="OVC7" s="668"/>
      <c r="OVD7" s="668"/>
      <c r="OVE7" s="668"/>
      <c r="OVF7" s="668"/>
      <c r="OVG7" s="668"/>
      <c r="OVH7" s="668"/>
      <c r="OVI7" s="668"/>
      <c r="OVJ7" s="668"/>
      <c r="OVK7" s="668"/>
      <c r="OVL7" s="668"/>
      <c r="OVM7" s="668"/>
      <c r="OVN7" s="668"/>
      <c r="OVO7" s="668"/>
      <c r="OVP7" s="668"/>
      <c r="OVQ7" s="668"/>
      <c r="OVR7" s="668"/>
      <c r="OVS7" s="668"/>
      <c r="OVT7" s="668"/>
      <c r="OVU7" s="668"/>
      <c r="OVV7" s="668"/>
      <c r="OVW7" s="668"/>
      <c r="OVX7" s="668"/>
      <c r="OVY7" s="668"/>
      <c r="OVZ7" s="668"/>
      <c r="OWA7" s="668"/>
      <c r="OWB7" s="668"/>
      <c r="OWC7" s="668"/>
      <c r="OWD7" s="668"/>
      <c r="OWE7" s="668"/>
      <c r="OWF7" s="668"/>
      <c r="OWG7" s="668"/>
      <c r="OWH7" s="668"/>
      <c r="OWI7" s="668"/>
      <c r="OWJ7" s="668"/>
      <c r="OWK7" s="668"/>
      <c r="OWL7" s="668"/>
      <c r="OWM7" s="668"/>
      <c r="OWN7" s="668"/>
      <c r="OWO7" s="668"/>
      <c r="OWP7" s="668"/>
      <c r="OWQ7" s="668"/>
      <c r="OWR7" s="668"/>
      <c r="OWS7" s="668"/>
      <c r="OWT7" s="668"/>
      <c r="OWU7" s="668"/>
      <c r="OWV7" s="668"/>
      <c r="OWW7" s="668"/>
      <c r="OWX7" s="668"/>
      <c r="OWY7" s="668"/>
      <c r="OWZ7" s="668"/>
      <c r="OXA7" s="668"/>
      <c r="OXB7" s="668"/>
      <c r="OXC7" s="668"/>
      <c r="OXD7" s="668"/>
      <c r="OXE7" s="668"/>
      <c r="OXF7" s="668"/>
      <c r="OXG7" s="668"/>
      <c r="OXH7" s="668"/>
      <c r="OXI7" s="668"/>
      <c r="OXJ7" s="668"/>
      <c r="OXK7" s="668"/>
      <c r="OXL7" s="668"/>
      <c r="OXM7" s="668"/>
      <c r="OXN7" s="668"/>
      <c r="OXO7" s="668"/>
      <c r="OXP7" s="668"/>
      <c r="OXQ7" s="668"/>
      <c r="OXR7" s="668"/>
      <c r="OXS7" s="668"/>
      <c r="OXT7" s="668"/>
      <c r="OXU7" s="668"/>
      <c r="OXV7" s="668"/>
      <c r="OXW7" s="668"/>
      <c r="OXX7" s="668"/>
      <c r="OXY7" s="668"/>
      <c r="OXZ7" s="668"/>
      <c r="OYA7" s="668"/>
      <c r="OYB7" s="668"/>
      <c r="OYC7" s="668"/>
      <c r="OYD7" s="668"/>
      <c r="OYE7" s="668"/>
      <c r="OYF7" s="668"/>
      <c r="OYG7" s="668"/>
      <c r="OYH7" s="668"/>
      <c r="OYI7" s="668"/>
      <c r="OYJ7" s="668"/>
      <c r="OYK7" s="668"/>
      <c r="OYL7" s="668"/>
      <c r="OYM7" s="668"/>
      <c r="OYN7" s="668"/>
      <c r="OYO7" s="668"/>
      <c r="OYP7" s="668"/>
      <c r="OYQ7" s="668"/>
      <c r="OYR7" s="668"/>
      <c r="OYS7" s="668"/>
      <c r="OYT7" s="668"/>
      <c r="OYU7" s="668"/>
      <c r="OYV7" s="668"/>
      <c r="OYW7" s="668"/>
      <c r="OYX7" s="668"/>
      <c r="OYY7" s="668"/>
      <c r="OYZ7" s="668"/>
      <c r="OZA7" s="668"/>
      <c r="OZB7" s="668"/>
      <c r="OZC7" s="668"/>
      <c r="OZD7" s="668"/>
      <c r="OZE7" s="668"/>
      <c r="OZF7" s="668"/>
      <c r="OZG7" s="668"/>
      <c r="OZH7" s="668"/>
      <c r="OZI7" s="668"/>
      <c r="OZJ7" s="668"/>
      <c r="OZK7" s="668"/>
      <c r="OZL7" s="668"/>
      <c r="OZM7" s="668"/>
      <c r="OZN7" s="668"/>
      <c r="OZO7" s="668"/>
      <c r="OZP7" s="668"/>
      <c r="OZQ7" s="668"/>
      <c r="OZR7" s="668"/>
      <c r="OZS7" s="668"/>
      <c r="OZT7" s="668"/>
      <c r="OZU7" s="668"/>
      <c r="OZV7" s="668"/>
      <c r="OZW7" s="668"/>
      <c r="OZX7" s="668"/>
      <c r="OZY7" s="668"/>
      <c r="OZZ7" s="668"/>
      <c r="PAA7" s="668"/>
      <c r="PAB7" s="668"/>
      <c r="PAC7" s="668"/>
      <c r="PAD7" s="668"/>
      <c r="PAE7" s="668"/>
      <c r="PAF7" s="668"/>
      <c r="PAG7" s="668"/>
      <c r="PAH7" s="668"/>
      <c r="PAI7" s="668"/>
      <c r="PAJ7" s="668"/>
      <c r="PAK7" s="668"/>
      <c r="PAL7" s="668"/>
      <c r="PAM7" s="668"/>
      <c r="PAN7" s="668"/>
      <c r="PAO7" s="668"/>
      <c r="PAP7" s="668"/>
      <c r="PAQ7" s="668"/>
      <c r="PAR7" s="668"/>
      <c r="PAS7" s="668"/>
      <c r="PAT7" s="668"/>
      <c r="PAU7" s="668"/>
      <c r="PAV7" s="668"/>
      <c r="PAW7" s="668"/>
      <c r="PAX7" s="668"/>
      <c r="PAY7" s="668"/>
      <c r="PAZ7" s="668"/>
      <c r="PBA7" s="668"/>
      <c r="PBB7" s="668"/>
      <c r="PBC7" s="668"/>
      <c r="PBD7" s="668"/>
      <c r="PBE7" s="668"/>
      <c r="PBF7" s="668"/>
      <c r="PBG7" s="668"/>
      <c r="PBH7" s="668"/>
      <c r="PBI7" s="668"/>
      <c r="PBJ7" s="668"/>
      <c r="PBK7" s="668"/>
      <c r="PBL7" s="668"/>
      <c r="PBM7" s="668"/>
      <c r="PBN7" s="668"/>
      <c r="PBO7" s="668"/>
      <c r="PBP7" s="668"/>
      <c r="PBQ7" s="668"/>
      <c r="PBR7" s="668"/>
      <c r="PBS7" s="668"/>
      <c r="PBT7" s="668"/>
      <c r="PBU7" s="668"/>
      <c r="PBV7" s="668"/>
      <c r="PBW7" s="668"/>
      <c r="PBX7" s="668"/>
      <c r="PBY7" s="668"/>
      <c r="PBZ7" s="668"/>
      <c r="PCA7" s="668"/>
      <c r="PCB7" s="668"/>
      <c r="PCC7" s="668"/>
      <c r="PCD7" s="668"/>
      <c r="PCE7" s="668"/>
      <c r="PCF7" s="668"/>
      <c r="PCG7" s="668"/>
      <c r="PCH7" s="668"/>
      <c r="PCI7" s="668"/>
      <c r="PCJ7" s="668"/>
      <c r="PCK7" s="668"/>
      <c r="PCL7" s="668"/>
      <c r="PCM7" s="668"/>
      <c r="PCN7" s="668"/>
      <c r="PCO7" s="668"/>
      <c r="PCP7" s="668"/>
      <c r="PCQ7" s="668"/>
      <c r="PCR7" s="668"/>
      <c r="PCS7" s="668"/>
      <c r="PCT7" s="668"/>
      <c r="PCU7" s="668"/>
      <c r="PCV7" s="668"/>
      <c r="PCW7" s="668"/>
      <c r="PCX7" s="668"/>
      <c r="PCY7" s="668"/>
      <c r="PCZ7" s="668"/>
      <c r="PDA7" s="668"/>
      <c r="PDB7" s="668"/>
      <c r="PDC7" s="668"/>
      <c r="PDD7" s="668"/>
      <c r="PDE7" s="668"/>
      <c r="PDF7" s="668"/>
      <c r="PDG7" s="668"/>
      <c r="PDH7" s="668"/>
      <c r="PDI7" s="668"/>
      <c r="PDJ7" s="668"/>
      <c r="PDK7" s="668"/>
      <c r="PDL7" s="668"/>
      <c r="PDM7" s="668"/>
      <c r="PDN7" s="668"/>
      <c r="PDO7" s="668"/>
      <c r="PDP7" s="668"/>
      <c r="PDQ7" s="668"/>
      <c r="PDR7" s="668"/>
      <c r="PDS7" s="668"/>
      <c r="PDT7" s="668"/>
      <c r="PDU7" s="668"/>
      <c r="PDV7" s="668"/>
      <c r="PDW7" s="668"/>
      <c r="PDX7" s="668"/>
      <c r="PDY7" s="668"/>
      <c r="PDZ7" s="668"/>
      <c r="PEA7" s="668"/>
      <c r="PEB7" s="668"/>
      <c r="PEC7" s="668"/>
      <c r="PED7" s="668"/>
      <c r="PEE7" s="668"/>
      <c r="PEF7" s="668"/>
      <c r="PEG7" s="668"/>
      <c r="PEH7" s="668"/>
      <c r="PEI7" s="668"/>
      <c r="PEJ7" s="668"/>
      <c r="PEK7" s="668"/>
      <c r="PEL7" s="668"/>
      <c r="PEM7" s="668"/>
      <c r="PEN7" s="668"/>
      <c r="PEO7" s="668"/>
      <c r="PEP7" s="668"/>
      <c r="PEQ7" s="668"/>
      <c r="PER7" s="668"/>
      <c r="PES7" s="668"/>
      <c r="PET7" s="668"/>
      <c r="PEU7" s="668"/>
      <c r="PEV7" s="668"/>
      <c r="PEW7" s="668"/>
      <c r="PEX7" s="668"/>
      <c r="PEY7" s="668"/>
      <c r="PEZ7" s="668"/>
      <c r="PFA7" s="668"/>
      <c r="PFB7" s="668"/>
      <c r="PFC7" s="668"/>
      <c r="PFD7" s="668"/>
      <c r="PFE7" s="668"/>
      <c r="PFF7" s="668"/>
      <c r="PFG7" s="668"/>
      <c r="PFH7" s="668"/>
      <c r="PFI7" s="668"/>
      <c r="PFJ7" s="668"/>
      <c r="PFK7" s="668"/>
      <c r="PFL7" s="668"/>
      <c r="PFM7" s="668"/>
      <c r="PFN7" s="668"/>
      <c r="PFO7" s="668"/>
      <c r="PFP7" s="668"/>
      <c r="PFQ7" s="668"/>
      <c r="PFR7" s="668"/>
      <c r="PFS7" s="668"/>
      <c r="PFT7" s="668"/>
      <c r="PFU7" s="668"/>
      <c r="PFV7" s="668"/>
      <c r="PFW7" s="668"/>
      <c r="PFX7" s="668"/>
      <c r="PFY7" s="668"/>
      <c r="PFZ7" s="668"/>
      <c r="PGA7" s="668"/>
      <c r="PGB7" s="668"/>
      <c r="PGC7" s="668"/>
      <c r="PGD7" s="668"/>
      <c r="PGE7" s="668"/>
      <c r="PGF7" s="668"/>
      <c r="PGG7" s="668"/>
      <c r="PGH7" s="668"/>
      <c r="PGI7" s="668"/>
      <c r="PGJ7" s="668"/>
      <c r="PGK7" s="668"/>
      <c r="PGL7" s="668"/>
      <c r="PGM7" s="668"/>
      <c r="PGN7" s="668"/>
      <c r="PGO7" s="668"/>
      <c r="PGP7" s="668"/>
      <c r="PGQ7" s="668"/>
      <c r="PGR7" s="668"/>
      <c r="PGS7" s="668"/>
      <c r="PGT7" s="668"/>
      <c r="PGU7" s="668"/>
      <c r="PGV7" s="668"/>
      <c r="PGW7" s="668"/>
      <c r="PGX7" s="668"/>
      <c r="PGY7" s="668"/>
      <c r="PGZ7" s="668"/>
      <c r="PHA7" s="668"/>
      <c r="PHB7" s="668"/>
      <c r="PHC7" s="668"/>
      <c r="PHD7" s="668"/>
      <c r="PHE7" s="668"/>
      <c r="PHF7" s="668"/>
      <c r="PHG7" s="668"/>
      <c r="PHH7" s="668"/>
      <c r="PHI7" s="668"/>
      <c r="PHJ7" s="668"/>
      <c r="PHK7" s="668"/>
      <c r="PHL7" s="668"/>
      <c r="PHM7" s="668"/>
      <c r="PHN7" s="668"/>
      <c r="PHO7" s="668"/>
      <c r="PHP7" s="668"/>
      <c r="PHQ7" s="668"/>
      <c r="PHR7" s="668"/>
      <c r="PHS7" s="668"/>
      <c r="PHT7" s="668"/>
      <c r="PHU7" s="668"/>
      <c r="PHV7" s="668"/>
      <c r="PHW7" s="668"/>
      <c r="PHX7" s="668"/>
      <c r="PHY7" s="668"/>
      <c r="PHZ7" s="668"/>
      <c r="PIA7" s="668"/>
      <c r="PIB7" s="668"/>
      <c r="PIC7" s="668"/>
      <c r="PID7" s="668"/>
      <c r="PIE7" s="668"/>
      <c r="PIF7" s="668"/>
      <c r="PIG7" s="668"/>
      <c r="PIH7" s="668"/>
      <c r="PII7" s="668"/>
      <c r="PIJ7" s="668"/>
      <c r="PIK7" s="668"/>
      <c r="PIL7" s="668"/>
      <c r="PIM7" s="668"/>
      <c r="PIN7" s="668"/>
      <c r="PIO7" s="668"/>
      <c r="PIP7" s="668"/>
      <c r="PIQ7" s="668"/>
      <c r="PIR7" s="668"/>
      <c r="PIS7" s="668"/>
      <c r="PIT7" s="668"/>
      <c r="PIU7" s="668"/>
      <c r="PIV7" s="668"/>
      <c r="PIW7" s="668"/>
      <c r="PIX7" s="668"/>
      <c r="PIY7" s="668"/>
      <c r="PIZ7" s="668"/>
      <c r="PJA7" s="668"/>
      <c r="PJB7" s="668"/>
      <c r="PJC7" s="668"/>
      <c r="PJD7" s="668"/>
      <c r="PJE7" s="668"/>
      <c r="PJF7" s="668"/>
      <c r="PJG7" s="668"/>
      <c r="PJH7" s="668"/>
      <c r="PJI7" s="668"/>
      <c r="PJJ7" s="668"/>
      <c r="PJK7" s="668"/>
      <c r="PJL7" s="668"/>
      <c r="PJM7" s="668"/>
      <c r="PJN7" s="668"/>
      <c r="PJO7" s="668"/>
      <c r="PJP7" s="668"/>
      <c r="PJQ7" s="668"/>
      <c r="PJR7" s="668"/>
      <c r="PJS7" s="668"/>
      <c r="PJT7" s="668"/>
      <c r="PJU7" s="668"/>
      <c r="PJV7" s="668"/>
      <c r="PJW7" s="668"/>
      <c r="PJX7" s="668"/>
      <c r="PJY7" s="668"/>
      <c r="PJZ7" s="668"/>
      <c r="PKA7" s="668"/>
      <c r="PKB7" s="668"/>
      <c r="PKC7" s="668"/>
      <c r="PKD7" s="668"/>
      <c r="PKE7" s="668"/>
      <c r="PKF7" s="668"/>
      <c r="PKG7" s="668"/>
      <c r="PKH7" s="668"/>
      <c r="PKI7" s="668"/>
      <c r="PKJ7" s="668"/>
      <c r="PKK7" s="668"/>
      <c r="PKL7" s="668"/>
      <c r="PKM7" s="668"/>
      <c r="PKN7" s="668"/>
      <c r="PKO7" s="668"/>
      <c r="PKP7" s="668"/>
      <c r="PKQ7" s="668"/>
      <c r="PKR7" s="668"/>
      <c r="PKS7" s="668"/>
      <c r="PKT7" s="668"/>
      <c r="PKU7" s="668"/>
      <c r="PKV7" s="668"/>
      <c r="PKW7" s="668"/>
      <c r="PKX7" s="668"/>
      <c r="PKY7" s="668"/>
      <c r="PKZ7" s="668"/>
      <c r="PLA7" s="668"/>
      <c r="PLB7" s="668"/>
      <c r="PLC7" s="668"/>
      <c r="PLD7" s="668"/>
      <c r="PLE7" s="668"/>
      <c r="PLF7" s="668"/>
      <c r="PLG7" s="668"/>
      <c r="PLH7" s="668"/>
      <c r="PLI7" s="668"/>
      <c r="PLJ7" s="668"/>
      <c r="PLK7" s="668"/>
      <c r="PLL7" s="668"/>
      <c r="PLM7" s="668"/>
      <c r="PLN7" s="668"/>
      <c r="PLO7" s="668"/>
      <c r="PLP7" s="668"/>
      <c r="PLQ7" s="668"/>
      <c r="PLR7" s="668"/>
      <c r="PLS7" s="668"/>
      <c r="PLT7" s="668"/>
      <c r="PLU7" s="668"/>
      <c r="PLV7" s="668"/>
      <c r="PLW7" s="668"/>
      <c r="PLX7" s="668"/>
      <c r="PLY7" s="668"/>
      <c r="PLZ7" s="668"/>
      <c r="PMA7" s="668"/>
      <c r="PMB7" s="668"/>
      <c r="PMC7" s="668"/>
      <c r="PMD7" s="668"/>
      <c r="PME7" s="668"/>
      <c r="PMF7" s="668"/>
      <c r="PMG7" s="668"/>
      <c r="PMH7" s="668"/>
      <c r="PMI7" s="668"/>
      <c r="PMJ7" s="668"/>
      <c r="PMK7" s="668"/>
      <c r="PML7" s="668"/>
      <c r="PMM7" s="668"/>
      <c r="PMN7" s="668"/>
      <c r="PMO7" s="668"/>
      <c r="PMP7" s="668"/>
      <c r="PMQ7" s="668"/>
      <c r="PMR7" s="668"/>
      <c r="PMS7" s="668"/>
      <c r="PMT7" s="668"/>
      <c r="PMU7" s="668"/>
      <c r="PMV7" s="668"/>
      <c r="PMW7" s="668"/>
      <c r="PMX7" s="668"/>
      <c r="PMY7" s="668"/>
      <c r="PMZ7" s="668"/>
      <c r="PNA7" s="668"/>
      <c r="PNB7" s="668"/>
      <c r="PNC7" s="668"/>
      <c r="PND7" s="668"/>
      <c r="PNE7" s="668"/>
      <c r="PNF7" s="668"/>
      <c r="PNG7" s="668"/>
      <c r="PNH7" s="668"/>
      <c r="PNI7" s="668"/>
      <c r="PNJ7" s="668"/>
      <c r="PNK7" s="668"/>
      <c r="PNL7" s="668"/>
      <c r="PNM7" s="668"/>
      <c r="PNN7" s="668"/>
      <c r="PNO7" s="668"/>
      <c r="PNP7" s="668"/>
      <c r="PNQ7" s="668"/>
      <c r="PNR7" s="668"/>
      <c r="PNS7" s="668"/>
      <c r="PNT7" s="668"/>
      <c r="PNU7" s="668"/>
      <c r="PNV7" s="668"/>
      <c r="PNW7" s="668"/>
      <c r="PNX7" s="668"/>
      <c r="PNY7" s="668"/>
      <c r="PNZ7" s="668"/>
      <c r="POA7" s="668"/>
      <c r="POB7" s="668"/>
      <c r="POC7" s="668"/>
      <c r="POD7" s="668"/>
      <c r="POE7" s="668"/>
      <c r="POF7" s="668"/>
      <c r="POG7" s="668"/>
      <c r="POH7" s="668"/>
      <c r="POI7" s="668"/>
      <c r="POJ7" s="668"/>
      <c r="POK7" s="668"/>
      <c r="POL7" s="668"/>
      <c r="POM7" s="668"/>
      <c r="PON7" s="668"/>
      <c r="POO7" s="668"/>
      <c r="POP7" s="668"/>
      <c r="POQ7" s="668"/>
      <c r="POR7" s="668"/>
      <c r="POS7" s="668"/>
      <c r="POT7" s="668"/>
      <c r="POU7" s="668"/>
      <c r="POV7" s="668"/>
      <c r="POW7" s="668"/>
      <c r="POX7" s="668"/>
      <c r="POY7" s="668"/>
      <c r="POZ7" s="668"/>
      <c r="PPA7" s="668"/>
      <c r="PPB7" s="668"/>
      <c r="PPC7" s="668"/>
      <c r="PPD7" s="668"/>
      <c r="PPE7" s="668"/>
      <c r="PPF7" s="668"/>
      <c r="PPG7" s="668"/>
      <c r="PPH7" s="668"/>
      <c r="PPI7" s="668"/>
      <c r="PPJ7" s="668"/>
      <c r="PPK7" s="668"/>
      <c r="PPL7" s="668"/>
      <c r="PPM7" s="668"/>
      <c r="PPN7" s="668"/>
      <c r="PPO7" s="668"/>
      <c r="PPP7" s="668"/>
      <c r="PPQ7" s="668"/>
      <c r="PPR7" s="668"/>
      <c r="PPS7" s="668"/>
      <c r="PPT7" s="668"/>
      <c r="PPU7" s="668"/>
      <c r="PPV7" s="668"/>
      <c r="PPW7" s="668"/>
      <c r="PPX7" s="668"/>
      <c r="PPY7" s="668"/>
      <c r="PPZ7" s="668"/>
      <c r="PQA7" s="668"/>
      <c r="PQB7" s="668"/>
      <c r="PQC7" s="668"/>
      <c r="PQD7" s="668"/>
      <c r="PQE7" s="668"/>
      <c r="PQF7" s="668"/>
      <c r="PQG7" s="668"/>
      <c r="PQH7" s="668"/>
      <c r="PQI7" s="668"/>
      <c r="PQJ7" s="668"/>
      <c r="PQK7" s="668"/>
      <c r="PQL7" s="668"/>
      <c r="PQM7" s="668"/>
      <c r="PQN7" s="668"/>
      <c r="PQO7" s="668"/>
      <c r="PQP7" s="668"/>
      <c r="PQQ7" s="668"/>
      <c r="PQR7" s="668"/>
      <c r="PQS7" s="668"/>
      <c r="PQT7" s="668"/>
      <c r="PQU7" s="668"/>
      <c r="PQV7" s="668"/>
      <c r="PQW7" s="668"/>
      <c r="PQX7" s="668"/>
      <c r="PQY7" s="668"/>
      <c r="PQZ7" s="668"/>
      <c r="PRA7" s="668"/>
      <c r="PRB7" s="668"/>
      <c r="PRC7" s="668"/>
      <c r="PRD7" s="668"/>
      <c r="PRE7" s="668"/>
      <c r="PRF7" s="668"/>
      <c r="PRG7" s="668"/>
      <c r="PRH7" s="668"/>
      <c r="PRI7" s="668"/>
      <c r="PRJ7" s="668"/>
      <c r="PRK7" s="668"/>
      <c r="PRL7" s="668"/>
      <c r="PRM7" s="668"/>
      <c r="PRN7" s="668"/>
      <c r="PRO7" s="668"/>
      <c r="PRP7" s="668"/>
      <c r="PRQ7" s="668"/>
      <c r="PRR7" s="668"/>
      <c r="PRS7" s="668"/>
      <c r="PRT7" s="668"/>
      <c r="PRU7" s="668"/>
      <c r="PRV7" s="668"/>
      <c r="PRW7" s="668"/>
      <c r="PRX7" s="668"/>
      <c r="PRY7" s="668"/>
      <c r="PRZ7" s="668"/>
      <c r="PSA7" s="668"/>
      <c r="PSB7" s="668"/>
      <c r="PSC7" s="668"/>
      <c r="PSD7" s="668"/>
      <c r="PSE7" s="668"/>
      <c r="PSF7" s="668"/>
      <c r="PSG7" s="668"/>
      <c r="PSH7" s="668"/>
      <c r="PSI7" s="668"/>
      <c r="PSJ7" s="668"/>
      <c r="PSK7" s="668"/>
      <c r="PSL7" s="668"/>
      <c r="PSM7" s="668"/>
      <c r="PSN7" s="668"/>
      <c r="PSO7" s="668"/>
      <c r="PSP7" s="668"/>
      <c r="PSQ7" s="668"/>
      <c r="PSR7" s="668"/>
      <c r="PSS7" s="668"/>
      <c r="PST7" s="668"/>
      <c r="PSU7" s="668"/>
      <c r="PSV7" s="668"/>
      <c r="PSW7" s="668"/>
      <c r="PSX7" s="668"/>
      <c r="PSY7" s="668"/>
      <c r="PSZ7" s="668"/>
      <c r="PTA7" s="668"/>
      <c r="PTB7" s="668"/>
      <c r="PTC7" s="668"/>
      <c r="PTD7" s="668"/>
      <c r="PTE7" s="668"/>
      <c r="PTF7" s="668"/>
      <c r="PTG7" s="668"/>
      <c r="PTH7" s="668"/>
      <c r="PTI7" s="668"/>
      <c r="PTJ7" s="668"/>
      <c r="PTK7" s="668"/>
      <c r="PTL7" s="668"/>
      <c r="PTM7" s="668"/>
      <c r="PTN7" s="668"/>
      <c r="PTO7" s="668"/>
      <c r="PTP7" s="668"/>
      <c r="PTQ7" s="668"/>
      <c r="PTR7" s="668"/>
      <c r="PTS7" s="668"/>
      <c r="PTT7" s="668"/>
      <c r="PTU7" s="668"/>
      <c r="PTV7" s="668"/>
      <c r="PTW7" s="668"/>
      <c r="PTX7" s="668"/>
      <c r="PTY7" s="668"/>
      <c r="PTZ7" s="668"/>
      <c r="PUA7" s="668"/>
      <c r="PUB7" s="668"/>
      <c r="PUC7" s="668"/>
      <c r="PUD7" s="668"/>
      <c r="PUE7" s="668"/>
      <c r="PUF7" s="668"/>
      <c r="PUG7" s="668"/>
      <c r="PUH7" s="668"/>
      <c r="PUI7" s="668"/>
      <c r="PUJ7" s="668"/>
      <c r="PUK7" s="668"/>
      <c r="PUL7" s="668"/>
      <c r="PUM7" s="668"/>
      <c r="PUN7" s="668"/>
      <c r="PUO7" s="668"/>
      <c r="PUP7" s="668"/>
      <c r="PUQ7" s="668"/>
      <c r="PUR7" s="668"/>
      <c r="PUS7" s="668"/>
      <c r="PUT7" s="668"/>
      <c r="PUU7" s="668"/>
      <c r="PUV7" s="668"/>
      <c r="PUW7" s="668"/>
      <c r="PUX7" s="668"/>
      <c r="PUY7" s="668"/>
      <c r="PUZ7" s="668"/>
      <c r="PVA7" s="668"/>
      <c r="PVB7" s="668"/>
      <c r="PVC7" s="668"/>
      <c r="PVD7" s="668"/>
      <c r="PVE7" s="668"/>
      <c r="PVF7" s="668"/>
      <c r="PVG7" s="668"/>
      <c r="PVH7" s="668"/>
      <c r="PVI7" s="668"/>
      <c r="PVJ7" s="668"/>
      <c r="PVK7" s="668"/>
      <c r="PVL7" s="668"/>
      <c r="PVM7" s="668"/>
      <c r="PVN7" s="668"/>
      <c r="PVO7" s="668"/>
      <c r="PVP7" s="668"/>
      <c r="PVQ7" s="668"/>
      <c r="PVR7" s="668"/>
      <c r="PVS7" s="668"/>
      <c r="PVT7" s="668"/>
      <c r="PVU7" s="668"/>
      <c r="PVV7" s="668"/>
      <c r="PVW7" s="668"/>
      <c r="PVX7" s="668"/>
      <c r="PVY7" s="668"/>
      <c r="PVZ7" s="668"/>
      <c r="PWA7" s="668"/>
      <c r="PWB7" s="668"/>
      <c r="PWC7" s="668"/>
      <c r="PWD7" s="668"/>
      <c r="PWE7" s="668"/>
      <c r="PWF7" s="668"/>
      <c r="PWG7" s="668"/>
      <c r="PWH7" s="668"/>
      <c r="PWI7" s="668"/>
      <c r="PWJ7" s="668"/>
      <c r="PWK7" s="668"/>
      <c r="PWL7" s="668"/>
      <c r="PWM7" s="668"/>
      <c r="PWN7" s="668"/>
      <c r="PWO7" s="668"/>
      <c r="PWP7" s="668"/>
      <c r="PWQ7" s="668"/>
      <c r="PWR7" s="668"/>
      <c r="PWS7" s="668"/>
      <c r="PWT7" s="668"/>
      <c r="PWU7" s="668"/>
      <c r="PWV7" s="668"/>
      <c r="PWW7" s="668"/>
      <c r="PWX7" s="668"/>
      <c r="PWY7" s="668"/>
      <c r="PWZ7" s="668"/>
      <c r="PXA7" s="668"/>
      <c r="PXB7" s="668"/>
      <c r="PXC7" s="668"/>
      <c r="PXD7" s="668"/>
      <c r="PXE7" s="668"/>
      <c r="PXF7" s="668"/>
      <c r="PXG7" s="668"/>
      <c r="PXH7" s="668"/>
      <c r="PXI7" s="668"/>
      <c r="PXJ7" s="668"/>
      <c r="PXK7" s="668"/>
      <c r="PXL7" s="668"/>
      <c r="PXM7" s="668"/>
      <c r="PXN7" s="668"/>
      <c r="PXO7" s="668"/>
      <c r="PXP7" s="668"/>
      <c r="PXQ7" s="668"/>
      <c r="PXR7" s="668"/>
      <c r="PXS7" s="668"/>
      <c r="PXT7" s="668"/>
      <c r="PXU7" s="668"/>
      <c r="PXV7" s="668"/>
      <c r="PXW7" s="668"/>
      <c r="PXX7" s="668"/>
      <c r="PXY7" s="668"/>
      <c r="PXZ7" s="668"/>
      <c r="PYA7" s="668"/>
      <c r="PYB7" s="668"/>
      <c r="PYC7" s="668"/>
      <c r="PYD7" s="668"/>
      <c r="PYE7" s="668"/>
      <c r="PYF7" s="668"/>
      <c r="PYG7" s="668"/>
      <c r="PYH7" s="668"/>
      <c r="PYI7" s="668"/>
      <c r="PYJ7" s="668"/>
      <c r="PYK7" s="668"/>
      <c r="PYL7" s="668"/>
      <c r="PYM7" s="668"/>
      <c r="PYN7" s="668"/>
      <c r="PYO7" s="668"/>
      <c r="PYP7" s="668"/>
      <c r="PYQ7" s="668"/>
      <c r="PYR7" s="668"/>
      <c r="PYS7" s="668"/>
      <c r="PYT7" s="668"/>
      <c r="PYU7" s="668"/>
      <c r="PYV7" s="668"/>
      <c r="PYW7" s="668"/>
      <c r="PYX7" s="668"/>
      <c r="PYY7" s="668"/>
      <c r="PYZ7" s="668"/>
      <c r="PZA7" s="668"/>
      <c r="PZB7" s="668"/>
      <c r="PZC7" s="668"/>
      <c r="PZD7" s="668"/>
      <c r="PZE7" s="668"/>
      <c r="PZF7" s="668"/>
      <c r="PZG7" s="668"/>
      <c r="PZH7" s="668"/>
      <c r="PZI7" s="668"/>
      <c r="PZJ7" s="668"/>
      <c r="PZK7" s="668"/>
      <c r="PZL7" s="668"/>
      <c r="PZM7" s="668"/>
      <c r="PZN7" s="668"/>
      <c r="PZO7" s="668"/>
      <c r="PZP7" s="668"/>
      <c r="PZQ7" s="668"/>
      <c r="PZR7" s="668"/>
      <c r="PZS7" s="668"/>
      <c r="PZT7" s="668"/>
      <c r="PZU7" s="668"/>
      <c r="PZV7" s="668"/>
      <c r="PZW7" s="668"/>
      <c r="PZX7" s="668"/>
      <c r="PZY7" s="668"/>
      <c r="PZZ7" s="668"/>
      <c r="QAA7" s="668"/>
      <c r="QAB7" s="668"/>
      <c r="QAC7" s="668"/>
      <c r="QAD7" s="668"/>
      <c r="QAE7" s="668"/>
      <c r="QAF7" s="668"/>
      <c r="QAG7" s="668"/>
      <c r="QAH7" s="668"/>
      <c r="QAI7" s="668"/>
      <c r="QAJ7" s="668"/>
      <c r="QAK7" s="668"/>
      <c r="QAL7" s="668"/>
      <c r="QAM7" s="668"/>
      <c r="QAN7" s="668"/>
      <c r="QAO7" s="668"/>
      <c r="QAP7" s="668"/>
      <c r="QAQ7" s="668"/>
      <c r="QAR7" s="668"/>
      <c r="QAS7" s="668"/>
      <c r="QAT7" s="668"/>
      <c r="QAU7" s="668"/>
      <c r="QAV7" s="668"/>
      <c r="QAW7" s="668"/>
      <c r="QAX7" s="668"/>
      <c r="QAY7" s="668"/>
      <c r="QAZ7" s="668"/>
      <c r="QBA7" s="668"/>
      <c r="QBB7" s="668"/>
      <c r="QBC7" s="668"/>
      <c r="QBD7" s="668"/>
      <c r="QBE7" s="668"/>
      <c r="QBF7" s="668"/>
      <c r="QBG7" s="668"/>
      <c r="QBH7" s="668"/>
      <c r="QBI7" s="668"/>
      <c r="QBJ7" s="668"/>
      <c r="QBK7" s="668"/>
      <c r="QBL7" s="668"/>
      <c r="QBM7" s="668"/>
      <c r="QBN7" s="668"/>
      <c r="QBO7" s="668"/>
      <c r="QBP7" s="668"/>
      <c r="QBQ7" s="668"/>
      <c r="QBR7" s="668"/>
      <c r="QBS7" s="668"/>
      <c r="QBT7" s="668"/>
      <c r="QBU7" s="668"/>
      <c r="QBV7" s="668"/>
      <c r="QBW7" s="668"/>
      <c r="QBX7" s="668"/>
      <c r="QBY7" s="668"/>
      <c r="QBZ7" s="668"/>
      <c r="QCA7" s="668"/>
      <c r="QCB7" s="668"/>
      <c r="QCC7" s="668"/>
      <c r="QCD7" s="668"/>
      <c r="QCE7" s="668"/>
      <c r="QCF7" s="668"/>
      <c r="QCG7" s="668"/>
      <c r="QCH7" s="668"/>
      <c r="QCI7" s="668"/>
      <c r="QCJ7" s="668"/>
      <c r="QCK7" s="668"/>
      <c r="QCL7" s="668"/>
      <c r="QCM7" s="668"/>
      <c r="QCN7" s="668"/>
      <c r="QCO7" s="668"/>
      <c r="QCP7" s="668"/>
      <c r="QCQ7" s="668"/>
      <c r="QCR7" s="668"/>
      <c r="QCS7" s="668"/>
      <c r="QCT7" s="668"/>
      <c r="QCU7" s="668"/>
      <c r="QCV7" s="668"/>
      <c r="QCW7" s="668"/>
      <c r="QCX7" s="668"/>
      <c r="QCY7" s="668"/>
      <c r="QCZ7" s="668"/>
      <c r="QDA7" s="668"/>
      <c r="QDB7" s="668"/>
      <c r="QDC7" s="668"/>
      <c r="QDD7" s="668"/>
      <c r="QDE7" s="668"/>
      <c r="QDF7" s="668"/>
      <c r="QDG7" s="668"/>
      <c r="QDH7" s="668"/>
      <c r="QDI7" s="668"/>
      <c r="QDJ7" s="668"/>
      <c r="QDK7" s="668"/>
      <c r="QDL7" s="668"/>
      <c r="QDM7" s="668"/>
      <c r="QDN7" s="668"/>
      <c r="QDO7" s="668"/>
      <c r="QDP7" s="668"/>
      <c r="QDQ7" s="668"/>
      <c r="QDR7" s="668"/>
      <c r="QDS7" s="668"/>
      <c r="QDT7" s="668"/>
      <c r="QDU7" s="668"/>
      <c r="QDV7" s="668"/>
      <c r="QDW7" s="668"/>
      <c r="QDX7" s="668"/>
      <c r="QDY7" s="668"/>
      <c r="QDZ7" s="668"/>
      <c r="QEA7" s="668"/>
      <c r="QEB7" s="668"/>
      <c r="QEC7" s="668"/>
      <c r="QED7" s="668"/>
      <c r="QEE7" s="668"/>
      <c r="QEF7" s="668"/>
      <c r="QEG7" s="668"/>
      <c r="QEH7" s="668"/>
      <c r="QEI7" s="668"/>
      <c r="QEJ7" s="668"/>
      <c r="QEK7" s="668"/>
      <c r="QEL7" s="668"/>
      <c r="QEM7" s="668"/>
      <c r="QEN7" s="668"/>
      <c r="QEO7" s="668"/>
      <c r="QEP7" s="668"/>
      <c r="QEQ7" s="668"/>
      <c r="QER7" s="668"/>
      <c r="QES7" s="668"/>
      <c r="QET7" s="668"/>
      <c r="QEU7" s="668"/>
      <c r="QEV7" s="668"/>
      <c r="QEW7" s="668"/>
      <c r="QEX7" s="668"/>
      <c r="QEY7" s="668"/>
      <c r="QEZ7" s="668"/>
      <c r="QFA7" s="668"/>
      <c r="QFB7" s="668"/>
      <c r="QFC7" s="668"/>
      <c r="QFD7" s="668"/>
      <c r="QFE7" s="668"/>
      <c r="QFF7" s="668"/>
      <c r="QFG7" s="668"/>
      <c r="QFH7" s="668"/>
      <c r="QFI7" s="668"/>
      <c r="QFJ7" s="668"/>
      <c r="QFK7" s="668"/>
      <c r="QFL7" s="668"/>
      <c r="QFM7" s="668"/>
      <c r="QFN7" s="668"/>
      <c r="QFO7" s="668"/>
      <c r="QFP7" s="668"/>
      <c r="QFQ7" s="668"/>
      <c r="QFR7" s="668"/>
      <c r="QFS7" s="668"/>
      <c r="QFT7" s="668"/>
      <c r="QFU7" s="668"/>
      <c r="QFV7" s="668"/>
      <c r="QFW7" s="668"/>
      <c r="QFX7" s="668"/>
      <c r="QFY7" s="668"/>
      <c r="QFZ7" s="668"/>
      <c r="QGA7" s="668"/>
      <c r="QGB7" s="668"/>
      <c r="QGC7" s="668"/>
      <c r="QGD7" s="668"/>
      <c r="QGE7" s="668"/>
      <c r="QGF7" s="668"/>
      <c r="QGG7" s="668"/>
      <c r="QGH7" s="668"/>
      <c r="QGI7" s="668"/>
      <c r="QGJ7" s="668"/>
      <c r="QGK7" s="668"/>
      <c r="QGL7" s="668"/>
      <c r="QGM7" s="668"/>
      <c r="QGN7" s="668"/>
      <c r="QGO7" s="668"/>
      <c r="QGP7" s="668"/>
      <c r="QGQ7" s="668"/>
      <c r="QGR7" s="668"/>
      <c r="QGS7" s="668"/>
      <c r="QGT7" s="668"/>
      <c r="QGU7" s="668"/>
      <c r="QGV7" s="668"/>
      <c r="QGW7" s="668"/>
      <c r="QGX7" s="668"/>
      <c r="QGY7" s="668"/>
      <c r="QGZ7" s="668"/>
      <c r="QHA7" s="668"/>
      <c r="QHB7" s="668"/>
      <c r="QHC7" s="668"/>
      <c r="QHD7" s="668"/>
      <c r="QHE7" s="668"/>
      <c r="QHF7" s="668"/>
      <c r="QHG7" s="668"/>
      <c r="QHH7" s="668"/>
      <c r="QHI7" s="668"/>
      <c r="QHJ7" s="668"/>
      <c r="QHK7" s="668"/>
      <c r="QHL7" s="668"/>
      <c r="QHM7" s="668"/>
      <c r="QHN7" s="668"/>
      <c r="QHO7" s="668"/>
      <c r="QHP7" s="668"/>
      <c r="QHQ7" s="668"/>
      <c r="QHR7" s="668"/>
      <c r="QHS7" s="668"/>
      <c r="QHT7" s="668"/>
      <c r="QHU7" s="668"/>
      <c r="QHV7" s="668"/>
      <c r="QHW7" s="668"/>
      <c r="QHX7" s="668"/>
      <c r="QHY7" s="668"/>
      <c r="QHZ7" s="668"/>
      <c r="QIA7" s="668"/>
      <c r="QIB7" s="668"/>
      <c r="QIC7" s="668"/>
      <c r="QID7" s="668"/>
      <c r="QIE7" s="668"/>
      <c r="QIF7" s="668"/>
      <c r="QIG7" s="668"/>
      <c r="QIH7" s="668"/>
      <c r="QII7" s="668"/>
      <c r="QIJ7" s="668"/>
      <c r="QIK7" s="668"/>
      <c r="QIL7" s="668"/>
      <c r="QIM7" s="668"/>
      <c r="QIN7" s="668"/>
      <c r="QIO7" s="668"/>
      <c r="QIP7" s="668"/>
      <c r="QIQ7" s="668"/>
      <c r="QIR7" s="668"/>
      <c r="QIS7" s="668"/>
      <c r="QIT7" s="668"/>
      <c r="QIU7" s="668"/>
      <c r="QIV7" s="668"/>
      <c r="QIW7" s="668"/>
      <c r="QIX7" s="668"/>
      <c r="QIY7" s="668"/>
      <c r="QIZ7" s="668"/>
      <c r="QJA7" s="668"/>
      <c r="QJB7" s="668"/>
      <c r="QJC7" s="668"/>
      <c r="QJD7" s="668"/>
      <c r="QJE7" s="668"/>
      <c r="QJF7" s="668"/>
      <c r="QJG7" s="668"/>
      <c r="QJH7" s="668"/>
      <c r="QJI7" s="668"/>
      <c r="QJJ7" s="668"/>
      <c r="QJK7" s="668"/>
      <c r="QJL7" s="668"/>
      <c r="QJM7" s="668"/>
      <c r="QJN7" s="668"/>
      <c r="QJO7" s="668"/>
      <c r="QJP7" s="668"/>
      <c r="QJQ7" s="668"/>
      <c r="QJR7" s="668"/>
      <c r="QJS7" s="668"/>
      <c r="QJT7" s="668"/>
      <c r="QJU7" s="668"/>
      <c r="QJV7" s="668"/>
      <c r="QJW7" s="668"/>
      <c r="QJX7" s="668"/>
      <c r="QJY7" s="668"/>
      <c r="QJZ7" s="668"/>
      <c r="QKA7" s="668"/>
      <c r="QKB7" s="668"/>
      <c r="QKC7" s="668"/>
      <c r="QKD7" s="668"/>
      <c r="QKE7" s="668"/>
      <c r="QKF7" s="668"/>
      <c r="QKG7" s="668"/>
      <c r="QKH7" s="668"/>
      <c r="QKI7" s="668"/>
      <c r="QKJ7" s="668"/>
      <c r="QKK7" s="668"/>
      <c r="QKL7" s="668"/>
      <c r="QKM7" s="668"/>
      <c r="QKN7" s="668"/>
      <c r="QKO7" s="668"/>
      <c r="QKP7" s="668"/>
      <c r="QKQ7" s="668"/>
      <c r="QKR7" s="668"/>
      <c r="QKS7" s="668"/>
      <c r="QKT7" s="668"/>
      <c r="QKU7" s="668"/>
      <c r="QKV7" s="668"/>
      <c r="QKW7" s="668"/>
      <c r="QKX7" s="668"/>
      <c r="QKY7" s="668"/>
      <c r="QKZ7" s="668"/>
      <c r="QLA7" s="668"/>
      <c r="QLB7" s="668"/>
      <c r="QLC7" s="668"/>
      <c r="QLD7" s="668"/>
      <c r="QLE7" s="668"/>
      <c r="QLF7" s="668"/>
      <c r="QLG7" s="668"/>
      <c r="QLH7" s="668"/>
      <c r="QLI7" s="668"/>
      <c r="QLJ7" s="668"/>
      <c r="QLK7" s="668"/>
      <c r="QLL7" s="668"/>
      <c r="QLM7" s="668"/>
      <c r="QLN7" s="668"/>
      <c r="QLO7" s="668"/>
      <c r="QLP7" s="668"/>
      <c r="QLQ7" s="668"/>
      <c r="QLR7" s="668"/>
      <c r="QLS7" s="668"/>
      <c r="QLT7" s="668"/>
      <c r="QLU7" s="668"/>
      <c r="QLV7" s="668"/>
      <c r="QLW7" s="668"/>
      <c r="QLX7" s="668"/>
      <c r="QLY7" s="668"/>
      <c r="QLZ7" s="668"/>
      <c r="QMA7" s="668"/>
      <c r="QMB7" s="668"/>
      <c r="QMC7" s="668"/>
      <c r="QMD7" s="668"/>
      <c r="QME7" s="668"/>
      <c r="QMF7" s="668"/>
      <c r="QMG7" s="668"/>
      <c r="QMH7" s="668"/>
      <c r="QMI7" s="668"/>
      <c r="QMJ7" s="668"/>
      <c r="QMK7" s="668"/>
      <c r="QML7" s="668"/>
      <c r="QMM7" s="668"/>
      <c r="QMN7" s="668"/>
      <c r="QMO7" s="668"/>
      <c r="QMP7" s="668"/>
      <c r="QMQ7" s="668"/>
      <c r="QMR7" s="668"/>
      <c r="QMS7" s="668"/>
      <c r="QMT7" s="668"/>
      <c r="QMU7" s="668"/>
      <c r="QMV7" s="668"/>
      <c r="QMW7" s="668"/>
      <c r="QMX7" s="668"/>
      <c r="QMY7" s="668"/>
      <c r="QMZ7" s="668"/>
      <c r="QNA7" s="668"/>
      <c r="QNB7" s="668"/>
      <c r="QNC7" s="668"/>
      <c r="QND7" s="668"/>
      <c r="QNE7" s="668"/>
      <c r="QNF7" s="668"/>
      <c r="QNG7" s="668"/>
      <c r="QNH7" s="668"/>
      <c r="QNI7" s="668"/>
      <c r="QNJ7" s="668"/>
      <c r="QNK7" s="668"/>
      <c r="QNL7" s="668"/>
      <c r="QNM7" s="668"/>
      <c r="QNN7" s="668"/>
      <c r="QNO7" s="668"/>
      <c r="QNP7" s="668"/>
      <c r="QNQ7" s="668"/>
      <c r="QNR7" s="668"/>
      <c r="QNS7" s="668"/>
      <c r="QNT7" s="668"/>
      <c r="QNU7" s="668"/>
      <c r="QNV7" s="668"/>
      <c r="QNW7" s="668"/>
      <c r="QNX7" s="668"/>
      <c r="QNY7" s="668"/>
      <c r="QNZ7" s="668"/>
      <c r="QOA7" s="668"/>
      <c r="QOB7" s="668"/>
      <c r="QOC7" s="668"/>
      <c r="QOD7" s="668"/>
      <c r="QOE7" s="668"/>
      <c r="QOF7" s="668"/>
      <c r="QOG7" s="668"/>
      <c r="QOH7" s="668"/>
      <c r="QOI7" s="668"/>
      <c r="QOJ7" s="668"/>
      <c r="QOK7" s="668"/>
      <c r="QOL7" s="668"/>
      <c r="QOM7" s="668"/>
      <c r="QON7" s="668"/>
      <c r="QOO7" s="668"/>
      <c r="QOP7" s="668"/>
      <c r="QOQ7" s="668"/>
      <c r="QOR7" s="668"/>
      <c r="QOS7" s="668"/>
      <c r="QOT7" s="668"/>
      <c r="QOU7" s="668"/>
      <c r="QOV7" s="668"/>
      <c r="QOW7" s="668"/>
      <c r="QOX7" s="668"/>
      <c r="QOY7" s="668"/>
      <c r="QOZ7" s="668"/>
      <c r="QPA7" s="668"/>
      <c r="QPB7" s="668"/>
      <c r="QPC7" s="668"/>
      <c r="QPD7" s="668"/>
      <c r="QPE7" s="668"/>
      <c r="QPF7" s="668"/>
      <c r="QPG7" s="668"/>
      <c r="QPH7" s="668"/>
      <c r="QPI7" s="668"/>
      <c r="QPJ7" s="668"/>
      <c r="QPK7" s="668"/>
      <c r="QPL7" s="668"/>
      <c r="QPM7" s="668"/>
      <c r="QPN7" s="668"/>
      <c r="QPO7" s="668"/>
      <c r="QPP7" s="668"/>
      <c r="QPQ7" s="668"/>
      <c r="QPR7" s="668"/>
      <c r="QPS7" s="668"/>
      <c r="QPT7" s="668"/>
      <c r="QPU7" s="668"/>
      <c r="QPV7" s="668"/>
      <c r="QPW7" s="668"/>
      <c r="QPX7" s="668"/>
      <c r="QPY7" s="668"/>
      <c r="QPZ7" s="668"/>
      <c r="QQA7" s="668"/>
      <c r="QQB7" s="668"/>
      <c r="QQC7" s="668"/>
      <c r="QQD7" s="668"/>
      <c r="QQE7" s="668"/>
      <c r="QQF7" s="668"/>
      <c r="QQG7" s="668"/>
      <c r="QQH7" s="668"/>
      <c r="QQI7" s="668"/>
      <c r="QQJ7" s="668"/>
      <c r="QQK7" s="668"/>
      <c r="QQL7" s="668"/>
      <c r="QQM7" s="668"/>
      <c r="QQN7" s="668"/>
      <c r="QQO7" s="668"/>
      <c r="QQP7" s="668"/>
      <c r="QQQ7" s="668"/>
      <c r="QQR7" s="668"/>
      <c r="QQS7" s="668"/>
      <c r="QQT7" s="668"/>
      <c r="QQU7" s="668"/>
      <c r="QQV7" s="668"/>
      <c r="QQW7" s="668"/>
      <c r="QQX7" s="668"/>
      <c r="QQY7" s="668"/>
      <c r="QQZ7" s="668"/>
      <c r="QRA7" s="668"/>
      <c r="QRB7" s="668"/>
      <c r="QRC7" s="668"/>
      <c r="QRD7" s="668"/>
      <c r="QRE7" s="668"/>
      <c r="QRF7" s="668"/>
      <c r="QRG7" s="668"/>
      <c r="QRH7" s="668"/>
      <c r="QRI7" s="668"/>
      <c r="QRJ7" s="668"/>
      <c r="QRK7" s="668"/>
      <c r="QRL7" s="668"/>
      <c r="QRM7" s="668"/>
      <c r="QRN7" s="668"/>
      <c r="QRO7" s="668"/>
      <c r="QRP7" s="668"/>
      <c r="QRQ7" s="668"/>
      <c r="QRR7" s="668"/>
      <c r="QRS7" s="668"/>
      <c r="QRT7" s="668"/>
      <c r="QRU7" s="668"/>
      <c r="QRV7" s="668"/>
      <c r="QRW7" s="668"/>
      <c r="QRX7" s="668"/>
      <c r="QRY7" s="668"/>
      <c r="QRZ7" s="668"/>
      <c r="QSA7" s="668"/>
      <c r="QSB7" s="668"/>
      <c r="QSC7" s="668"/>
      <c r="QSD7" s="668"/>
      <c r="QSE7" s="668"/>
      <c r="QSF7" s="668"/>
      <c r="QSG7" s="668"/>
      <c r="QSH7" s="668"/>
      <c r="QSI7" s="668"/>
      <c r="QSJ7" s="668"/>
      <c r="QSK7" s="668"/>
      <c r="QSL7" s="668"/>
      <c r="QSM7" s="668"/>
      <c r="QSN7" s="668"/>
      <c r="QSO7" s="668"/>
      <c r="QSP7" s="668"/>
      <c r="QSQ7" s="668"/>
      <c r="QSR7" s="668"/>
      <c r="QSS7" s="668"/>
      <c r="QST7" s="668"/>
      <c r="QSU7" s="668"/>
      <c r="QSV7" s="668"/>
      <c r="QSW7" s="668"/>
      <c r="QSX7" s="668"/>
      <c r="QSY7" s="668"/>
      <c r="QSZ7" s="668"/>
      <c r="QTA7" s="668"/>
      <c r="QTB7" s="668"/>
      <c r="QTC7" s="668"/>
      <c r="QTD7" s="668"/>
      <c r="QTE7" s="668"/>
      <c r="QTF7" s="668"/>
      <c r="QTG7" s="668"/>
      <c r="QTH7" s="668"/>
      <c r="QTI7" s="668"/>
      <c r="QTJ7" s="668"/>
      <c r="QTK7" s="668"/>
      <c r="QTL7" s="668"/>
      <c r="QTM7" s="668"/>
      <c r="QTN7" s="668"/>
      <c r="QTO7" s="668"/>
      <c r="QTP7" s="668"/>
      <c r="QTQ7" s="668"/>
      <c r="QTR7" s="668"/>
      <c r="QTS7" s="668"/>
      <c r="QTT7" s="668"/>
      <c r="QTU7" s="668"/>
      <c r="QTV7" s="668"/>
      <c r="QTW7" s="668"/>
      <c r="QTX7" s="668"/>
      <c r="QTY7" s="668"/>
      <c r="QTZ7" s="668"/>
      <c r="QUA7" s="668"/>
      <c r="QUB7" s="668"/>
      <c r="QUC7" s="668"/>
      <c r="QUD7" s="668"/>
      <c r="QUE7" s="668"/>
      <c r="QUF7" s="668"/>
      <c r="QUG7" s="668"/>
      <c r="QUH7" s="668"/>
      <c r="QUI7" s="668"/>
      <c r="QUJ7" s="668"/>
      <c r="QUK7" s="668"/>
      <c r="QUL7" s="668"/>
      <c r="QUM7" s="668"/>
      <c r="QUN7" s="668"/>
      <c r="QUO7" s="668"/>
      <c r="QUP7" s="668"/>
      <c r="QUQ7" s="668"/>
      <c r="QUR7" s="668"/>
      <c r="QUS7" s="668"/>
      <c r="QUT7" s="668"/>
      <c r="QUU7" s="668"/>
      <c r="QUV7" s="668"/>
      <c r="QUW7" s="668"/>
      <c r="QUX7" s="668"/>
      <c r="QUY7" s="668"/>
      <c r="QUZ7" s="668"/>
      <c r="QVA7" s="668"/>
      <c r="QVB7" s="668"/>
      <c r="QVC7" s="668"/>
      <c r="QVD7" s="668"/>
      <c r="QVE7" s="668"/>
      <c r="QVF7" s="668"/>
      <c r="QVG7" s="668"/>
      <c r="QVH7" s="668"/>
      <c r="QVI7" s="668"/>
      <c r="QVJ7" s="668"/>
      <c r="QVK7" s="668"/>
      <c r="QVL7" s="668"/>
      <c r="QVM7" s="668"/>
      <c r="QVN7" s="668"/>
      <c r="QVO7" s="668"/>
      <c r="QVP7" s="668"/>
      <c r="QVQ7" s="668"/>
      <c r="QVR7" s="668"/>
      <c r="QVS7" s="668"/>
      <c r="QVT7" s="668"/>
      <c r="QVU7" s="668"/>
      <c r="QVV7" s="668"/>
      <c r="QVW7" s="668"/>
      <c r="QVX7" s="668"/>
      <c r="QVY7" s="668"/>
      <c r="QVZ7" s="668"/>
      <c r="QWA7" s="668"/>
      <c r="QWB7" s="668"/>
      <c r="QWC7" s="668"/>
      <c r="QWD7" s="668"/>
      <c r="QWE7" s="668"/>
      <c r="QWF7" s="668"/>
      <c r="QWG7" s="668"/>
      <c r="QWH7" s="668"/>
      <c r="QWI7" s="668"/>
      <c r="QWJ7" s="668"/>
      <c r="QWK7" s="668"/>
      <c r="QWL7" s="668"/>
      <c r="QWM7" s="668"/>
      <c r="QWN7" s="668"/>
      <c r="QWO7" s="668"/>
      <c r="QWP7" s="668"/>
      <c r="QWQ7" s="668"/>
      <c r="QWR7" s="668"/>
      <c r="QWS7" s="668"/>
      <c r="QWT7" s="668"/>
      <c r="QWU7" s="668"/>
      <c r="QWV7" s="668"/>
      <c r="QWW7" s="668"/>
      <c r="QWX7" s="668"/>
      <c r="QWY7" s="668"/>
      <c r="QWZ7" s="668"/>
      <c r="QXA7" s="668"/>
      <c r="QXB7" s="668"/>
      <c r="QXC7" s="668"/>
      <c r="QXD7" s="668"/>
      <c r="QXE7" s="668"/>
      <c r="QXF7" s="668"/>
      <c r="QXG7" s="668"/>
      <c r="QXH7" s="668"/>
      <c r="QXI7" s="668"/>
      <c r="QXJ7" s="668"/>
      <c r="QXK7" s="668"/>
      <c r="QXL7" s="668"/>
      <c r="QXM7" s="668"/>
      <c r="QXN7" s="668"/>
      <c r="QXO7" s="668"/>
      <c r="QXP7" s="668"/>
      <c r="QXQ7" s="668"/>
      <c r="QXR7" s="668"/>
      <c r="QXS7" s="668"/>
      <c r="QXT7" s="668"/>
      <c r="QXU7" s="668"/>
      <c r="QXV7" s="668"/>
      <c r="QXW7" s="668"/>
      <c r="QXX7" s="668"/>
      <c r="QXY7" s="668"/>
      <c r="QXZ7" s="668"/>
      <c r="QYA7" s="668"/>
      <c r="QYB7" s="668"/>
      <c r="QYC7" s="668"/>
      <c r="QYD7" s="668"/>
      <c r="QYE7" s="668"/>
      <c r="QYF7" s="668"/>
      <c r="QYG7" s="668"/>
      <c r="QYH7" s="668"/>
      <c r="QYI7" s="668"/>
      <c r="QYJ7" s="668"/>
      <c r="QYK7" s="668"/>
      <c r="QYL7" s="668"/>
      <c r="QYM7" s="668"/>
      <c r="QYN7" s="668"/>
      <c r="QYO7" s="668"/>
      <c r="QYP7" s="668"/>
      <c r="QYQ7" s="668"/>
      <c r="QYR7" s="668"/>
      <c r="QYS7" s="668"/>
      <c r="QYT7" s="668"/>
      <c r="QYU7" s="668"/>
      <c r="QYV7" s="668"/>
      <c r="QYW7" s="668"/>
      <c r="QYX7" s="668"/>
      <c r="QYY7" s="668"/>
      <c r="QYZ7" s="668"/>
      <c r="QZA7" s="668"/>
      <c r="QZB7" s="668"/>
      <c r="QZC7" s="668"/>
      <c r="QZD7" s="668"/>
      <c r="QZE7" s="668"/>
      <c r="QZF7" s="668"/>
      <c r="QZG7" s="668"/>
      <c r="QZH7" s="668"/>
      <c r="QZI7" s="668"/>
      <c r="QZJ7" s="668"/>
      <c r="QZK7" s="668"/>
      <c r="QZL7" s="668"/>
      <c r="QZM7" s="668"/>
      <c r="QZN7" s="668"/>
      <c r="QZO7" s="668"/>
      <c r="QZP7" s="668"/>
      <c r="QZQ7" s="668"/>
      <c r="QZR7" s="668"/>
      <c r="QZS7" s="668"/>
      <c r="QZT7" s="668"/>
      <c r="QZU7" s="668"/>
      <c r="QZV7" s="668"/>
      <c r="QZW7" s="668"/>
      <c r="QZX7" s="668"/>
      <c r="QZY7" s="668"/>
      <c r="QZZ7" s="668"/>
      <c r="RAA7" s="668"/>
      <c r="RAB7" s="668"/>
      <c r="RAC7" s="668"/>
      <c r="RAD7" s="668"/>
      <c r="RAE7" s="668"/>
      <c r="RAF7" s="668"/>
      <c r="RAG7" s="668"/>
      <c r="RAH7" s="668"/>
      <c r="RAI7" s="668"/>
      <c r="RAJ7" s="668"/>
      <c r="RAK7" s="668"/>
      <c r="RAL7" s="668"/>
      <c r="RAM7" s="668"/>
      <c r="RAN7" s="668"/>
      <c r="RAO7" s="668"/>
      <c r="RAP7" s="668"/>
      <c r="RAQ7" s="668"/>
      <c r="RAR7" s="668"/>
      <c r="RAS7" s="668"/>
      <c r="RAT7" s="668"/>
      <c r="RAU7" s="668"/>
      <c r="RAV7" s="668"/>
      <c r="RAW7" s="668"/>
      <c r="RAX7" s="668"/>
      <c r="RAY7" s="668"/>
      <c r="RAZ7" s="668"/>
      <c r="RBA7" s="668"/>
      <c r="RBB7" s="668"/>
      <c r="RBC7" s="668"/>
      <c r="RBD7" s="668"/>
      <c r="RBE7" s="668"/>
      <c r="RBF7" s="668"/>
      <c r="RBG7" s="668"/>
      <c r="RBH7" s="668"/>
      <c r="RBI7" s="668"/>
      <c r="RBJ7" s="668"/>
      <c r="RBK7" s="668"/>
      <c r="RBL7" s="668"/>
      <c r="RBM7" s="668"/>
      <c r="RBN7" s="668"/>
      <c r="RBO7" s="668"/>
      <c r="RBP7" s="668"/>
      <c r="RBQ7" s="668"/>
      <c r="RBR7" s="668"/>
      <c r="RBS7" s="668"/>
      <c r="RBT7" s="668"/>
      <c r="RBU7" s="668"/>
      <c r="RBV7" s="668"/>
      <c r="RBW7" s="668"/>
      <c r="RBX7" s="668"/>
      <c r="RBY7" s="668"/>
      <c r="RBZ7" s="668"/>
      <c r="RCA7" s="668"/>
      <c r="RCB7" s="668"/>
      <c r="RCC7" s="668"/>
      <c r="RCD7" s="668"/>
      <c r="RCE7" s="668"/>
      <c r="RCF7" s="668"/>
      <c r="RCG7" s="668"/>
      <c r="RCH7" s="668"/>
      <c r="RCI7" s="668"/>
      <c r="RCJ7" s="668"/>
      <c r="RCK7" s="668"/>
      <c r="RCL7" s="668"/>
      <c r="RCM7" s="668"/>
      <c r="RCN7" s="668"/>
      <c r="RCO7" s="668"/>
      <c r="RCP7" s="668"/>
      <c r="RCQ7" s="668"/>
      <c r="RCR7" s="668"/>
      <c r="RCS7" s="668"/>
      <c r="RCT7" s="668"/>
      <c r="RCU7" s="668"/>
      <c r="RCV7" s="668"/>
      <c r="RCW7" s="668"/>
      <c r="RCX7" s="668"/>
      <c r="RCY7" s="668"/>
      <c r="RCZ7" s="668"/>
      <c r="RDA7" s="668"/>
      <c r="RDB7" s="668"/>
      <c r="RDC7" s="668"/>
      <c r="RDD7" s="668"/>
      <c r="RDE7" s="668"/>
      <c r="RDF7" s="668"/>
      <c r="RDG7" s="668"/>
      <c r="RDH7" s="668"/>
      <c r="RDI7" s="668"/>
      <c r="RDJ7" s="668"/>
      <c r="RDK7" s="668"/>
      <c r="RDL7" s="668"/>
      <c r="RDM7" s="668"/>
      <c r="RDN7" s="668"/>
      <c r="RDO7" s="668"/>
      <c r="RDP7" s="668"/>
      <c r="RDQ7" s="668"/>
      <c r="RDR7" s="668"/>
      <c r="RDS7" s="668"/>
      <c r="RDT7" s="668"/>
      <c r="RDU7" s="668"/>
      <c r="RDV7" s="668"/>
      <c r="RDW7" s="668"/>
      <c r="RDX7" s="668"/>
      <c r="RDY7" s="668"/>
      <c r="RDZ7" s="668"/>
      <c r="REA7" s="668"/>
      <c r="REB7" s="668"/>
      <c r="REC7" s="668"/>
      <c r="RED7" s="668"/>
      <c r="REE7" s="668"/>
      <c r="REF7" s="668"/>
      <c r="REG7" s="668"/>
      <c r="REH7" s="668"/>
      <c r="REI7" s="668"/>
      <c r="REJ7" s="668"/>
      <c r="REK7" s="668"/>
      <c r="REL7" s="668"/>
      <c r="REM7" s="668"/>
      <c r="REN7" s="668"/>
      <c r="REO7" s="668"/>
      <c r="REP7" s="668"/>
      <c r="REQ7" s="668"/>
      <c r="RER7" s="668"/>
      <c r="RES7" s="668"/>
      <c r="RET7" s="668"/>
      <c r="REU7" s="668"/>
      <c r="REV7" s="668"/>
      <c r="REW7" s="668"/>
      <c r="REX7" s="668"/>
      <c r="REY7" s="668"/>
      <c r="REZ7" s="668"/>
      <c r="RFA7" s="668"/>
      <c r="RFB7" s="668"/>
      <c r="RFC7" s="668"/>
      <c r="RFD7" s="668"/>
      <c r="RFE7" s="668"/>
      <c r="RFF7" s="668"/>
      <c r="RFG7" s="668"/>
      <c r="RFH7" s="668"/>
      <c r="RFI7" s="668"/>
      <c r="RFJ7" s="668"/>
      <c r="RFK7" s="668"/>
      <c r="RFL7" s="668"/>
      <c r="RFM7" s="668"/>
      <c r="RFN7" s="668"/>
      <c r="RFO7" s="668"/>
      <c r="RFP7" s="668"/>
      <c r="RFQ7" s="668"/>
      <c r="RFR7" s="668"/>
      <c r="RFS7" s="668"/>
      <c r="RFT7" s="668"/>
      <c r="RFU7" s="668"/>
      <c r="RFV7" s="668"/>
      <c r="RFW7" s="668"/>
      <c r="RFX7" s="668"/>
      <c r="RFY7" s="668"/>
      <c r="RFZ7" s="668"/>
      <c r="RGA7" s="668"/>
      <c r="RGB7" s="668"/>
      <c r="RGC7" s="668"/>
      <c r="RGD7" s="668"/>
      <c r="RGE7" s="668"/>
      <c r="RGF7" s="668"/>
      <c r="RGG7" s="668"/>
      <c r="RGH7" s="668"/>
      <c r="RGI7" s="668"/>
      <c r="RGJ7" s="668"/>
      <c r="RGK7" s="668"/>
      <c r="RGL7" s="668"/>
      <c r="RGM7" s="668"/>
      <c r="RGN7" s="668"/>
      <c r="RGO7" s="668"/>
      <c r="RGP7" s="668"/>
      <c r="RGQ7" s="668"/>
      <c r="RGR7" s="668"/>
      <c r="RGS7" s="668"/>
      <c r="RGT7" s="668"/>
      <c r="RGU7" s="668"/>
      <c r="RGV7" s="668"/>
      <c r="RGW7" s="668"/>
      <c r="RGX7" s="668"/>
      <c r="RGY7" s="668"/>
      <c r="RGZ7" s="668"/>
      <c r="RHA7" s="668"/>
      <c r="RHB7" s="668"/>
      <c r="RHC7" s="668"/>
      <c r="RHD7" s="668"/>
      <c r="RHE7" s="668"/>
      <c r="RHF7" s="668"/>
      <c r="RHG7" s="668"/>
      <c r="RHH7" s="668"/>
      <c r="RHI7" s="668"/>
      <c r="RHJ7" s="668"/>
      <c r="RHK7" s="668"/>
      <c r="RHL7" s="668"/>
      <c r="RHM7" s="668"/>
      <c r="RHN7" s="668"/>
      <c r="RHO7" s="668"/>
      <c r="RHP7" s="668"/>
      <c r="RHQ7" s="668"/>
      <c r="RHR7" s="668"/>
      <c r="RHS7" s="668"/>
      <c r="RHT7" s="668"/>
      <c r="RHU7" s="668"/>
      <c r="RHV7" s="668"/>
      <c r="RHW7" s="668"/>
      <c r="RHX7" s="668"/>
      <c r="RHY7" s="668"/>
      <c r="RHZ7" s="668"/>
      <c r="RIA7" s="668"/>
      <c r="RIB7" s="668"/>
      <c r="RIC7" s="668"/>
      <c r="RID7" s="668"/>
      <c r="RIE7" s="668"/>
      <c r="RIF7" s="668"/>
      <c r="RIG7" s="668"/>
      <c r="RIH7" s="668"/>
      <c r="RII7" s="668"/>
      <c r="RIJ7" s="668"/>
      <c r="RIK7" s="668"/>
      <c r="RIL7" s="668"/>
      <c r="RIM7" s="668"/>
      <c r="RIN7" s="668"/>
      <c r="RIO7" s="668"/>
      <c r="RIP7" s="668"/>
      <c r="RIQ7" s="668"/>
      <c r="RIR7" s="668"/>
      <c r="RIS7" s="668"/>
      <c r="RIT7" s="668"/>
      <c r="RIU7" s="668"/>
      <c r="RIV7" s="668"/>
      <c r="RIW7" s="668"/>
      <c r="RIX7" s="668"/>
      <c r="RIY7" s="668"/>
      <c r="RIZ7" s="668"/>
      <c r="RJA7" s="668"/>
      <c r="RJB7" s="668"/>
      <c r="RJC7" s="668"/>
      <c r="RJD7" s="668"/>
      <c r="RJE7" s="668"/>
      <c r="RJF7" s="668"/>
      <c r="RJG7" s="668"/>
      <c r="RJH7" s="668"/>
      <c r="RJI7" s="668"/>
      <c r="RJJ7" s="668"/>
      <c r="RJK7" s="668"/>
      <c r="RJL7" s="668"/>
      <c r="RJM7" s="668"/>
      <c r="RJN7" s="668"/>
      <c r="RJO7" s="668"/>
      <c r="RJP7" s="668"/>
      <c r="RJQ7" s="668"/>
      <c r="RJR7" s="668"/>
      <c r="RJS7" s="668"/>
      <c r="RJT7" s="668"/>
      <c r="RJU7" s="668"/>
      <c r="RJV7" s="668"/>
      <c r="RJW7" s="668"/>
      <c r="RJX7" s="668"/>
      <c r="RJY7" s="668"/>
      <c r="RJZ7" s="668"/>
      <c r="RKA7" s="668"/>
      <c r="RKB7" s="668"/>
      <c r="RKC7" s="668"/>
      <c r="RKD7" s="668"/>
      <c r="RKE7" s="668"/>
      <c r="RKF7" s="668"/>
      <c r="RKG7" s="668"/>
      <c r="RKH7" s="668"/>
      <c r="RKI7" s="668"/>
      <c r="RKJ7" s="668"/>
      <c r="RKK7" s="668"/>
      <c r="RKL7" s="668"/>
      <c r="RKM7" s="668"/>
      <c r="RKN7" s="668"/>
      <c r="RKO7" s="668"/>
      <c r="RKP7" s="668"/>
      <c r="RKQ7" s="668"/>
      <c r="RKR7" s="668"/>
      <c r="RKS7" s="668"/>
      <c r="RKT7" s="668"/>
      <c r="RKU7" s="668"/>
      <c r="RKV7" s="668"/>
      <c r="RKW7" s="668"/>
      <c r="RKX7" s="668"/>
      <c r="RKY7" s="668"/>
      <c r="RKZ7" s="668"/>
      <c r="RLA7" s="668"/>
      <c r="RLB7" s="668"/>
      <c r="RLC7" s="668"/>
      <c r="RLD7" s="668"/>
      <c r="RLE7" s="668"/>
      <c r="RLF7" s="668"/>
      <c r="RLG7" s="668"/>
      <c r="RLH7" s="668"/>
      <c r="RLI7" s="668"/>
      <c r="RLJ7" s="668"/>
      <c r="RLK7" s="668"/>
      <c r="RLL7" s="668"/>
      <c r="RLM7" s="668"/>
      <c r="RLN7" s="668"/>
      <c r="RLO7" s="668"/>
      <c r="RLP7" s="668"/>
      <c r="RLQ7" s="668"/>
      <c r="RLR7" s="668"/>
      <c r="RLS7" s="668"/>
      <c r="RLT7" s="668"/>
      <c r="RLU7" s="668"/>
      <c r="RLV7" s="668"/>
      <c r="RLW7" s="668"/>
      <c r="RLX7" s="668"/>
      <c r="RLY7" s="668"/>
      <c r="RLZ7" s="668"/>
      <c r="RMA7" s="668"/>
      <c r="RMB7" s="668"/>
      <c r="RMC7" s="668"/>
      <c r="RMD7" s="668"/>
      <c r="RME7" s="668"/>
      <c r="RMF7" s="668"/>
      <c r="RMG7" s="668"/>
      <c r="RMH7" s="668"/>
      <c r="RMI7" s="668"/>
      <c r="RMJ7" s="668"/>
      <c r="RMK7" s="668"/>
      <c r="RML7" s="668"/>
      <c r="RMM7" s="668"/>
      <c r="RMN7" s="668"/>
      <c r="RMO7" s="668"/>
      <c r="RMP7" s="668"/>
      <c r="RMQ7" s="668"/>
      <c r="RMR7" s="668"/>
      <c r="RMS7" s="668"/>
      <c r="RMT7" s="668"/>
      <c r="RMU7" s="668"/>
      <c r="RMV7" s="668"/>
      <c r="RMW7" s="668"/>
      <c r="RMX7" s="668"/>
      <c r="RMY7" s="668"/>
      <c r="RMZ7" s="668"/>
      <c r="RNA7" s="668"/>
      <c r="RNB7" s="668"/>
      <c r="RNC7" s="668"/>
      <c r="RND7" s="668"/>
      <c r="RNE7" s="668"/>
      <c r="RNF7" s="668"/>
      <c r="RNG7" s="668"/>
      <c r="RNH7" s="668"/>
      <c r="RNI7" s="668"/>
      <c r="RNJ7" s="668"/>
      <c r="RNK7" s="668"/>
      <c r="RNL7" s="668"/>
      <c r="RNM7" s="668"/>
      <c r="RNN7" s="668"/>
      <c r="RNO7" s="668"/>
      <c r="RNP7" s="668"/>
      <c r="RNQ7" s="668"/>
      <c r="RNR7" s="668"/>
      <c r="RNS7" s="668"/>
      <c r="RNT7" s="668"/>
      <c r="RNU7" s="668"/>
      <c r="RNV7" s="668"/>
      <c r="RNW7" s="668"/>
      <c r="RNX7" s="668"/>
      <c r="RNY7" s="668"/>
      <c r="RNZ7" s="668"/>
      <c r="ROA7" s="668"/>
      <c r="ROB7" s="668"/>
      <c r="ROC7" s="668"/>
      <c r="ROD7" s="668"/>
      <c r="ROE7" s="668"/>
      <c r="ROF7" s="668"/>
      <c r="ROG7" s="668"/>
      <c r="ROH7" s="668"/>
      <c r="ROI7" s="668"/>
      <c r="ROJ7" s="668"/>
      <c r="ROK7" s="668"/>
      <c r="ROL7" s="668"/>
      <c r="ROM7" s="668"/>
      <c r="RON7" s="668"/>
      <c r="ROO7" s="668"/>
      <c r="ROP7" s="668"/>
      <c r="ROQ7" s="668"/>
      <c r="ROR7" s="668"/>
      <c r="ROS7" s="668"/>
      <c r="ROT7" s="668"/>
      <c r="ROU7" s="668"/>
      <c r="ROV7" s="668"/>
      <c r="ROW7" s="668"/>
      <c r="ROX7" s="668"/>
      <c r="ROY7" s="668"/>
      <c r="ROZ7" s="668"/>
      <c r="RPA7" s="668"/>
      <c r="RPB7" s="668"/>
      <c r="RPC7" s="668"/>
      <c r="RPD7" s="668"/>
      <c r="RPE7" s="668"/>
      <c r="RPF7" s="668"/>
      <c r="RPG7" s="668"/>
      <c r="RPH7" s="668"/>
      <c r="RPI7" s="668"/>
      <c r="RPJ7" s="668"/>
      <c r="RPK7" s="668"/>
      <c r="RPL7" s="668"/>
      <c r="RPM7" s="668"/>
      <c r="RPN7" s="668"/>
      <c r="RPO7" s="668"/>
      <c r="RPP7" s="668"/>
      <c r="RPQ7" s="668"/>
      <c r="RPR7" s="668"/>
      <c r="RPS7" s="668"/>
      <c r="RPT7" s="668"/>
      <c r="RPU7" s="668"/>
      <c r="RPV7" s="668"/>
      <c r="RPW7" s="668"/>
      <c r="RPX7" s="668"/>
      <c r="RPY7" s="668"/>
      <c r="RPZ7" s="668"/>
      <c r="RQA7" s="668"/>
      <c r="RQB7" s="668"/>
      <c r="RQC7" s="668"/>
      <c r="RQD7" s="668"/>
      <c r="RQE7" s="668"/>
      <c r="RQF7" s="668"/>
      <c r="RQG7" s="668"/>
      <c r="RQH7" s="668"/>
      <c r="RQI7" s="668"/>
      <c r="RQJ7" s="668"/>
      <c r="RQK7" s="668"/>
      <c r="RQL7" s="668"/>
      <c r="RQM7" s="668"/>
      <c r="RQN7" s="668"/>
      <c r="RQO7" s="668"/>
      <c r="RQP7" s="668"/>
      <c r="RQQ7" s="668"/>
      <c r="RQR7" s="668"/>
      <c r="RQS7" s="668"/>
      <c r="RQT7" s="668"/>
      <c r="RQU7" s="668"/>
      <c r="RQV7" s="668"/>
      <c r="RQW7" s="668"/>
      <c r="RQX7" s="668"/>
      <c r="RQY7" s="668"/>
      <c r="RQZ7" s="668"/>
      <c r="RRA7" s="668"/>
      <c r="RRB7" s="668"/>
      <c r="RRC7" s="668"/>
      <c r="RRD7" s="668"/>
      <c r="RRE7" s="668"/>
      <c r="RRF7" s="668"/>
      <c r="RRG7" s="668"/>
      <c r="RRH7" s="668"/>
      <c r="RRI7" s="668"/>
      <c r="RRJ7" s="668"/>
      <c r="RRK7" s="668"/>
      <c r="RRL7" s="668"/>
      <c r="RRM7" s="668"/>
      <c r="RRN7" s="668"/>
      <c r="RRO7" s="668"/>
      <c r="RRP7" s="668"/>
      <c r="RRQ7" s="668"/>
      <c r="RRR7" s="668"/>
      <c r="RRS7" s="668"/>
      <c r="RRT7" s="668"/>
      <c r="RRU7" s="668"/>
      <c r="RRV7" s="668"/>
      <c r="RRW7" s="668"/>
      <c r="RRX7" s="668"/>
      <c r="RRY7" s="668"/>
      <c r="RRZ7" s="668"/>
      <c r="RSA7" s="668"/>
      <c r="RSB7" s="668"/>
      <c r="RSC7" s="668"/>
      <c r="RSD7" s="668"/>
      <c r="RSE7" s="668"/>
      <c r="RSF7" s="668"/>
      <c r="RSG7" s="668"/>
      <c r="RSH7" s="668"/>
      <c r="RSI7" s="668"/>
      <c r="RSJ7" s="668"/>
      <c r="RSK7" s="668"/>
      <c r="RSL7" s="668"/>
      <c r="RSM7" s="668"/>
      <c r="RSN7" s="668"/>
      <c r="RSO7" s="668"/>
      <c r="RSP7" s="668"/>
      <c r="RSQ7" s="668"/>
      <c r="RSR7" s="668"/>
      <c r="RSS7" s="668"/>
      <c r="RST7" s="668"/>
      <c r="RSU7" s="668"/>
      <c r="RSV7" s="668"/>
      <c r="RSW7" s="668"/>
      <c r="RSX7" s="668"/>
      <c r="RSY7" s="668"/>
      <c r="RSZ7" s="668"/>
      <c r="RTA7" s="668"/>
      <c r="RTB7" s="668"/>
      <c r="RTC7" s="668"/>
      <c r="RTD7" s="668"/>
      <c r="RTE7" s="668"/>
      <c r="RTF7" s="668"/>
      <c r="RTG7" s="668"/>
      <c r="RTH7" s="668"/>
      <c r="RTI7" s="668"/>
      <c r="RTJ7" s="668"/>
      <c r="RTK7" s="668"/>
      <c r="RTL7" s="668"/>
      <c r="RTM7" s="668"/>
      <c r="RTN7" s="668"/>
      <c r="RTO7" s="668"/>
      <c r="RTP7" s="668"/>
      <c r="RTQ7" s="668"/>
      <c r="RTR7" s="668"/>
      <c r="RTS7" s="668"/>
      <c r="RTT7" s="668"/>
      <c r="RTU7" s="668"/>
      <c r="RTV7" s="668"/>
      <c r="RTW7" s="668"/>
      <c r="RTX7" s="668"/>
      <c r="RTY7" s="668"/>
      <c r="RTZ7" s="668"/>
      <c r="RUA7" s="668"/>
      <c r="RUB7" s="668"/>
      <c r="RUC7" s="668"/>
      <c r="RUD7" s="668"/>
      <c r="RUE7" s="668"/>
      <c r="RUF7" s="668"/>
      <c r="RUG7" s="668"/>
      <c r="RUH7" s="668"/>
      <c r="RUI7" s="668"/>
      <c r="RUJ7" s="668"/>
      <c r="RUK7" s="668"/>
      <c r="RUL7" s="668"/>
      <c r="RUM7" s="668"/>
      <c r="RUN7" s="668"/>
      <c r="RUO7" s="668"/>
      <c r="RUP7" s="668"/>
      <c r="RUQ7" s="668"/>
      <c r="RUR7" s="668"/>
      <c r="RUS7" s="668"/>
      <c r="RUT7" s="668"/>
      <c r="RUU7" s="668"/>
      <c r="RUV7" s="668"/>
      <c r="RUW7" s="668"/>
      <c r="RUX7" s="668"/>
      <c r="RUY7" s="668"/>
      <c r="RUZ7" s="668"/>
      <c r="RVA7" s="668"/>
      <c r="RVB7" s="668"/>
      <c r="RVC7" s="668"/>
      <c r="RVD7" s="668"/>
      <c r="RVE7" s="668"/>
      <c r="RVF7" s="668"/>
      <c r="RVG7" s="668"/>
      <c r="RVH7" s="668"/>
      <c r="RVI7" s="668"/>
      <c r="RVJ7" s="668"/>
      <c r="RVK7" s="668"/>
      <c r="RVL7" s="668"/>
      <c r="RVM7" s="668"/>
      <c r="RVN7" s="668"/>
      <c r="RVO7" s="668"/>
      <c r="RVP7" s="668"/>
      <c r="RVQ7" s="668"/>
      <c r="RVR7" s="668"/>
      <c r="RVS7" s="668"/>
      <c r="RVT7" s="668"/>
      <c r="RVU7" s="668"/>
      <c r="RVV7" s="668"/>
      <c r="RVW7" s="668"/>
      <c r="RVX7" s="668"/>
      <c r="RVY7" s="668"/>
      <c r="RVZ7" s="668"/>
      <c r="RWA7" s="668"/>
      <c r="RWB7" s="668"/>
      <c r="RWC7" s="668"/>
      <c r="RWD7" s="668"/>
      <c r="RWE7" s="668"/>
      <c r="RWF7" s="668"/>
      <c r="RWG7" s="668"/>
      <c r="RWH7" s="668"/>
      <c r="RWI7" s="668"/>
      <c r="RWJ7" s="668"/>
      <c r="RWK7" s="668"/>
      <c r="RWL7" s="668"/>
      <c r="RWM7" s="668"/>
      <c r="RWN7" s="668"/>
      <c r="RWO7" s="668"/>
      <c r="RWP7" s="668"/>
      <c r="RWQ7" s="668"/>
      <c r="RWR7" s="668"/>
      <c r="RWS7" s="668"/>
      <c r="RWT7" s="668"/>
      <c r="RWU7" s="668"/>
      <c r="RWV7" s="668"/>
      <c r="RWW7" s="668"/>
      <c r="RWX7" s="668"/>
      <c r="RWY7" s="668"/>
      <c r="RWZ7" s="668"/>
      <c r="RXA7" s="668"/>
      <c r="RXB7" s="668"/>
      <c r="RXC7" s="668"/>
      <c r="RXD7" s="668"/>
      <c r="RXE7" s="668"/>
      <c r="RXF7" s="668"/>
      <c r="RXG7" s="668"/>
      <c r="RXH7" s="668"/>
      <c r="RXI7" s="668"/>
      <c r="RXJ7" s="668"/>
      <c r="RXK7" s="668"/>
      <c r="RXL7" s="668"/>
      <c r="RXM7" s="668"/>
      <c r="RXN7" s="668"/>
      <c r="RXO7" s="668"/>
      <c r="RXP7" s="668"/>
      <c r="RXQ7" s="668"/>
      <c r="RXR7" s="668"/>
      <c r="RXS7" s="668"/>
      <c r="RXT7" s="668"/>
      <c r="RXU7" s="668"/>
      <c r="RXV7" s="668"/>
      <c r="RXW7" s="668"/>
      <c r="RXX7" s="668"/>
      <c r="RXY7" s="668"/>
      <c r="RXZ7" s="668"/>
      <c r="RYA7" s="668"/>
      <c r="RYB7" s="668"/>
      <c r="RYC7" s="668"/>
      <c r="RYD7" s="668"/>
      <c r="RYE7" s="668"/>
      <c r="RYF7" s="668"/>
      <c r="RYG7" s="668"/>
      <c r="RYH7" s="668"/>
      <c r="RYI7" s="668"/>
      <c r="RYJ7" s="668"/>
      <c r="RYK7" s="668"/>
      <c r="RYL7" s="668"/>
      <c r="RYM7" s="668"/>
      <c r="RYN7" s="668"/>
      <c r="RYO7" s="668"/>
      <c r="RYP7" s="668"/>
      <c r="RYQ7" s="668"/>
      <c r="RYR7" s="668"/>
      <c r="RYS7" s="668"/>
      <c r="RYT7" s="668"/>
      <c r="RYU7" s="668"/>
      <c r="RYV7" s="668"/>
      <c r="RYW7" s="668"/>
      <c r="RYX7" s="668"/>
      <c r="RYY7" s="668"/>
      <c r="RYZ7" s="668"/>
      <c r="RZA7" s="668"/>
      <c r="RZB7" s="668"/>
      <c r="RZC7" s="668"/>
      <c r="RZD7" s="668"/>
      <c r="RZE7" s="668"/>
      <c r="RZF7" s="668"/>
      <c r="RZG7" s="668"/>
      <c r="RZH7" s="668"/>
      <c r="RZI7" s="668"/>
      <c r="RZJ7" s="668"/>
      <c r="RZK7" s="668"/>
      <c r="RZL7" s="668"/>
      <c r="RZM7" s="668"/>
      <c r="RZN7" s="668"/>
      <c r="RZO7" s="668"/>
      <c r="RZP7" s="668"/>
      <c r="RZQ7" s="668"/>
      <c r="RZR7" s="668"/>
      <c r="RZS7" s="668"/>
      <c r="RZT7" s="668"/>
      <c r="RZU7" s="668"/>
      <c r="RZV7" s="668"/>
      <c r="RZW7" s="668"/>
      <c r="RZX7" s="668"/>
      <c r="RZY7" s="668"/>
      <c r="RZZ7" s="668"/>
      <c r="SAA7" s="668"/>
      <c r="SAB7" s="668"/>
      <c r="SAC7" s="668"/>
      <c r="SAD7" s="668"/>
      <c r="SAE7" s="668"/>
      <c r="SAF7" s="668"/>
      <c r="SAG7" s="668"/>
      <c r="SAH7" s="668"/>
      <c r="SAI7" s="668"/>
      <c r="SAJ7" s="668"/>
      <c r="SAK7" s="668"/>
      <c r="SAL7" s="668"/>
      <c r="SAM7" s="668"/>
      <c r="SAN7" s="668"/>
      <c r="SAO7" s="668"/>
      <c r="SAP7" s="668"/>
      <c r="SAQ7" s="668"/>
      <c r="SAR7" s="668"/>
      <c r="SAS7" s="668"/>
      <c r="SAT7" s="668"/>
      <c r="SAU7" s="668"/>
      <c r="SAV7" s="668"/>
      <c r="SAW7" s="668"/>
      <c r="SAX7" s="668"/>
      <c r="SAY7" s="668"/>
      <c r="SAZ7" s="668"/>
      <c r="SBA7" s="668"/>
      <c r="SBB7" s="668"/>
      <c r="SBC7" s="668"/>
      <c r="SBD7" s="668"/>
      <c r="SBE7" s="668"/>
      <c r="SBF7" s="668"/>
      <c r="SBG7" s="668"/>
      <c r="SBH7" s="668"/>
      <c r="SBI7" s="668"/>
      <c r="SBJ7" s="668"/>
      <c r="SBK7" s="668"/>
      <c r="SBL7" s="668"/>
      <c r="SBM7" s="668"/>
      <c r="SBN7" s="668"/>
      <c r="SBO7" s="668"/>
      <c r="SBP7" s="668"/>
      <c r="SBQ7" s="668"/>
      <c r="SBR7" s="668"/>
      <c r="SBS7" s="668"/>
      <c r="SBT7" s="668"/>
      <c r="SBU7" s="668"/>
      <c r="SBV7" s="668"/>
      <c r="SBW7" s="668"/>
      <c r="SBX7" s="668"/>
      <c r="SBY7" s="668"/>
      <c r="SBZ7" s="668"/>
      <c r="SCA7" s="668"/>
      <c r="SCB7" s="668"/>
      <c r="SCC7" s="668"/>
      <c r="SCD7" s="668"/>
      <c r="SCE7" s="668"/>
      <c r="SCF7" s="668"/>
      <c r="SCG7" s="668"/>
      <c r="SCH7" s="668"/>
      <c r="SCI7" s="668"/>
      <c r="SCJ7" s="668"/>
      <c r="SCK7" s="668"/>
      <c r="SCL7" s="668"/>
      <c r="SCM7" s="668"/>
      <c r="SCN7" s="668"/>
      <c r="SCO7" s="668"/>
      <c r="SCP7" s="668"/>
      <c r="SCQ7" s="668"/>
      <c r="SCR7" s="668"/>
      <c r="SCS7" s="668"/>
      <c r="SCT7" s="668"/>
      <c r="SCU7" s="668"/>
      <c r="SCV7" s="668"/>
      <c r="SCW7" s="668"/>
      <c r="SCX7" s="668"/>
      <c r="SCY7" s="668"/>
      <c r="SCZ7" s="668"/>
      <c r="SDA7" s="668"/>
      <c r="SDB7" s="668"/>
      <c r="SDC7" s="668"/>
      <c r="SDD7" s="668"/>
      <c r="SDE7" s="668"/>
      <c r="SDF7" s="668"/>
      <c r="SDG7" s="668"/>
      <c r="SDH7" s="668"/>
      <c r="SDI7" s="668"/>
      <c r="SDJ7" s="668"/>
      <c r="SDK7" s="668"/>
      <c r="SDL7" s="668"/>
      <c r="SDM7" s="668"/>
      <c r="SDN7" s="668"/>
      <c r="SDO7" s="668"/>
      <c r="SDP7" s="668"/>
      <c r="SDQ7" s="668"/>
      <c r="SDR7" s="668"/>
      <c r="SDS7" s="668"/>
      <c r="SDT7" s="668"/>
      <c r="SDU7" s="668"/>
      <c r="SDV7" s="668"/>
      <c r="SDW7" s="668"/>
      <c r="SDX7" s="668"/>
      <c r="SDY7" s="668"/>
      <c r="SDZ7" s="668"/>
      <c r="SEA7" s="668"/>
      <c r="SEB7" s="668"/>
      <c r="SEC7" s="668"/>
      <c r="SED7" s="668"/>
      <c r="SEE7" s="668"/>
      <c r="SEF7" s="668"/>
      <c r="SEG7" s="668"/>
      <c r="SEH7" s="668"/>
      <c r="SEI7" s="668"/>
      <c r="SEJ7" s="668"/>
      <c r="SEK7" s="668"/>
      <c r="SEL7" s="668"/>
      <c r="SEM7" s="668"/>
      <c r="SEN7" s="668"/>
      <c r="SEO7" s="668"/>
      <c r="SEP7" s="668"/>
      <c r="SEQ7" s="668"/>
      <c r="SER7" s="668"/>
      <c r="SES7" s="668"/>
      <c r="SET7" s="668"/>
      <c r="SEU7" s="668"/>
      <c r="SEV7" s="668"/>
      <c r="SEW7" s="668"/>
      <c r="SEX7" s="668"/>
      <c r="SEY7" s="668"/>
      <c r="SEZ7" s="668"/>
      <c r="SFA7" s="668"/>
      <c r="SFB7" s="668"/>
      <c r="SFC7" s="668"/>
      <c r="SFD7" s="668"/>
      <c r="SFE7" s="668"/>
      <c r="SFF7" s="668"/>
      <c r="SFG7" s="668"/>
      <c r="SFH7" s="668"/>
      <c r="SFI7" s="668"/>
      <c r="SFJ7" s="668"/>
      <c r="SFK7" s="668"/>
      <c r="SFL7" s="668"/>
      <c r="SFM7" s="668"/>
      <c r="SFN7" s="668"/>
      <c r="SFO7" s="668"/>
      <c r="SFP7" s="668"/>
      <c r="SFQ7" s="668"/>
      <c r="SFR7" s="668"/>
      <c r="SFS7" s="668"/>
      <c r="SFT7" s="668"/>
      <c r="SFU7" s="668"/>
      <c r="SFV7" s="668"/>
      <c r="SFW7" s="668"/>
      <c r="SFX7" s="668"/>
      <c r="SFY7" s="668"/>
      <c r="SFZ7" s="668"/>
      <c r="SGA7" s="668"/>
      <c r="SGB7" s="668"/>
      <c r="SGC7" s="668"/>
      <c r="SGD7" s="668"/>
      <c r="SGE7" s="668"/>
      <c r="SGF7" s="668"/>
      <c r="SGG7" s="668"/>
      <c r="SGH7" s="668"/>
      <c r="SGI7" s="668"/>
      <c r="SGJ7" s="668"/>
      <c r="SGK7" s="668"/>
      <c r="SGL7" s="668"/>
      <c r="SGM7" s="668"/>
      <c r="SGN7" s="668"/>
      <c r="SGO7" s="668"/>
      <c r="SGP7" s="668"/>
      <c r="SGQ7" s="668"/>
      <c r="SGR7" s="668"/>
      <c r="SGS7" s="668"/>
      <c r="SGT7" s="668"/>
      <c r="SGU7" s="668"/>
      <c r="SGV7" s="668"/>
      <c r="SGW7" s="668"/>
      <c r="SGX7" s="668"/>
      <c r="SGY7" s="668"/>
      <c r="SGZ7" s="668"/>
      <c r="SHA7" s="668"/>
      <c r="SHB7" s="668"/>
      <c r="SHC7" s="668"/>
      <c r="SHD7" s="668"/>
      <c r="SHE7" s="668"/>
      <c r="SHF7" s="668"/>
      <c r="SHG7" s="668"/>
      <c r="SHH7" s="668"/>
      <c r="SHI7" s="668"/>
      <c r="SHJ7" s="668"/>
      <c r="SHK7" s="668"/>
      <c r="SHL7" s="668"/>
      <c r="SHM7" s="668"/>
      <c r="SHN7" s="668"/>
      <c r="SHO7" s="668"/>
      <c r="SHP7" s="668"/>
      <c r="SHQ7" s="668"/>
      <c r="SHR7" s="668"/>
      <c r="SHS7" s="668"/>
      <c r="SHT7" s="668"/>
      <c r="SHU7" s="668"/>
      <c r="SHV7" s="668"/>
      <c r="SHW7" s="668"/>
      <c r="SHX7" s="668"/>
      <c r="SHY7" s="668"/>
      <c r="SHZ7" s="668"/>
      <c r="SIA7" s="668"/>
      <c r="SIB7" s="668"/>
      <c r="SIC7" s="668"/>
      <c r="SID7" s="668"/>
      <c r="SIE7" s="668"/>
      <c r="SIF7" s="668"/>
      <c r="SIG7" s="668"/>
      <c r="SIH7" s="668"/>
      <c r="SII7" s="668"/>
      <c r="SIJ7" s="668"/>
      <c r="SIK7" s="668"/>
      <c r="SIL7" s="668"/>
      <c r="SIM7" s="668"/>
      <c r="SIN7" s="668"/>
      <c r="SIO7" s="668"/>
      <c r="SIP7" s="668"/>
      <c r="SIQ7" s="668"/>
      <c r="SIR7" s="668"/>
      <c r="SIS7" s="668"/>
      <c r="SIT7" s="668"/>
      <c r="SIU7" s="668"/>
      <c r="SIV7" s="668"/>
      <c r="SIW7" s="668"/>
      <c r="SIX7" s="668"/>
      <c r="SIY7" s="668"/>
      <c r="SIZ7" s="668"/>
      <c r="SJA7" s="668"/>
      <c r="SJB7" s="668"/>
      <c r="SJC7" s="668"/>
      <c r="SJD7" s="668"/>
      <c r="SJE7" s="668"/>
      <c r="SJF7" s="668"/>
      <c r="SJG7" s="668"/>
      <c r="SJH7" s="668"/>
      <c r="SJI7" s="668"/>
      <c r="SJJ7" s="668"/>
      <c r="SJK7" s="668"/>
      <c r="SJL7" s="668"/>
      <c r="SJM7" s="668"/>
      <c r="SJN7" s="668"/>
      <c r="SJO7" s="668"/>
      <c r="SJP7" s="668"/>
      <c r="SJQ7" s="668"/>
      <c r="SJR7" s="668"/>
      <c r="SJS7" s="668"/>
      <c r="SJT7" s="668"/>
      <c r="SJU7" s="668"/>
      <c r="SJV7" s="668"/>
      <c r="SJW7" s="668"/>
      <c r="SJX7" s="668"/>
      <c r="SJY7" s="668"/>
      <c r="SJZ7" s="668"/>
      <c r="SKA7" s="668"/>
      <c r="SKB7" s="668"/>
      <c r="SKC7" s="668"/>
      <c r="SKD7" s="668"/>
      <c r="SKE7" s="668"/>
      <c r="SKF7" s="668"/>
      <c r="SKG7" s="668"/>
      <c r="SKH7" s="668"/>
      <c r="SKI7" s="668"/>
      <c r="SKJ7" s="668"/>
      <c r="SKK7" s="668"/>
      <c r="SKL7" s="668"/>
      <c r="SKM7" s="668"/>
      <c r="SKN7" s="668"/>
      <c r="SKO7" s="668"/>
      <c r="SKP7" s="668"/>
      <c r="SKQ7" s="668"/>
      <c r="SKR7" s="668"/>
      <c r="SKS7" s="668"/>
      <c r="SKT7" s="668"/>
      <c r="SKU7" s="668"/>
      <c r="SKV7" s="668"/>
      <c r="SKW7" s="668"/>
      <c r="SKX7" s="668"/>
      <c r="SKY7" s="668"/>
      <c r="SKZ7" s="668"/>
      <c r="SLA7" s="668"/>
      <c r="SLB7" s="668"/>
      <c r="SLC7" s="668"/>
      <c r="SLD7" s="668"/>
      <c r="SLE7" s="668"/>
      <c r="SLF7" s="668"/>
      <c r="SLG7" s="668"/>
      <c r="SLH7" s="668"/>
      <c r="SLI7" s="668"/>
      <c r="SLJ7" s="668"/>
      <c r="SLK7" s="668"/>
      <c r="SLL7" s="668"/>
      <c r="SLM7" s="668"/>
      <c r="SLN7" s="668"/>
      <c r="SLO7" s="668"/>
      <c r="SLP7" s="668"/>
      <c r="SLQ7" s="668"/>
      <c r="SLR7" s="668"/>
      <c r="SLS7" s="668"/>
      <c r="SLT7" s="668"/>
      <c r="SLU7" s="668"/>
      <c r="SLV7" s="668"/>
      <c r="SLW7" s="668"/>
      <c r="SLX7" s="668"/>
      <c r="SLY7" s="668"/>
      <c r="SLZ7" s="668"/>
      <c r="SMA7" s="668"/>
      <c r="SMB7" s="668"/>
      <c r="SMC7" s="668"/>
      <c r="SMD7" s="668"/>
      <c r="SME7" s="668"/>
      <c r="SMF7" s="668"/>
      <c r="SMG7" s="668"/>
      <c r="SMH7" s="668"/>
      <c r="SMI7" s="668"/>
      <c r="SMJ7" s="668"/>
      <c r="SMK7" s="668"/>
      <c r="SML7" s="668"/>
      <c r="SMM7" s="668"/>
      <c r="SMN7" s="668"/>
      <c r="SMO7" s="668"/>
      <c r="SMP7" s="668"/>
      <c r="SMQ7" s="668"/>
      <c r="SMR7" s="668"/>
      <c r="SMS7" s="668"/>
      <c r="SMT7" s="668"/>
      <c r="SMU7" s="668"/>
      <c r="SMV7" s="668"/>
      <c r="SMW7" s="668"/>
      <c r="SMX7" s="668"/>
      <c r="SMY7" s="668"/>
      <c r="SMZ7" s="668"/>
      <c r="SNA7" s="668"/>
      <c r="SNB7" s="668"/>
      <c r="SNC7" s="668"/>
      <c r="SND7" s="668"/>
      <c r="SNE7" s="668"/>
      <c r="SNF7" s="668"/>
      <c r="SNG7" s="668"/>
      <c r="SNH7" s="668"/>
      <c r="SNI7" s="668"/>
      <c r="SNJ7" s="668"/>
      <c r="SNK7" s="668"/>
      <c r="SNL7" s="668"/>
      <c r="SNM7" s="668"/>
      <c r="SNN7" s="668"/>
      <c r="SNO7" s="668"/>
      <c r="SNP7" s="668"/>
      <c r="SNQ7" s="668"/>
      <c r="SNR7" s="668"/>
      <c r="SNS7" s="668"/>
      <c r="SNT7" s="668"/>
      <c r="SNU7" s="668"/>
      <c r="SNV7" s="668"/>
      <c r="SNW7" s="668"/>
      <c r="SNX7" s="668"/>
      <c r="SNY7" s="668"/>
      <c r="SNZ7" s="668"/>
      <c r="SOA7" s="668"/>
      <c r="SOB7" s="668"/>
      <c r="SOC7" s="668"/>
      <c r="SOD7" s="668"/>
      <c r="SOE7" s="668"/>
      <c r="SOF7" s="668"/>
      <c r="SOG7" s="668"/>
      <c r="SOH7" s="668"/>
      <c r="SOI7" s="668"/>
      <c r="SOJ7" s="668"/>
      <c r="SOK7" s="668"/>
      <c r="SOL7" s="668"/>
      <c r="SOM7" s="668"/>
      <c r="SON7" s="668"/>
      <c r="SOO7" s="668"/>
      <c r="SOP7" s="668"/>
      <c r="SOQ7" s="668"/>
      <c r="SOR7" s="668"/>
      <c r="SOS7" s="668"/>
      <c r="SOT7" s="668"/>
      <c r="SOU7" s="668"/>
      <c r="SOV7" s="668"/>
      <c r="SOW7" s="668"/>
      <c r="SOX7" s="668"/>
      <c r="SOY7" s="668"/>
      <c r="SOZ7" s="668"/>
      <c r="SPA7" s="668"/>
      <c r="SPB7" s="668"/>
      <c r="SPC7" s="668"/>
      <c r="SPD7" s="668"/>
      <c r="SPE7" s="668"/>
      <c r="SPF7" s="668"/>
      <c r="SPG7" s="668"/>
      <c r="SPH7" s="668"/>
      <c r="SPI7" s="668"/>
      <c r="SPJ7" s="668"/>
      <c r="SPK7" s="668"/>
      <c r="SPL7" s="668"/>
      <c r="SPM7" s="668"/>
      <c r="SPN7" s="668"/>
      <c r="SPO7" s="668"/>
      <c r="SPP7" s="668"/>
      <c r="SPQ7" s="668"/>
      <c r="SPR7" s="668"/>
      <c r="SPS7" s="668"/>
      <c r="SPT7" s="668"/>
      <c r="SPU7" s="668"/>
      <c r="SPV7" s="668"/>
      <c r="SPW7" s="668"/>
      <c r="SPX7" s="668"/>
      <c r="SPY7" s="668"/>
      <c r="SPZ7" s="668"/>
      <c r="SQA7" s="668"/>
      <c r="SQB7" s="668"/>
      <c r="SQC7" s="668"/>
      <c r="SQD7" s="668"/>
      <c r="SQE7" s="668"/>
      <c r="SQF7" s="668"/>
      <c r="SQG7" s="668"/>
      <c r="SQH7" s="668"/>
      <c r="SQI7" s="668"/>
      <c r="SQJ7" s="668"/>
      <c r="SQK7" s="668"/>
      <c r="SQL7" s="668"/>
      <c r="SQM7" s="668"/>
      <c r="SQN7" s="668"/>
      <c r="SQO7" s="668"/>
      <c r="SQP7" s="668"/>
      <c r="SQQ7" s="668"/>
      <c r="SQR7" s="668"/>
      <c r="SQS7" s="668"/>
      <c r="SQT7" s="668"/>
      <c r="SQU7" s="668"/>
      <c r="SQV7" s="668"/>
      <c r="SQW7" s="668"/>
      <c r="SQX7" s="668"/>
      <c r="SQY7" s="668"/>
      <c r="SQZ7" s="668"/>
      <c r="SRA7" s="668"/>
      <c r="SRB7" s="668"/>
      <c r="SRC7" s="668"/>
      <c r="SRD7" s="668"/>
      <c r="SRE7" s="668"/>
      <c r="SRF7" s="668"/>
      <c r="SRG7" s="668"/>
      <c r="SRH7" s="668"/>
      <c r="SRI7" s="668"/>
      <c r="SRJ7" s="668"/>
      <c r="SRK7" s="668"/>
      <c r="SRL7" s="668"/>
      <c r="SRM7" s="668"/>
      <c r="SRN7" s="668"/>
      <c r="SRO7" s="668"/>
      <c r="SRP7" s="668"/>
      <c r="SRQ7" s="668"/>
      <c r="SRR7" s="668"/>
      <c r="SRS7" s="668"/>
      <c r="SRT7" s="668"/>
      <c r="SRU7" s="668"/>
      <c r="SRV7" s="668"/>
      <c r="SRW7" s="668"/>
      <c r="SRX7" s="668"/>
      <c r="SRY7" s="668"/>
      <c r="SRZ7" s="668"/>
      <c r="SSA7" s="668"/>
      <c r="SSB7" s="668"/>
      <c r="SSC7" s="668"/>
      <c r="SSD7" s="668"/>
      <c r="SSE7" s="668"/>
      <c r="SSF7" s="668"/>
      <c r="SSG7" s="668"/>
      <c r="SSH7" s="668"/>
      <c r="SSI7" s="668"/>
      <c r="SSJ7" s="668"/>
      <c r="SSK7" s="668"/>
      <c r="SSL7" s="668"/>
      <c r="SSM7" s="668"/>
      <c r="SSN7" s="668"/>
      <c r="SSO7" s="668"/>
      <c r="SSP7" s="668"/>
      <c r="SSQ7" s="668"/>
      <c r="SSR7" s="668"/>
      <c r="SSS7" s="668"/>
      <c r="SST7" s="668"/>
      <c r="SSU7" s="668"/>
      <c r="SSV7" s="668"/>
      <c r="SSW7" s="668"/>
      <c r="SSX7" s="668"/>
      <c r="SSY7" s="668"/>
      <c r="SSZ7" s="668"/>
      <c r="STA7" s="668"/>
      <c r="STB7" s="668"/>
      <c r="STC7" s="668"/>
      <c r="STD7" s="668"/>
      <c r="STE7" s="668"/>
      <c r="STF7" s="668"/>
      <c r="STG7" s="668"/>
      <c r="STH7" s="668"/>
      <c r="STI7" s="668"/>
      <c r="STJ7" s="668"/>
      <c r="STK7" s="668"/>
      <c r="STL7" s="668"/>
      <c r="STM7" s="668"/>
      <c r="STN7" s="668"/>
      <c r="STO7" s="668"/>
      <c r="STP7" s="668"/>
      <c r="STQ7" s="668"/>
      <c r="STR7" s="668"/>
      <c r="STS7" s="668"/>
      <c r="STT7" s="668"/>
      <c r="STU7" s="668"/>
      <c r="STV7" s="668"/>
      <c r="STW7" s="668"/>
      <c r="STX7" s="668"/>
      <c r="STY7" s="668"/>
      <c r="STZ7" s="668"/>
      <c r="SUA7" s="668"/>
      <c r="SUB7" s="668"/>
      <c r="SUC7" s="668"/>
      <c r="SUD7" s="668"/>
      <c r="SUE7" s="668"/>
      <c r="SUF7" s="668"/>
      <c r="SUG7" s="668"/>
      <c r="SUH7" s="668"/>
      <c r="SUI7" s="668"/>
      <c r="SUJ7" s="668"/>
      <c r="SUK7" s="668"/>
      <c r="SUL7" s="668"/>
      <c r="SUM7" s="668"/>
      <c r="SUN7" s="668"/>
      <c r="SUO7" s="668"/>
      <c r="SUP7" s="668"/>
      <c r="SUQ7" s="668"/>
      <c r="SUR7" s="668"/>
      <c r="SUS7" s="668"/>
      <c r="SUT7" s="668"/>
      <c r="SUU7" s="668"/>
      <c r="SUV7" s="668"/>
      <c r="SUW7" s="668"/>
      <c r="SUX7" s="668"/>
      <c r="SUY7" s="668"/>
      <c r="SUZ7" s="668"/>
      <c r="SVA7" s="668"/>
      <c r="SVB7" s="668"/>
      <c r="SVC7" s="668"/>
      <c r="SVD7" s="668"/>
      <c r="SVE7" s="668"/>
      <c r="SVF7" s="668"/>
      <c r="SVG7" s="668"/>
      <c r="SVH7" s="668"/>
      <c r="SVI7" s="668"/>
      <c r="SVJ7" s="668"/>
      <c r="SVK7" s="668"/>
      <c r="SVL7" s="668"/>
      <c r="SVM7" s="668"/>
      <c r="SVN7" s="668"/>
      <c r="SVO7" s="668"/>
      <c r="SVP7" s="668"/>
      <c r="SVQ7" s="668"/>
      <c r="SVR7" s="668"/>
      <c r="SVS7" s="668"/>
      <c r="SVT7" s="668"/>
      <c r="SVU7" s="668"/>
      <c r="SVV7" s="668"/>
      <c r="SVW7" s="668"/>
      <c r="SVX7" s="668"/>
      <c r="SVY7" s="668"/>
      <c r="SVZ7" s="668"/>
      <c r="SWA7" s="668"/>
      <c r="SWB7" s="668"/>
      <c r="SWC7" s="668"/>
      <c r="SWD7" s="668"/>
      <c r="SWE7" s="668"/>
      <c r="SWF7" s="668"/>
      <c r="SWG7" s="668"/>
      <c r="SWH7" s="668"/>
      <c r="SWI7" s="668"/>
      <c r="SWJ7" s="668"/>
      <c r="SWK7" s="668"/>
      <c r="SWL7" s="668"/>
      <c r="SWM7" s="668"/>
      <c r="SWN7" s="668"/>
      <c r="SWO7" s="668"/>
      <c r="SWP7" s="668"/>
      <c r="SWQ7" s="668"/>
      <c r="SWR7" s="668"/>
      <c r="SWS7" s="668"/>
      <c r="SWT7" s="668"/>
      <c r="SWU7" s="668"/>
      <c r="SWV7" s="668"/>
      <c r="SWW7" s="668"/>
      <c r="SWX7" s="668"/>
      <c r="SWY7" s="668"/>
      <c r="SWZ7" s="668"/>
      <c r="SXA7" s="668"/>
      <c r="SXB7" s="668"/>
      <c r="SXC7" s="668"/>
      <c r="SXD7" s="668"/>
      <c r="SXE7" s="668"/>
      <c r="SXF7" s="668"/>
      <c r="SXG7" s="668"/>
      <c r="SXH7" s="668"/>
      <c r="SXI7" s="668"/>
      <c r="SXJ7" s="668"/>
      <c r="SXK7" s="668"/>
      <c r="SXL7" s="668"/>
      <c r="SXM7" s="668"/>
      <c r="SXN7" s="668"/>
      <c r="SXO7" s="668"/>
      <c r="SXP7" s="668"/>
      <c r="SXQ7" s="668"/>
      <c r="SXR7" s="668"/>
      <c r="SXS7" s="668"/>
      <c r="SXT7" s="668"/>
      <c r="SXU7" s="668"/>
      <c r="SXV7" s="668"/>
      <c r="SXW7" s="668"/>
      <c r="SXX7" s="668"/>
      <c r="SXY7" s="668"/>
      <c r="SXZ7" s="668"/>
      <c r="SYA7" s="668"/>
      <c r="SYB7" s="668"/>
      <c r="SYC7" s="668"/>
      <c r="SYD7" s="668"/>
      <c r="SYE7" s="668"/>
      <c r="SYF7" s="668"/>
      <c r="SYG7" s="668"/>
      <c r="SYH7" s="668"/>
      <c r="SYI7" s="668"/>
      <c r="SYJ7" s="668"/>
      <c r="SYK7" s="668"/>
      <c r="SYL7" s="668"/>
      <c r="SYM7" s="668"/>
      <c r="SYN7" s="668"/>
      <c r="SYO7" s="668"/>
      <c r="SYP7" s="668"/>
      <c r="SYQ7" s="668"/>
      <c r="SYR7" s="668"/>
      <c r="SYS7" s="668"/>
      <c r="SYT7" s="668"/>
      <c r="SYU7" s="668"/>
      <c r="SYV7" s="668"/>
      <c r="SYW7" s="668"/>
      <c r="SYX7" s="668"/>
      <c r="SYY7" s="668"/>
      <c r="SYZ7" s="668"/>
      <c r="SZA7" s="668"/>
      <c r="SZB7" s="668"/>
      <c r="SZC7" s="668"/>
      <c r="SZD7" s="668"/>
      <c r="SZE7" s="668"/>
      <c r="SZF7" s="668"/>
      <c r="SZG7" s="668"/>
      <c r="SZH7" s="668"/>
      <c r="SZI7" s="668"/>
      <c r="SZJ7" s="668"/>
      <c r="SZK7" s="668"/>
      <c r="SZL7" s="668"/>
      <c r="SZM7" s="668"/>
      <c r="SZN7" s="668"/>
      <c r="SZO7" s="668"/>
      <c r="SZP7" s="668"/>
      <c r="SZQ7" s="668"/>
      <c r="SZR7" s="668"/>
      <c r="SZS7" s="668"/>
      <c r="SZT7" s="668"/>
      <c r="SZU7" s="668"/>
      <c r="SZV7" s="668"/>
      <c r="SZW7" s="668"/>
      <c r="SZX7" s="668"/>
      <c r="SZY7" s="668"/>
      <c r="SZZ7" s="668"/>
      <c r="TAA7" s="668"/>
      <c r="TAB7" s="668"/>
      <c r="TAC7" s="668"/>
      <c r="TAD7" s="668"/>
      <c r="TAE7" s="668"/>
      <c r="TAF7" s="668"/>
      <c r="TAG7" s="668"/>
      <c r="TAH7" s="668"/>
      <c r="TAI7" s="668"/>
      <c r="TAJ7" s="668"/>
      <c r="TAK7" s="668"/>
      <c r="TAL7" s="668"/>
      <c r="TAM7" s="668"/>
      <c r="TAN7" s="668"/>
      <c r="TAO7" s="668"/>
      <c r="TAP7" s="668"/>
      <c r="TAQ7" s="668"/>
      <c r="TAR7" s="668"/>
      <c r="TAS7" s="668"/>
      <c r="TAT7" s="668"/>
      <c r="TAU7" s="668"/>
      <c r="TAV7" s="668"/>
      <c r="TAW7" s="668"/>
      <c r="TAX7" s="668"/>
      <c r="TAY7" s="668"/>
      <c r="TAZ7" s="668"/>
      <c r="TBA7" s="668"/>
      <c r="TBB7" s="668"/>
      <c r="TBC7" s="668"/>
      <c r="TBD7" s="668"/>
      <c r="TBE7" s="668"/>
      <c r="TBF7" s="668"/>
      <c r="TBG7" s="668"/>
      <c r="TBH7" s="668"/>
      <c r="TBI7" s="668"/>
      <c r="TBJ7" s="668"/>
      <c r="TBK7" s="668"/>
      <c r="TBL7" s="668"/>
      <c r="TBM7" s="668"/>
      <c r="TBN7" s="668"/>
      <c r="TBO7" s="668"/>
      <c r="TBP7" s="668"/>
      <c r="TBQ7" s="668"/>
      <c r="TBR7" s="668"/>
      <c r="TBS7" s="668"/>
      <c r="TBT7" s="668"/>
      <c r="TBU7" s="668"/>
      <c r="TBV7" s="668"/>
      <c r="TBW7" s="668"/>
      <c r="TBX7" s="668"/>
      <c r="TBY7" s="668"/>
      <c r="TBZ7" s="668"/>
      <c r="TCA7" s="668"/>
      <c r="TCB7" s="668"/>
      <c r="TCC7" s="668"/>
      <c r="TCD7" s="668"/>
      <c r="TCE7" s="668"/>
      <c r="TCF7" s="668"/>
      <c r="TCG7" s="668"/>
      <c r="TCH7" s="668"/>
      <c r="TCI7" s="668"/>
      <c r="TCJ7" s="668"/>
      <c r="TCK7" s="668"/>
      <c r="TCL7" s="668"/>
      <c r="TCM7" s="668"/>
      <c r="TCN7" s="668"/>
      <c r="TCO7" s="668"/>
      <c r="TCP7" s="668"/>
      <c r="TCQ7" s="668"/>
      <c r="TCR7" s="668"/>
      <c r="TCS7" s="668"/>
      <c r="TCT7" s="668"/>
      <c r="TCU7" s="668"/>
      <c r="TCV7" s="668"/>
      <c r="TCW7" s="668"/>
      <c r="TCX7" s="668"/>
      <c r="TCY7" s="668"/>
      <c r="TCZ7" s="668"/>
      <c r="TDA7" s="668"/>
      <c r="TDB7" s="668"/>
      <c r="TDC7" s="668"/>
      <c r="TDD7" s="668"/>
      <c r="TDE7" s="668"/>
      <c r="TDF7" s="668"/>
      <c r="TDG7" s="668"/>
      <c r="TDH7" s="668"/>
      <c r="TDI7" s="668"/>
      <c r="TDJ7" s="668"/>
      <c r="TDK7" s="668"/>
      <c r="TDL7" s="668"/>
      <c r="TDM7" s="668"/>
      <c r="TDN7" s="668"/>
      <c r="TDO7" s="668"/>
      <c r="TDP7" s="668"/>
      <c r="TDQ7" s="668"/>
      <c r="TDR7" s="668"/>
      <c r="TDS7" s="668"/>
      <c r="TDT7" s="668"/>
      <c r="TDU7" s="668"/>
      <c r="TDV7" s="668"/>
      <c r="TDW7" s="668"/>
      <c r="TDX7" s="668"/>
      <c r="TDY7" s="668"/>
      <c r="TDZ7" s="668"/>
      <c r="TEA7" s="668"/>
      <c r="TEB7" s="668"/>
      <c r="TEC7" s="668"/>
      <c r="TED7" s="668"/>
      <c r="TEE7" s="668"/>
      <c r="TEF7" s="668"/>
      <c r="TEG7" s="668"/>
      <c r="TEH7" s="668"/>
      <c r="TEI7" s="668"/>
      <c r="TEJ7" s="668"/>
      <c r="TEK7" s="668"/>
      <c r="TEL7" s="668"/>
      <c r="TEM7" s="668"/>
      <c r="TEN7" s="668"/>
      <c r="TEO7" s="668"/>
      <c r="TEP7" s="668"/>
      <c r="TEQ7" s="668"/>
      <c r="TER7" s="668"/>
      <c r="TES7" s="668"/>
      <c r="TET7" s="668"/>
      <c r="TEU7" s="668"/>
      <c r="TEV7" s="668"/>
      <c r="TEW7" s="668"/>
      <c r="TEX7" s="668"/>
      <c r="TEY7" s="668"/>
      <c r="TEZ7" s="668"/>
      <c r="TFA7" s="668"/>
      <c r="TFB7" s="668"/>
      <c r="TFC7" s="668"/>
      <c r="TFD7" s="668"/>
      <c r="TFE7" s="668"/>
      <c r="TFF7" s="668"/>
      <c r="TFG7" s="668"/>
      <c r="TFH7" s="668"/>
      <c r="TFI7" s="668"/>
      <c r="TFJ7" s="668"/>
      <c r="TFK7" s="668"/>
      <c r="TFL7" s="668"/>
      <c r="TFM7" s="668"/>
      <c r="TFN7" s="668"/>
      <c r="TFO7" s="668"/>
      <c r="TFP7" s="668"/>
      <c r="TFQ7" s="668"/>
      <c r="TFR7" s="668"/>
      <c r="TFS7" s="668"/>
      <c r="TFT7" s="668"/>
      <c r="TFU7" s="668"/>
      <c r="TFV7" s="668"/>
      <c r="TFW7" s="668"/>
      <c r="TFX7" s="668"/>
      <c r="TFY7" s="668"/>
      <c r="TFZ7" s="668"/>
      <c r="TGA7" s="668"/>
      <c r="TGB7" s="668"/>
      <c r="TGC7" s="668"/>
      <c r="TGD7" s="668"/>
      <c r="TGE7" s="668"/>
      <c r="TGF7" s="668"/>
      <c r="TGG7" s="668"/>
      <c r="TGH7" s="668"/>
      <c r="TGI7" s="668"/>
      <c r="TGJ7" s="668"/>
      <c r="TGK7" s="668"/>
      <c r="TGL7" s="668"/>
      <c r="TGM7" s="668"/>
      <c r="TGN7" s="668"/>
      <c r="TGO7" s="668"/>
      <c r="TGP7" s="668"/>
      <c r="TGQ7" s="668"/>
      <c r="TGR7" s="668"/>
      <c r="TGS7" s="668"/>
      <c r="TGT7" s="668"/>
      <c r="TGU7" s="668"/>
      <c r="TGV7" s="668"/>
      <c r="TGW7" s="668"/>
      <c r="TGX7" s="668"/>
      <c r="TGY7" s="668"/>
      <c r="TGZ7" s="668"/>
      <c r="THA7" s="668"/>
      <c r="THB7" s="668"/>
      <c r="THC7" s="668"/>
      <c r="THD7" s="668"/>
      <c r="THE7" s="668"/>
      <c r="THF7" s="668"/>
      <c r="THG7" s="668"/>
      <c r="THH7" s="668"/>
      <c r="THI7" s="668"/>
      <c r="THJ7" s="668"/>
      <c r="THK7" s="668"/>
      <c r="THL7" s="668"/>
      <c r="THM7" s="668"/>
      <c r="THN7" s="668"/>
      <c r="THO7" s="668"/>
      <c r="THP7" s="668"/>
      <c r="THQ7" s="668"/>
      <c r="THR7" s="668"/>
      <c r="THS7" s="668"/>
      <c r="THT7" s="668"/>
      <c r="THU7" s="668"/>
      <c r="THV7" s="668"/>
      <c r="THW7" s="668"/>
      <c r="THX7" s="668"/>
      <c r="THY7" s="668"/>
      <c r="THZ7" s="668"/>
      <c r="TIA7" s="668"/>
      <c r="TIB7" s="668"/>
      <c r="TIC7" s="668"/>
      <c r="TID7" s="668"/>
      <c r="TIE7" s="668"/>
      <c r="TIF7" s="668"/>
      <c r="TIG7" s="668"/>
      <c r="TIH7" s="668"/>
      <c r="TII7" s="668"/>
      <c r="TIJ7" s="668"/>
      <c r="TIK7" s="668"/>
      <c r="TIL7" s="668"/>
      <c r="TIM7" s="668"/>
      <c r="TIN7" s="668"/>
      <c r="TIO7" s="668"/>
      <c r="TIP7" s="668"/>
      <c r="TIQ7" s="668"/>
      <c r="TIR7" s="668"/>
      <c r="TIS7" s="668"/>
      <c r="TIT7" s="668"/>
      <c r="TIU7" s="668"/>
      <c r="TIV7" s="668"/>
      <c r="TIW7" s="668"/>
      <c r="TIX7" s="668"/>
      <c r="TIY7" s="668"/>
      <c r="TIZ7" s="668"/>
      <c r="TJA7" s="668"/>
      <c r="TJB7" s="668"/>
      <c r="TJC7" s="668"/>
      <c r="TJD7" s="668"/>
      <c r="TJE7" s="668"/>
      <c r="TJF7" s="668"/>
      <c r="TJG7" s="668"/>
      <c r="TJH7" s="668"/>
      <c r="TJI7" s="668"/>
      <c r="TJJ7" s="668"/>
      <c r="TJK7" s="668"/>
      <c r="TJL7" s="668"/>
      <c r="TJM7" s="668"/>
      <c r="TJN7" s="668"/>
      <c r="TJO7" s="668"/>
      <c r="TJP7" s="668"/>
      <c r="TJQ7" s="668"/>
      <c r="TJR7" s="668"/>
      <c r="TJS7" s="668"/>
      <c r="TJT7" s="668"/>
      <c r="TJU7" s="668"/>
      <c r="TJV7" s="668"/>
      <c r="TJW7" s="668"/>
      <c r="TJX7" s="668"/>
      <c r="TJY7" s="668"/>
      <c r="TJZ7" s="668"/>
      <c r="TKA7" s="668"/>
      <c r="TKB7" s="668"/>
      <c r="TKC7" s="668"/>
      <c r="TKD7" s="668"/>
      <c r="TKE7" s="668"/>
      <c r="TKF7" s="668"/>
      <c r="TKG7" s="668"/>
      <c r="TKH7" s="668"/>
      <c r="TKI7" s="668"/>
      <c r="TKJ7" s="668"/>
      <c r="TKK7" s="668"/>
      <c r="TKL7" s="668"/>
      <c r="TKM7" s="668"/>
      <c r="TKN7" s="668"/>
      <c r="TKO7" s="668"/>
      <c r="TKP7" s="668"/>
      <c r="TKQ7" s="668"/>
      <c r="TKR7" s="668"/>
      <c r="TKS7" s="668"/>
      <c r="TKT7" s="668"/>
      <c r="TKU7" s="668"/>
      <c r="TKV7" s="668"/>
      <c r="TKW7" s="668"/>
      <c r="TKX7" s="668"/>
      <c r="TKY7" s="668"/>
      <c r="TKZ7" s="668"/>
      <c r="TLA7" s="668"/>
      <c r="TLB7" s="668"/>
      <c r="TLC7" s="668"/>
      <c r="TLD7" s="668"/>
      <c r="TLE7" s="668"/>
      <c r="TLF7" s="668"/>
      <c r="TLG7" s="668"/>
      <c r="TLH7" s="668"/>
      <c r="TLI7" s="668"/>
      <c r="TLJ7" s="668"/>
      <c r="TLK7" s="668"/>
      <c r="TLL7" s="668"/>
      <c r="TLM7" s="668"/>
      <c r="TLN7" s="668"/>
      <c r="TLO7" s="668"/>
      <c r="TLP7" s="668"/>
      <c r="TLQ7" s="668"/>
      <c r="TLR7" s="668"/>
      <c r="TLS7" s="668"/>
      <c r="TLT7" s="668"/>
      <c r="TLU7" s="668"/>
      <c r="TLV7" s="668"/>
      <c r="TLW7" s="668"/>
      <c r="TLX7" s="668"/>
      <c r="TLY7" s="668"/>
      <c r="TLZ7" s="668"/>
      <c r="TMA7" s="668"/>
      <c r="TMB7" s="668"/>
      <c r="TMC7" s="668"/>
      <c r="TMD7" s="668"/>
      <c r="TME7" s="668"/>
      <c r="TMF7" s="668"/>
      <c r="TMG7" s="668"/>
      <c r="TMH7" s="668"/>
      <c r="TMI7" s="668"/>
      <c r="TMJ7" s="668"/>
      <c r="TMK7" s="668"/>
      <c r="TML7" s="668"/>
      <c r="TMM7" s="668"/>
      <c r="TMN7" s="668"/>
      <c r="TMO7" s="668"/>
      <c r="TMP7" s="668"/>
      <c r="TMQ7" s="668"/>
      <c r="TMR7" s="668"/>
      <c r="TMS7" s="668"/>
      <c r="TMT7" s="668"/>
      <c r="TMU7" s="668"/>
      <c r="TMV7" s="668"/>
      <c r="TMW7" s="668"/>
      <c r="TMX7" s="668"/>
      <c r="TMY7" s="668"/>
      <c r="TMZ7" s="668"/>
      <c r="TNA7" s="668"/>
      <c r="TNB7" s="668"/>
      <c r="TNC7" s="668"/>
      <c r="TND7" s="668"/>
      <c r="TNE7" s="668"/>
      <c r="TNF7" s="668"/>
      <c r="TNG7" s="668"/>
      <c r="TNH7" s="668"/>
      <c r="TNI7" s="668"/>
      <c r="TNJ7" s="668"/>
      <c r="TNK7" s="668"/>
      <c r="TNL7" s="668"/>
      <c r="TNM7" s="668"/>
      <c r="TNN7" s="668"/>
      <c r="TNO7" s="668"/>
      <c r="TNP7" s="668"/>
      <c r="TNQ7" s="668"/>
      <c r="TNR7" s="668"/>
      <c r="TNS7" s="668"/>
      <c r="TNT7" s="668"/>
      <c r="TNU7" s="668"/>
      <c r="TNV7" s="668"/>
      <c r="TNW7" s="668"/>
      <c r="TNX7" s="668"/>
      <c r="TNY7" s="668"/>
      <c r="TNZ7" s="668"/>
      <c r="TOA7" s="668"/>
      <c r="TOB7" s="668"/>
      <c r="TOC7" s="668"/>
      <c r="TOD7" s="668"/>
      <c r="TOE7" s="668"/>
      <c r="TOF7" s="668"/>
      <c r="TOG7" s="668"/>
      <c r="TOH7" s="668"/>
      <c r="TOI7" s="668"/>
      <c r="TOJ7" s="668"/>
      <c r="TOK7" s="668"/>
      <c r="TOL7" s="668"/>
      <c r="TOM7" s="668"/>
      <c r="TON7" s="668"/>
      <c r="TOO7" s="668"/>
      <c r="TOP7" s="668"/>
      <c r="TOQ7" s="668"/>
      <c r="TOR7" s="668"/>
      <c r="TOS7" s="668"/>
      <c r="TOT7" s="668"/>
      <c r="TOU7" s="668"/>
      <c r="TOV7" s="668"/>
      <c r="TOW7" s="668"/>
      <c r="TOX7" s="668"/>
      <c r="TOY7" s="668"/>
      <c r="TOZ7" s="668"/>
      <c r="TPA7" s="668"/>
      <c r="TPB7" s="668"/>
      <c r="TPC7" s="668"/>
      <c r="TPD7" s="668"/>
      <c r="TPE7" s="668"/>
      <c r="TPF7" s="668"/>
      <c r="TPG7" s="668"/>
      <c r="TPH7" s="668"/>
      <c r="TPI7" s="668"/>
      <c r="TPJ7" s="668"/>
      <c r="TPK7" s="668"/>
      <c r="TPL7" s="668"/>
      <c r="TPM7" s="668"/>
      <c r="TPN7" s="668"/>
      <c r="TPO7" s="668"/>
      <c r="TPP7" s="668"/>
      <c r="TPQ7" s="668"/>
      <c r="TPR7" s="668"/>
      <c r="TPS7" s="668"/>
      <c r="TPT7" s="668"/>
      <c r="TPU7" s="668"/>
      <c r="TPV7" s="668"/>
      <c r="TPW7" s="668"/>
      <c r="TPX7" s="668"/>
      <c r="TPY7" s="668"/>
      <c r="TPZ7" s="668"/>
      <c r="TQA7" s="668"/>
      <c r="TQB7" s="668"/>
      <c r="TQC7" s="668"/>
      <c r="TQD7" s="668"/>
      <c r="TQE7" s="668"/>
      <c r="TQF7" s="668"/>
      <c r="TQG7" s="668"/>
      <c r="TQH7" s="668"/>
      <c r="TQI7" s="668"/>
      <c r="TQJ7" s="668"/>
      <c r="TQK7" s="668"/>
      <c r="TQL7" s="668"/>
      <c r="TQM7" s="668"/>
      <c r="TQN7" s="668"/>
      <c r="TQO7" s="668"/>
      <c r="TQP7" s="668"/>
      <c r="TQQ7" s="668"/>
      <c r="TQR7" s="668"/>
      <c r="TQS7" s="668"/>
      <c r="TQT7" s="668"/>
      <c r="TQU7" s="668"/>
      <c r="TQV7" s="668"/>
      <c r="TQW7" s="668"/>
      <c r="TQX7" s="668"/>
      <c r="TQY7" s="668"/>
      <c r="TQZ7" s="668"/>
      <c r="TRA7" s="668"/>
      <c r="TRB7" s="668"/>
      <c r="TRC7" s="668"/>
      <c r="TRD7" s="668"/>
      <c r="TRE7" s="668"/>
      <c r="TRF7" s="668"/>
      <c r="TRG7" s="668"/>
      <c r="TRH7" s="668"/>
      <c r="TRI7" s="668"/>
      <c r="TRJ7" s="668"/>
      <c r="TRK7" s="668"/>
      <c r="TRL7" s="668"/>
      <c r="TRM7" s="668"/>
      <c r="TRN7" s="668"/>
      <c r="TRO7" s="668"/>
      <c r="TRP7" s="668"/>
      <c r="TRQ7" s="668"/>
      <c r="TRR7" s="668"/>
      <c r="TRS7" s="668"/>
      <c r="TRT7" s="668"/>
      <c r="TRU7" s="668"/>
      <c r="TRV7" s="668"/>
      <c r="TRW7" s="668"/>
      <c r="TRX7" s="668"/>
      <c r="TRY7" s="668"/>
      <c r="TRZ7" s="668"/>
      <c r="TSA7" s="668"/>
      <c r="TSB7" s="668"/>
      <c r="TSC7" s="668"/>
      <c r="TSD7" s="668"/>
      <c r="TSE7" s="668"/>
      <c r="TSF7" s="668"/>
      <c r="TSG7" s="668"/>
      <c r="TSH7" s="668"/>
      <c r="TSI7" s="668"/>
      <c r="TSJ7" s="668"/>
      <c r="TSK7" s="668"/>
      <c r="TSL7" s="668"/>
      <c r="TSM7" s="668"/>
      <c r="TSN7" s="668"/>
      <c r="TSO7" s="668"/>
      <c r="TSP7" s="668"/>
      <c r="TSQ7" s="668"/>
      <c r="TSR7" s="668"/>
      <c r="TSS7" s="668"/>
      <c r="TST7" s="668"/>
      <c r="TSU7" s="668"/>
      <c r="TSV7" s="668"/>
      <c r="TSW7" s="668"/>
      <c r="TSX7" s="668"/>
      <c r="TSY7" s="668"/>
      <c r="TSZ7" s="668"/>
      <c r="TTA7" s="668"/>
      <c r="TTB7" s="668"/>
      <c r="TTC7" s="668"/>
      <c r="TTD7" s="668"/>
      <c r="TTE7" s="668"/>
      <c r="TTF7" s="668"/>
      <c r="TTG7" s="668"/>
      <c r="TTH7" s="668"/>
      <c r="TTI7" s="668"/>
      <c r="TTJ7" s="668"/>
      <c r="TTK7" s="668"/>
      <c r="TTL7" s="668"/>
      <c r="TTM7" s="668"/>
      <c r="TTN7" s="668"/>
      <c r="TTO7" s="668"/>
      <c r="TTP7" s="668"/>
      <c r="TTQ7" s="668"/>
      <c r="TTR7" s="668"/>
      <c r="TTS7" s="668"/>
      <c r="TTT7" s="668"/>
      <c r="TTU7" s="668"/>
      <c r="TTV7" s="668"/>
      <c r="TTW7" s="668"/>
      <c r="TTX7" s="668"/>
      <c r="TTY7" s="668"/>
      <c r="TTZ7" s="668"/>
      <c r="TUA7" s="668"/>
      <c r="TUB7" s="668"/>
      <c r="TUC7" s="668"/>
      <c r="TUD7" s="668"/>
      <c r="TUE7" s="668"/>
      <c r="TUF7" s="668"/>
      <c r="TUG7" s="668"/>
      <c r="TUH7" s="668"/>
      <c r="TUI7" s="668"/>
      <c r="TUJ7" s="668"/>
      <c r="TUK7" s="668"/>
      <c r="TUL7" s="668"/>
      <c r="TUM7" s="668"/>
      <c r="TUN7" s="668"/>
      <c r="TUO7" s="668"/>
      <c r="TUP7" s="668"/>
      <c r="TUQ7" s="668"/>
      <c r="TUR7" s="668"/>
      <c r="TUS7" s="668"/>
      <c r="TUT7" s="668"/>
      <c r="TUU7" s="668"/>
      <c r="TUV7" s="668"/>
      <c r="TUW7" s="668"/>
      <c r="TUX7" s="668"/>
      <c r="TUY7" s="668"/>
      <c r="TUZ7" s="668"/>
      <c r="TVA7" s="668"/>
      <c r="TVB7" s="668"/>
      <c r="TVC7" s="668"/>
      <c r="TVD7" s="668"/>
      <c r="TVE7" s="668"/>
      <c r="TVF7" s="668"/>
      <c r="TVG7" s="668"/>
      <c r="TVH7" s="668"/>
      <c r="TVI7" s="668"/>
      <c r="TVJ7" s="668"/>
      <c r="TVK7" s="668"/>
      <c r="TVL7" s="668"/>
      <c r="TVM7" s="668"/>
      <c r="TVN7" s="668"/>
      <c r="TVO7" s="668"/>
      <c r="TVP7" s="668"/>
      <c r="TVQ7" s="668"/>
      <c r="TVR7" s="668"/>
      <c r="TVS7" s="668"/>
      <c r="TVT7" s="668"/>
      <c r="TVU7" s="668"/>
      <c r="TVV7" s="668"/>
      <c r="TVW7" s="668"/>
      <c r="TVX7" s="668"/>
      <c r="TVY7" s="668"/>
      <c r="TVZ7" s="668"/>
      <c r="TWA7" s="668"/>
      <c r="TWB7" s="668"/>
      <c r="TWC7" s="668"/>
      <c r="TWD7" s="668"/>
      <c r="TWE7" s="668"/>
      <c r="TWF7" s="668"/>
      <c r="TWG7" s="668"/>
      <c r="TWH7" s="668"/>
      <c r="TWI7" s="668"/>
      <c r="TWJ7" s="668"/>
      <c r="TWK7" s="668"/>
      <c r="TWL7" s="668"/>
      <c r="TWM7" s="668"/>
      <c r="TWN7" s="668"/>
      <c r="TWO7" s="668"/>
      <c r="TWP7" s="668"/>
      <c r="TWQ7" s="668"/>
      <c r="TWR7" s="668"/>
      <c r="TWS7" s="668"/>
      <c r="TWT7" s="668"/>
      <c r="TWU7" s="668"/>
      <c r="TWV7" s="668"/>
      <c r="TWW7" s="668"/>
      <c r="TWX7" s="668"/>
      <c r="TWY7" s="668"/>
      <c r="TWZ7" s="668"/>
      <c r="TXA7" s="668"/>
      <c r="TXB7" s="668"/>
      <c r="TXC7" s="668"/>
      <c r="TXD7" s="668"/>
      <c r="TXE7" s="668"/>
      <c r="TXF7" s="668"/>
      <c r="TXG7" s="668"/>
      <c r="TXH7" s="668"/>
      <c r="TXI7" s="668"/>
      <c r="TXJ7" s="668"/>
      <c r="TXK7" s="668"/>
      <c r="TXL7" s="668"/>
      <c r="TXM7" s="668"/>
      <c r="TXN7" s="668"/>
      <c r="TXO7" s="668"/>
      <c r="TXP7" s="668"/>
      <c r="TXQ7" s="668"/>
      <c r="TXR7" s="668"/>
      <c r="TXS7" s="668"/>
      <c r="TXT7" s="668"/>
      <c r="TXU7" s="668"/>
      <c r="TXV7" s="668"/>
      <c r="TXW7" s="668"/>
      <c r="TXX7" s="668"/>
      <c r="TXY7" s="668"/>
      <c r="TXZ7" s="668"/>
      <c r="TYA7" s="668"/>
      <c r="TYB7" s="668"/>
      <c r="TYC7" s="668"/>
      <c r="TYD7" s="668"/>
      <c r="TYE7" s="668"/>
      <c r="TYF7" s="668"/>
      <c r="TYG7" s="668"/>
      <c r="TYH7" s="668"/>
      <c r="TYI7" s="668"/>
      <c r="TYJ7" s="668"/>
      <c r="TYK7" s="668"/>
      <c r="TYL7" s="668"/>
      <c r="TYM7" s="668"/>
      <c r="TYN7" s="668"/>
      <c r="TYO7" s="668"/>
      <c r="TYP7" s="668"/>
      <c r="TYQ7" s="668"/>
      <c r="TYR7" s="668"/>
      <c r="TYS7" s="668"/>
      <c r="TYT7" s="668"/>
      <c r="TYU7" s="668"/>
      <c r="TYV7" s="668"/>
      <c r="TYW7" s="668"/>
      <c r="TYX7" s="668"/>
      <c r="TYY7" s="668"/>
      <c r="TYZ7" s="668"/>
      <c r="TZA7" s="668"/>
      <c r="TZB7" s="668"/>
      <c r="TZC7" s="668"/>
      <c r="TZD7" s="668"/>
      <c r="TZE7" s="668"/>
      <c r="TZF7" s="668"/>
      <c r="TZG7" s="668"/>
      <c r="TZH7" s="668"/>
      <c r="TZI7" s="668"/>
      <c r="TZJ7" s="668"/>
      <c r="TZK7" s="668"/>
      <c r="TZL7" s="668"/>
      <c r="TZM7" s="668"/>
      <c r="TZN7" s="668"/>
      <c r="TZO7" s="668"/>
      <c r="TZP7" s="668"/>
      <c r="TZQ7" s="668"/>
      <c r="TZR7" s="668"/>
      <c r="TZS7" s="668"/>
      <c r="TZT7" s="668"/>
      <c r="TZU7" s="668"/>
      <c r="TZV7" s="668"/>
      <c r="TZW7" s="668"/>
      <c r="TZX7" s="668"/>
      <c r="TZY7" s="668"/>
      <c r="TZZ7" s="668"/>
      <c r="UAA7" s="668"/>
      <c r="UAB7" s="668"/>
      <c r="UAC7" s="668"/>
      <c r="UAD7" s="668"/>
      <c r="UAE7" s="668"/>
      <c r="UAF7" s="668"/>
      <c r="UAG7" s="668"/>
      <c r="UAH7" s="668"/>
      <c r="UAI7" s="668"/>
      <c r="UAJ7" s="668"/>
      <c r="UAK7" s="668"/>
      <c r="UAL7" s="668"/>
      <c r="UAM7" s="668"/>
      <c r="UAN7" s="668"/>
      <c r="UAO7" s="668"/>
      <c r="UAP7" s="668"/>
      <c r="UAQ7" s="668"/>
      <c r="UAR7" s="668"/>
      <c r="UAS7" s="668"/>
      <c r="UAT7" s="668"/>
      <c r="UAU7" s="668"/>
      <c r="UAV7" s="668"/>
      <c r="UAW7" s="668"/>
      <c r="UAX7" s="668"/>
      <c r="UAY7" s="668"/>
      <c r="UAZ7" s="668"/>
      <c r="UBA7" s="668"/>
      <c r="UBB7" s="668"/>
      <c r="UBC7" s="668"/>
      <c r="UBD7" s="668"/>
      <c r="UBE7" s="668"/>
      <c r="UBF7" s="668"/>
      <c r="UBG7" s="668"/>
      <c r="UBH7" s="668"/>
      <c r="UBI7" s="668"/>
      <c r="UBJ7" s="668"/>
      <c r="UBK7" s="668"/>
      <c r="UBL7" s="668"/>
      <c r="UBM7" s="668"/>
      <c r="UBN7" s="668"/>
      <c r="UBO7" s="668"/>
      <c r="UBP7" s="668"/>
      <c r="UBQ7" s="668"/>
      <c r="UBR7" s="668"/>
      <c r="UBS7" s="668"/>
      <c r="UBT7" s="668"/>
      <c r="UBU7" s="668"/>
      <c r="UBV7" s="668"/>
      <c r="UBW7" s="668"/>
      <c r="UBX7" s="668"/>
      <c r="UBY7" s="668"/>
      <c r="UBZ7" s="668"/>
      <c r="UCA7" s="668"/>
      <c r="UCB7" s="668"/>
      <c r="UCC7" s="668"/>
      <c r="UCD7" s="668"/>
      <c r="UCE7" s="668"/>
      <c r="UCF7" s="668"/>
      <c r="UCG7" s="668"/>
      <c r="UCH7" s="668"/>
      <c r="UCI7" s="668"/>
      <c r="UCJ7" s="668"/>
      <c r="UCK7" s="668"/>
      <c r="UCL7" s="668"/>
      <c r="UCM7" s="668"/>
      <c r="UCN7" s="668"/>
      <c r="UCO7" s="668"/>
      <c r="UCP7" s="668"/>
      <c r="UCQ7" s="668"/>
      <c r="UCR7" s="668"/>
      <c r="UCS7" s="668"/>
      <c r="UCT7" s="668"/>
      <c r="UCU7" s="668"/>
      <c r="UCV7" s="668"/>
      <c r="UCW7" s="668"/>
      <c r="UCX7" s="668"/>
      <c r="UCY7" s="668"/>
      <c r="UCZ7" s="668"/>
      <c r="UDA7" s="668"/>
      <c r="UDB7" s="668"/>
      <c r="UDC7" s="668"/>
      <c r="UDD7" s="668"/>
      <c r="UDE7" s="668"/>
      <c r="UDF7" s="668"/>
      <c r="UDG7" s="668"/>
      <c r="UDH7" s="668"/>
      <c r="UDI7" s="668"/>
      <c r="UDJ7" s="668"/>
      <c r="UDK7" s="668"/>
      <c r="UDL7" s="668"/>
      <c r="UDM7" s="668"/>
      <c r="UDN7" s="668"/>
      <c r="UDO7" s="668"/>
      <c r="UDP7" s="668"/>
      <c r="UDQ7" s="668"/>
      <c r="UDR7" s="668"/>
      <c r="UDS7" s="668"/>
      <c r="UDT7" s="668"/>
      <c r="UDU7" s="668"/>
      <c r="UDV7" s="668"/>
      <c r="UDW7" s="668"/>
      <c r="UDX7" s="668"/>
      <c r="UDY7" s="668"/>
      <c r="UDZ7" s="668"/>
      <c r="UEA7" s="668"/>
      <c r="UEB7" s="668"/>
      <c r="UEC7" s="668"/>
      <c r="UED7" s="668"/>
      <c r="UEE7" s="668"/>
      <c r="UEF7" s="668"/>
      <c r="UEG7" s="668"/>
      <c r="UEH7" s="668"/>
      <c r="UEI7" s="668"/>
      <c r="UEJ7" s="668"/>
      <c r="UEK7" s="668"/>
      <c r="UEL7" s="668"/>
      <c r="UEM7" s="668"/>
      <c r="UEN7" s="668"/>
      <c r="UEO7" s="668"/>
      <c r="UEP7" s="668"/>
      <c r="UEQ7" s="668"/>
      <c r="UER7" s="668"/>
      <c r="UES7" s="668"/>
      <c r="UET7" s="668"/>
      <c r="UEU7" s="668"/>
      <c r="UEV7" s="668"/>
      <c r="UEW7" s="668"/>
      <c r="UEX7" s="668"/>
      <c r="UEY7" s="668"/>
      <c r="UEZ7" s="668"/>
      <c r="UFA7" s="668"/>
      <c r="UFB7" s="668"/>
      <c r="UFC7" s="668"/>
      <c r="UFD7" s="668"/>
      <c r="UFE7" s="668"/>
      <c r="UFF7" s="668"/>
      <c r="UFG7" s="668"/>
      <c r="UFH7" s="668"/>
      <c r="UFI7" s="668"/>
      <c r="UFJ7" s="668"/>
      <c r="UFK7" s="668"/>
      <c r="UFL7" s="668"/>
      <c r="UFM7" s="668"/>
      <c r="UFN7" s="668"/>
      <c r="UFO7" s="668"/>
      <c r="UFP7" s="668"/>
      <c r="UFQ7" s="668"/>
      <c r="UFR7" s="668"/>
      <c r="UFS7" s="668"/>
      <c r="UFT7" s="668"/>
      <c r="UFU7" s="668"/>
      <c r="UFV7" s="668"/>
      <c r="UFW7" s="668"/>
      <c r="UFX7" s="668"/>
      <c r="UFY7" s="668"/>
      <c r="UFZ7" s="668"/>
      <c r="UGA7" s="668"/>
      <c r="UGB7" s="668"/>
      <c r="UGC7" s="668"/>
      <c r="UGD7" s="668"/>
      <c r="UGE7" s="668"/>
      <c r="UGF7" s="668"/>
      <c r="UGG7" s="668"/>
      <c r="UGH7" s="668"/>
      <c r="UGI7" s="668"/>
      <c r="UGJ7" s="668"/>
      <c r="UGK7" s="668"/>
      <c r="UGL7" s="668"/>
      <c r="UGM7" s="668"/>
      <c r="UGN7" s="668"/>
      <c r="UGO7" s="668"/>
      <c r="UGP7" s="668"/>
      <c r="UGQ7" s="668"/>
      <c r="UGR7" s="668"/>
      <c r="UGS7" s="668"/>
      <c r="UGT7" s="668"/>
      <c r="UGU7" s="668"/>
      <c r="UGV7" s="668"/>
      <c r="UGW7" s="668"/>
      <c r="UGX7" s="668"/>
      <c r="UGY7" s="668"/>
      <c r="UGZ7" s="668"/>
      <c r="UHA7" s="668"/>
      <c r="UHB7" s="668"/>
      <c r="UHC7" s="668"/>
      <c r="UHD7" s="668"/>
      <c r="UHE7" s="668"/>
      <c r="UHF7" s="668"/>
      <c r="UHG7" s="668"/>
      <c r="UHH7" s="668"/>
      <c r="UHI7" s="668"/>
      <c r="UHJ7" s="668"/>
      <c r="UHK7" s="668"/>
      <c r="UHL7" s="668"/>
      <c r="UHM7" s="668"/>
      <c r="UHN7" s="668"/>
      <c r="UHO7" s="668"/>
      <c r="UHP7" s="668"/>
      <c r="UHQ7" s="668"/>
      <c r="UHR7" s="668"/>
      <c r="UHS7" s="668"/>
      <c r="UHT7" s="668"/>
      <c r="UHU7" s="668"/>
      <c r="UHV7" s="668"/>
      <c r="UHW7" s="668"/>
      <c r="UHX7" s="668"/>
      <c r="UHY7" s="668"/>
      <c r="UHZ7" s="668"/>
      <c r="UIA7" s="668"/>
      <c r="UIB7" s="668"/>
      <c r="UIC7" s="668"/>
      <c r="UID7" s="668"/>
      <c r="UIE7" s="668"/>
      <c r="UIF7" s="668"/>
      <c r="UIG7" s="668"/>
      <c r="UIH7" s="668"/>
      <c r="UII7" s="668"/>
      <c r="UIJ7" s="668"/>
      <c r="UIK7" s="668"/>
      <c r="UIL7" s="668"/>
      <c r="UIM7" s="668"/>
      <c r="UIN7" s="668"/>
      <c r="UIO7" s="668"/>
      <c r="UIP7" s="668"/>
      <c r="UIQ7" s="668"/>
      <c r="UIR7" s="668"/>
      <c r="UIS7" s="668"/>
      <c r="UIT7" s="668"/>
      <c r="UIU7" s="668"/>
      <c r="UIV7" s="668"/>
      <c r="UIW7" s="668"/>
      <c r="UIX7" s="668"/>
      <c r="UIY7" s="668"/>
      <c r="UIZ7" s="668"/>
      <c r="UJA7" s="668"/>
      <c r="UJB7" s="668"/>
      <c r="UJC7" s="668"/>
      <c r="UJD7" s="668"/>
      <c r="UJE7" s="668"/>
      <c r="UJF7" s="668"/>
      <c r="UJG7" s="668"/>
      <c r="UJH7" s="668"/>
      <c r="UJI7" s="668"/>
      <c r="UJJ7" s="668"/>
      <c r="UJK7" s="668"/>
      <c r="UJL7" s="668"/>
      <c r="UJM7" s="668"/>
      <c r="UJN7" s="668"/>
      <c r="UJO7" s="668"/>
      <c r="UJP7" s="668"/>
      <c r="UJQ7" s="668"/>
      <c r="UJR7" s="668"/>
      <c r="UJS7" s="668"/>
      <c r="UJT7" s="668"/>
      <c r="UJU7" s="668"/>
      <c r="UJV7" s="668"/>
      <c r="UJW7" s="668"/>
      <c r="UJX7" s="668"/>
      <c r="UJY7" s="668"/>
      <c r="UJZ7" s="668"/>
      <c r="UKA7" s="668"/>
      <c r="UKB7" s="668"/>
      <c r="UKC7" s="668"/>
      <c r="UKD7" s="668"/>
      <c r="UKE7" s="668"/>
      <c r="UKF7" s="668"/>
      <c r="UKG7" s="668"/>
      <c r="UKH7" s="668"/>
      <c r="UKI7" s="668"/>
      <c r="UKJ7" s="668"/>
      <c r="UKK7" s="668"/>
      <c r="UKL7" s="668"/>
      <c r="UKM7" s="668"/>
      <c r="UKN7" s="668"/>
      <c r="UKO7" s="668"/>
      <c r="UKP7" s="668"/>
      <c r="UKQ7" s="668"/>
      <c r="UKR7" s="668"/>
      <c r="UKS7" s="668"/>
      <c r="UKT7" s="668"/>
      <c r="UKU7" s="668"/>
      <c r="UKV7" s="668"/>
      <c r="UKW7" s="668"/>
      <c r="UKX7" s="668"/>
      <c r="UKY7" s="668"/>
      <c r="UKZ7" s="668"/>
      <c r="ULA7" s="668"/>
      <c r="ULB7" s="668"/>
      <c r="ULC7" s="668"/>
      <c r="ULD7" s="668"/>
      <c r="ULE7" s="668"/>
      <c r="ULF7" s="668"/>
      <c r="ULG7" s="668"/>
      <c r="ULH7" s="668"/>
      <c r="ULI7" s="668"/>
      <c r="ULJ7" s="668"/>
      <c r="ULK7" s="668"/>
      <c r="ULL7" s="668"/>
      <c r="ULM7" s="668"/>
      <c r="ULN7" s="668"/>
      <c r="ULO7" s="668"/>
      <c r="ULP7" s="668"/>
      <c r="ULQ7" s="668"/>
      <c r="ULR7" s="668"/>
      <c r="ULS7" s="668"/>
      <c r="ULT7" s="668"/>
      <c r="ULU7" s="668"/>
      <c r="ULV7" s="668"/>
      <c r="ULW7" s="668"/>
      <c r="ULX7" s="668"/>
      <c r="ULY7" s="668"/>
      <c r="ULZ7" s="668"/>
      <c r="UMA7" s="668"/>
      <c r="UMB7" s="668"/>
      <c r="UMC7" s="668"/>
      <c r="UMD7" s="668"/>
      <c r="UME7" s="668"/>
      <c r="UMF7" s="668"/>
      <c r="UMG7" s="668"/>
      <c r="UMH7" s="668"/>
      <c r="UMI7" s="668"/>
      <c r="UMJ7" s="668"/>
      <c r="UMK7" s="668"/>
      <c r="UML7" s="668"/>
      <c r="UMM7" s="668"/>
      <c r="UMN7" s="668"/>
      <c r="UMO7" s="668"/>
      <c r="UMP7" s="668"/>
      <c r="UMQ7" s="668"/>
      <c r="UMR7" s="668"/>
      <c r="UMS7" s="668"/>
      <c r="UMT7" s="668"/>
      <c r="UMU7" s="668"/>
      <c r="UMV7" s="668"/>
      <c r="UMW7" s="668"/>
      <c r="UMX7" s="668"/>
      <c r="UMY7" s="668"/>
      <c r="UMZ7" s="668"/>
      <c r="UNA7" s="668"/>
      <c r="UNB7" s="668"/>
      <c r="UNC7" s="668"/>
      <c r="UND7" s="668"/>
      <c r="UNE7" s="668"/>
      <c r="UNF7" s="668"/>
      <c r="UNG7" s="668"/>
      <c r="UNH7" s="668"/>
      <c r="UNI7" s="668"/>
      <c r="UNJ7" s="668"/>
      <c r="UNK7" s="668"/>
      <c r="UNL7" s="668"/>
      <c r="UNM7" s="668"/>
      <c r="UNN7" s="668"/>
      <c r="UNO7" s="668"/>
      <c r="UNP7" s="668"/>
      <c r="UNQ7" s="668"/>
      <c r="UNR7" s="668"/>
      <c r="UNS7" s="668"/>
      <c r="UNT7" s="668"/>
      <c r="UNU7" s="668"/>
      <c r="UNV7" s="668"/>
      <c r="UNW7" s="668"/>
      <c r="UNX7" s="668"/>
      <c r="UNY7" s="668"/>
      <c r="UNZ7" s="668"/>
      <c r="UOA7" s="668"/>
      <c r="UOB7" s="668"/>
      <c r="UOC7" s="668"/>
      <c r="UOD7" s="668"/>
      <c r="UOE7" s="668"/>
      <c r="UOF7" s="668"/>
      <c r="UOG7" s="668"/>
      <c r="UOH7" s="668"/>
      <c r="UOI7" s="668"/>
      <c r="UOJ7" s="668"/>
      <c r="UOK7" s="668"/>
      <c r="UOL7" s="668"/>
      <c r="UOM7" s="668"/>
      <c r="UON7" s="668"/>
      <c r="UOO7" s="668"/>
      <c r="UOP7" s="668"/>
      <c r="UOQ7" s="668"/>
      <c r="UOR7" s="668"/>
      <c r="UOS7" s="668"/>
      <c r="UOT7" s="668"/>
      <c r="UOU7" s="668"/>
      <c r="UOV7" s="668"/>
      <c r="UOW7" s="668"/>
      <c r="UOX7" s="668"/>
      <c r="UOY7" s="668"/>
      <c r="UOZ7" s="668"/>
      <c r="UPA7" s="668"/>
      <c r="UPB7" s="668"/>
      <c r="UPC7" s="668"/>
      <c r="UPD7" s="668"/>
      <c r="UPE7" s="668"/>
      <c r="UPF7" s="668"/>
      <c r="UPG7" s="668"/>
      <c r="UPH7" s="668"/>
      <c r="UPI7" s="668"/>
      <c r="UPJ7" s="668"/>
      <c r="UPK7" s="668"/>
      <c r="UPL7" s="668"/>
      <c r="UPM7" s="668"/>
      <c r="UPN7" s="668"/>
      <c r="UPO7" s="668"/>
      <c r="UPP7" s="668"/>
      <c r="UPQ7" s="668"/>
      <c r="UPR7" s="668"/>
      <c r="UPS7" s="668"/>
      <c r="UPT7" s="668"/>
      <c r="UPU7" s="668"/>
      <c r="UPV7" s="668"/>
      <c r="UPW7" s="668"/>
      <c r="UPX7" s="668"/>
      <c r="UPY7" s="668"/>
      <c r="UPZ7" s="668"/>
      <c r="UQA7" s="668"/>
      <c r="UQB7" s="668"/>
      <c r="UQC7" s="668"/>
      <c r="UQD7" s="668"/>
      <c r="UQE7" s="668"/>
      <c r="UQF7" s="668"/>
      <c r="UQG7" s="668"/>
      <c r="UQH7" s="668"/>
      <c r="UQI7" s="668"/>
      <c r="UQJ7" s="668"/>
      <c r="UQK7" s="668"/>
      <c r="UQL7" s="668"/>
      <c r="UQM7" s="668"/>
      <c r="UQN7" s="668"/>
      <c r="UQO7" s="668"/>
      <c r="UQP7" s="668"/>
      <c r="UQQ7" s="668"/>
      <c r="UQR7" s="668"/>
      <c r="UQS7" s="668"/>
      <c r="UQT7" s="668"/>
      <c r="UQU7" s="668"/>
      <c r="UQV7" s="668"/>
      <c r="UQW7" s="668"/>
      <c r="UQX7" s="668"/>
      <c r="UQY7" s="668"/>
      <c r="UQZ7" s="668"/>
      <c r="URA7" s="668"/>
      <c r="URB7" s="668"/>
      <c r="URC7" s="668"/>
      <c r="URD7" s="668"/>
      <c r="URE7" s="668"/>
      <c r="URF7" s="668"/>
      <c r="URG7" s="668"/>
      <c r="URH7" s="668"/>
      <c r="URI7" s="668"/>
      <c r="URJ7" s="668"/>
      <c r="URK7" s="668"/>
      <c r="URL7" s="668"/>
      <c r="URM7" s="668"/>
      <c r="URN7" s="668"/>
      <c r="URO7" s="668"/>
      <c r="URP7" s="668"/>
      <c r="URQ7" s="668"/>
      <c r="URR7" s="668"/>
      <c r="URS7" s="668"/>
      <c r="URT7" s="668"/>
      <c r="URU7" s="668"/>
      <c r="URV7" s="668"/>
      <c r="URW7" s="668"/>
      <c r="URX7" s="668"/>
      <c r="URY7" s="668"/>
      <c r="URZ7" s="668"/>
      <c r="USA7" s="668"/>
      <c r="USB7" s="668"/>
      <c r="USC7" s="668"/>
      <c r="USD7" s="668"/>
      <c r="USE7" s="668"/>
      <c r="USF7" s="668"/>
      <c r="USG7" s="668"/>
      <c r="USH7" s="668"/>
      <c r="USI7" s="668"/>
      <c r="USJ7" s="668"/>
      <c r="USK7" s="668"/>
      <c r="USL7" s="668"/>
      <c r="USM7" s="668"/>
      <c r="USN7" s="668"/>
      <c r="USO7" s="668"/>
      <c r="USP7" s="668"/>
      <c r="USQ7" s="668"/>
      <c r="USR7" s="668"/>
      <c r="USS7" s="668"/>
      <c r="UST7" s="668"/>
      <c r="USU7" s="668"/>
      <c r="USV7" s="668"/>
      <c r="USW7" s="668"/>
      <c r="USX7" s="668"/>
      <c r="USY7" s="668"/>
      <c r="USZ7" s="668"/>
      <c r="UTA7" s="668"/>
      <c r="UTB7" s="668"/>
      <c r="UTC7" s="668"/>
      <c r="UTD7" s="668"/>
      <c r="UTE7" s="668"/>
      <c r="UTF7" s="668"/>
      <c r="UTG7" s="668"/>
      <c r="UTH7" s="668"/>
      <c r="UTI7" s="668"/>
      <c r="UTJ7" s="668"/>
      <c r="UTK7" s="668"/>
      <c r="UTL7" s="668"/>
      <c r="UTM7" s="668"/>
      <c r="UTN7" s="668"/>
      <c r="UTO7" s="668"/>
      <c r="UTP7" s="668"/>
      <c r="UTQ7" s="668"/>
      <c r="UTR7" s="668"/>
      <c r="UTS7" s="668"/>
      <c r="UTT7" s="668"/>
      <c r="UTU7" s="668"/>
      <c r="UTV7" s="668"/>
      <c r="UTW7" s="668"/>
      <c r="UTX7" s="668"/>
      <c r="UTY7" s="668"/>
      <c r="UTZ7" s="668"/>
      <c r="UUA7" s="668"/>
      <c r="UUB7" s="668"/>
      <c r="UUC7" s="668"/>
      <c r="UUD7" s="668"/>
      <c r="UUE7" s="668"/>
      <c r="UUF7" s="668"/>
      <c r="UUG7" s="668"/>
      <c r="UUH7" s="668"/>
      <c r="UUI7" s="668"/>
      <c r="UUJ7" s="668"/>
      <c r="UUK7" s="668"/>
      <c r="UUL7" s="668"/>
      <c r="UUM7" s="668"/>
      <c r="UUN7" s="668"/>
      <c r="UUO7" s="668"/>
      <c r="UUP7" s="668"/>
      <c r="UUQ7" s="668"/>
      <c r="UUR7" s="668"/>
      <c r="UUS7" s="668"/>
      <c r="UUT7" s="668"/>
      <c r="UUU7" s="668"/>
      <c r="UUV7" s="668"/>
      <c r="UUW7" s="668"/>
      <c r="UUX7" s="668"/>
      <c r="UUY7" s="668"/>
      <c r="UUZ7" s="668"/>
      <c r="UVA7" s="668"/>
      <c r="UVB7" s="668"/>
      <c r="UVC7" s="668"/>
      <c r="UVD7" s="668"/>
      <c r="UVE7" s="668"/>
      <c r="UVF7" s="668"/>
      <c r="UVG7" s="668"/>
      <c r="UVH7" s="668"/>
      <c r="UVI7" s="668"/>
      <c r="UVJ7" s="668"/>
      <c r="UVK7" s="668"/>
      <c r="UVL7" s="668"/>
      <c r="UVM7" s="668"/>
      <c r="UVN7" s="668"/>
      <c r="UVO7" s="668"/>
      <c r="UVP7" s="668"/>
      <c r="UVQ7" s="668"/>
      <c r="UVR7" s="668"/>
      <c r="UVS7" s="668"/>
      <c r="UVT7" s="668"/>
      <c r="UVU7" s="668"/>
      <c r="UVV7" s="668"/>
      <c r="UVW7" s="668"/>
      <c r="UVX7" s="668"/>
      <c r="UVY7" s="668"/>
      <c r="UVZ7" s="668"/>
      <c r="UWA7" s="668"/>
      <c r="UWB7" s="668"/>
      <c r="UWC7" s="668"/>
      <c r="UWD7" s="668"/>
      <c r="UWE7" s="668"/>
      <c r="UWF7" s="668"/>
      <c r="UWG7" s="668"/>
      <c r="UWH7" s="668"/>
      <c r="UWI7" s="668"/>
      <c r="UWJ7" s="668"/>
      <c r="UWK7" s="668"/>
      <c r="UWL7" s="668"/>
      <c r="UWM7" s="668"/>
      <c r="UWN7" s="668"/>
      <c r="UWO7" s="668"/>
      <c r="UWP7" s="668"/>
      <c r="UWQ7" s="668"/>
      <c r="UWR7" s="668"/>
      <c r="UWS7" s="668"/>
      <c r="UWT7" s="668"/>
      <c r="UWU7" s="668"/>
      <c r="UWV7" s="668"/>
      <c r="UWW7" s="668"/>
      <c r="UWX7" s="668"/>
      <c r="UWY7" s="668"/>
      <c r="UWZ7" s="668"/>
      <c r="UXA7" s="668"/>
      <c r="UXB7" s="668"/>
      <c r="UXC7" s="668"/>
      <c r="UXD7" s="668"/>
      <c r="UXE7" s="668"/>
      <c r="UXF7" s="668"/>
      <c r="UXG7" s="668"/>
      <c r="UXH7" s="668"/>
      <c r="UXI7" s="668"/>
      <c r="UXJ7" s="668"/>
      <c r="UXK7" s="668"/>
      <c r="UXL7" s="668"/>
      <c r="UXM7" s="668"/>
      <c r="UXN7" s="668"/>
      <c r="UXO7" s="668"/>
      <c r="UXP7" s="668"/>
      <c r="UXQ7" s="668"/>
      <c r="UXR7" s="668"/>
      <c r="UXS7" s="668"/>
      <c r="UXT7" s="668"/>
      <c r="UXU7" s="668"/>
      <c r="UXV7" s="668"/>
      <c r="UXW7" s="668"/>
      <c r="UXX7" s="668"/>
      <c r="UXY7" s="668"/>
      <c r="UXZ7" s="668"/>
      <c r="UYA7" s="668"/>
      <c r="UYB7" s="668"/>
      <c r="UYC7" s="668"/>
      <c r="UYD7" s="668"/>
      <c r="UYE7" s="668"/>
      <c r="UYF7" s="668"/>
      <c r="UYG7" s="668"/>
      <c r="UYH7" s="668"/>
      <c r="UYI7" s="668"/>
      <c r="UYJ7" s="668"/>
      <c r="UYK7" s="668"/>
      <c r="UYL7" s="668"/>
      <c r="UYM7" s="668"/>
      <c r="UYN7" s="668"/>
      <c r="UYO7" s="668"/>
      <c r="UYP7" s="668"/>
      <c r="UYQ7" s="668"/>
      <c r="UYR7" s="668"/>
      <c r="UYS7" s="668"/>
      <c r="UYT7" s="668"/>
      <c r="UYU7" s="668"/>
      <c r="UYV7" s="668"/>
      <c r="UYW7" s="668"/>
      <c r="UYX7" s="668"/>
      <c r="UYY7" s="668"/>
      <c r="UYZ7" s="668"/>
      <c r="UZA7" s="668"/>
      <c r="UZB7" s="668"/>
      <c r="UZC7" s="668"/>
      <c r="UZD7" s="668"/>
      <c r="UZE7" s="668"/>
      <c r="UZF7" s="668"/>
      <c r="UZG7" s="668"/>
      <c r="UZH7" s="668"/>
      <c r="UZI7" s="668"/>
      <c r="UZJ7" s="668"/>
      <c r="UZK7" s="668"/>
      <c r="UZL7" s="668"/>
      <c r="UZM7" s="668"/>
      <c r="UZN7" s="668"/>
      <c r="UZO7" s="668"/>
      <c r="UZP7" s="668"/>
      <c r="UZQ7" s="668"/>
      <c r="UZR7" s="668"/>
      <c r="UZS7" s="668"/>
      <c r="UZT7" s="668"/>
      <c r="UZU7" s="668"/>
      <c r="UZV7" s="668"/>
      <c r="UZW7" s="668"/>
      <c r="UZX7" s="668"/>
      <c r="UZY7" s="668"/>
      <c r="UZZ7" s="668"/>
      <c r="VAA7" s="668"/>
      <c r="VAB7" s="668"/>
      <c r="VAC7" s="668"/>
      <c r="VAD7" s="668"/>
      <c r="VAE7" s="668"/>
      <c r="VAF7" s="668"/>
      <c r="VAG7" s="668"/>
      <c r="VAH7" s="668"/>
      <c r="VAI7" s="668"/>
      <c r="VAJ7" s="668"/>
      <c r="VAK7" s="668"/>
      <c r="VAL7" s="668"/>
      <c r="VAM7" s="668"/>
      <c r="VAN7" s="668"/>
      <c r="VAO7" s="668"/>
      <c r="VAP7" s="668"/>
      <c r="VAQ7" s="668"/>
      <c r="VAR7" s="668"/>
      <c r="VAS7" s="668"/>
      <c r="VAT7" s="668"/>
      <c r="VAU7" s="668"/>
      <c r="VAV7" s="668"/>
      <c r="VAW7" s="668"/>
      <c r="VAX7" s="668"/>
      <c r="VAY7" s="668"/>
      <c r="VAZ7" s="668"/>
      <c r="VBA7" s="668"/>
      <c r="VBB7" s="668"/>
      <c r="VBC7" s="668"/>
      <c r="VBD7" s="668"/>
      <c r="VBE7" s="668"/>
      <c r="VBF7" s="668"/>
      <c r="VBG7" s="668"/>
      <c r="VBH7" s="668"/>
      <c r="VBI7" s="668"/>
      <c r="VBJ7" s="668"/>
      <c r="VBK7" s="668"/>
      <c r="VBL7" s="668"/>
      <c r="VBM7" s="668"/>
      <c r="VBN7" s="668"/>
      <c r="VBO7" s="668"/>
      <c r="VBP7" s="668"/>
      <c r="VBQ7" s="668"/>
      <c r="VBR7" s="668"/>
      <c r="VBS7" s="668"/>
      <c r="VBT7" s="668"/>
      <c r="VBU7" s="668"/>
      <c r="VBV7" s="668"/>
      <c r="VBW7" s="668"/>
      <c r="VBX7" s="668"/>
      <c r="VBY7" s="668"/>
      <c r="VBZ7" s="668"/>
      <c r="VCA7" s="668"/>
      <c r="VCB7" s="668"/>
      <c r="VCC7" s="668"/>
      <c r="VCD7" s="668"/>
      <c r="VCE7" s="668"/>
      <c r="VCF7" s="668"/>
      <c r="VCG7" s="668"/>
      <c r="VCH7" s="668"/>
      <c r="VCI7" s="668"/>
      <c r="VCJ7" s="668"/>
      <c r="VCK7" s="668"/>
      <c r="VCL7" s="668"/>
      <c r="VCM7" s="668"/>
      <c r="VCN7" s="668"/>
      <c r="VCO7" s="668"/>
      <c r="VCP7" s="668"/>
      <c r="VCQ7" s="668"/>
      <c r="VCR7" s="668"/>
      <c r="VCS7" s="668"/>
      <c r="VCT7" s="668"/>
      <c r="VCU7" s="668"/>
      <c r="VCV7" s="668"/>
      <c r="VCW7" s="668"/>
      <c r="VCX7" s="668"/>
      <c r="VCY7" s="668"/>
      <c r="VCZ7" s="668"/>
      <c r="VDA7" s="668"/>
      <c r="VDB7" s="668"/>
      <c r="VDC7" s="668"/>
      <c r="VDD7" s="668"/>
      <c r="VDE7" s="668"/>
      <c r="VDF7" s="668"/>
      <c r="VDG7" s="668"/>
      <c r="VDH7" s="668"/>
      <c r="VDI7" s="668"/>
      <c r="VDJ7" s="668"/>
      <c r="VDK7" s="668"/>
      <c r="VDL7" s="668"/>
      <c r="VDM7" s="668"/>
      <c r="VDN7" s="668"/>
      <c r="VDO7" s="668"/>
      <c r="VDP7" s="668"/>
      <c r="VDQ7" s="668"/>
      <c r="VDR7" s="668"/>
      <c r="VDS7" s="668"/>
      <c r="VDT7" s="668"/>
      <c r="VDU7" s="668"/>
      <c r="VDV7" s="668"/>
      <c r="VDW7" s="668"/>
      <c r="VDX7" s="668"/>
      <c r="VDY7" s="668"/>
      <c r="VDZ7" s="668"/>
      <c r="VEA7" s="668"/>
      <c r="VEB7" s="668"/>
      <c r="VEC7" s="668"/>
      <c r="VED7" s="668"/>
      <c r="VEE7" s="668"/>
      <c r="VEF7" s="668"/>
      <c r="VEG7" s="668"/>
      <c r="VEH7" s="668"/>
      <c r="VEI7" s="668"/>
      <c r="VEJ7" s="668"/>
      <c r="VEK7" s="668"/>
      <c r="VEL7" s="668"/>
      <c r="VEM7" s="668"/>
      <c r="VEN7" s="668"/>
      <c r="VEO7" s="668"/>
      <c r="VEP7" s="668"/>
      <c r="VEQ7" s="668"/>
      <c r="VER7" s="668"/>
      <c r="VES7" s="668"/>
      <c r="VET7" s="668"/>
      <c r="VEU7" s="668"/>
      <c r="VEV7" s="668"/>
      <c r="VEW7" s="668"/>
      <c r="VEX7" s="668"/>
      <c r="VEY7" s="668"/>
      <c r="VEZ7" s="668"/>
      <c r="VFA7" s="668"/>
      <c r="VFB7" s="668"/>
      <c r="VFC7" s="668"/>
      <c r="VFD7" s="668"/>
      <c r="VFE7" s="668"/>
      <c r="VFF7" s="668"/>
      <c r="VFG7" s="668"/>
      <c r="VFH7" s="668"/>
      <c r="VFI7" s="668"/>
      <c r="VFJ7" s="668"/>
      <c r="VFK7" s="668"/>
      <c r="VFL7" s="668"/>
      <c r="VFM7" s="668"/>
      <c r="VFN7" s="668"/>
      <c r="VFO7" s="668"/>
      <c r="VFP7" s="668"/>
      <c r="VFQ7" s="668"/>
      <c r="VFR7" s="668"/>
      <c r="VFS7" s="668"/>
      <c r="VFT7" s="668"/>
      <c r="VFU7" s="668"/>
      <c r="VFV7" s="668"/>
      <c r="VFW7" s="668"/>
      <c r="VFX7" s="668"/>
      <c r="VFY7" s="668"/>
      <c r="VFZ7" s="668"/>
      <c r="VGA7" s="668"/>
      <c r="VGB7" s="668"/>
      <c r="VGC7" s="668"/>
      <c r="VGD7" s="668"/>
      <c r="VGE7" s="668"/>
      <c r="VGF7" s="668"/>
      <c r="VGG7" s="668"/>
      <c r="VGH7" s="668"/>
      <c r="VGI7" s="668"/>
      <c r="VGJ7" s="668"/>
      <c r="VGK7" s="668"/>
      <c r="VGL7" s="668"/>
      <c r="VGM7" s="668"/>
      <c r="VGN7" s="668"/>
      <c r="VGO7" s="668"/>
      <c r="VGP7" s="668"/>
      <c r="VGQ7" s="668"/>
      <c r="VGR7" s="668"/>
      <c r="VGS7" s="668"/>
      <c r="VGT7" s="668"/>
      <c r="VGU7" s="668"/>
      <c r="VGV7" s="668"/>
      <c r="VGW7" s="668"/>
      <c r="VGX7" s="668"/>
      <c r="VGY7" s="668"/>
      <c r="VGZ7" s="668"/>
      <c r="VHA7" s="668"/>
      <c r="VHB7" s="668"/>
      <c r="VHC7" s="668"/>
      <c r="VHD7" s="668"/>
      <c r="VHE7" s="668"/>
      <c r="VHF7" s="668"/>
      <c r="VHG7" s="668"/>
      <c r="VHH7" s="668"/>
      <c r="VHI7" s="668"/>
      <c r="VHJ7" s="668"/>
      <c r="VHK7" s="668"/>
      <c r="VHL7" s="668"/>
      <c r="VHM7" s="668"/>
      <c r="VHN7" s="668"/>
      <c r="VHO7" s="668"/>
      <c r="VHP7" s="668"/>
      <c r="VHQ7" s="668"/>
      <c r="VHR7" s="668"/>
      <c r="VHS7" s="668"/>
      <c r="VHT7" s="668"/>
      <c r="VHU7" s="668"/>
      <c r="VHV7" s="668"/>
      <c r="VHW7" s="668"/>
      <c r="VHX7" s="668"/>
      <c r="VHY7" s="668"/>
      <c r="VHZ7" s="668"/>
      <c r="VIA7" s="668"/>
      <c r="VIB7" s="668"/>
      <c r="VIC7" s="668"/>
      <c r="VID7" s="668"/>
      <c r="VIE7" s="668"/>
      <c r="VIF7" s="668"/>
      <c r="VIG7" s="668"/>
      <c r="VIH7" s="668"/>
      <c r="VII7" s="668"/>
      <c r="VIJ7" s="668"/>
      <c r="VIK7" s="668"/>
      <c r="VIL7" s="668"/>
      <c r="VIM7" s="668"/>
      <c r="VIN7" s="668"/>
      <c r="VIO7" s="668"/>
      <c r="VIP7" s="668"/>
      <c r="VIQ7" s="668"/>
      <c r="VIR7" s="668"/>
      <c r="VIS7" s="668"/>
      <c r="VIT7" s="668"/>
      <c r="VIU7" s="668"/>
      <c r="VIV7" s="668"/>
      <c r="VIW7" s="668"/>
      <c r="VIX7" s="668"/>
      <c r="VIY7" s="668"/>
      <c r="VIZ7" s="668"/>
      <c r="VJA7" s="668"/>
      <c r="VJB7" s="668"/>
      <c r="VJC7" s="668"/>
      <c r="VJD7" s="668"/>
      <c r="VJE7" s="668"/>
      <c r="VJF7" s="668"/>
      <c r="VJG7" s="668"/>
      <c r="VJH7" s="668"/>
      <c r="VJI7" s="668"/>
      <c r="VJJ7" s="668"/>
      <c r="VJK7" s="668"/>
      <c r="VJL7" s="668"/>
      <c r="VJM7" s="668"/>
      <c r="VJN7" s="668"/>
      <c r="VJO7" s="668"/>
      <c r="VJP7" s="668"/>
      <c r="VJQ7" s="668"/>
      <c r="VJR7" s="668"/>
      <c r="VJS7" s="668"/>
      <c r="VJT7" s="668"/>
      <c r="VJU7" s="668"/>
      <c r="VJV7" s="668"/>
      <c r="VJW7" s="668"/>
      <c r="VJX7" s="668"/>
      <c r="VJY7" s="668"/>
      <c r="VJZ7" s="668"/>
      <c r="VKA7" s="668"/>
      <c r="VKB7" s="668"/>
      <c r="VKC7" s="668"/>
      <c r="VKD7" s="668"/>
      <c r="VKE7" s="668"/>
      <c r="VKF7" s="668"/>
      <c r="VKG7" s="668"/>
      <c r="VKH7" s="668"/>
      <c r="VKI7" s="668"/>
      <c r="VKJ7" s="668"/>
      <c r="VKK7" s="668"/>
      <c r="VKL7" s="668"/>
      <c r="VKM7" s="668"/>
      <c r="VKN7" s="668"/>
      <c r="VKO7" s="668"/>
      <c r="VKP7" s="668"/>
      <c r="VKQ7" s="668"/>
      <c r="VKR7" s="668"/>
      <c r="VKS7" s="668"/>
      <c r="VKT7" s="668"/>
      <c r="VKU7" s="668"/>
      <c r="VKV7" s="668"/>
      <c r="VKW7" s="668"/>
      <c r="VKX7" s="668"/>
      <c r="VKY7" s="668"/>
      <c r="VKZ7" s="668"/>
      <c r="VLA7" s="668"/>
      <c r="VLB7" s="668"/>
      <c r="VLC7" s="668"/>
      <c r="VLD7" s="668"/>
      <c r="VLE7" s="668"/>
      <c r="VLF7" s="668"/>
      <c r="VLG7" s="668"/>
      <c r="VLH7" s="668"/>
      <c r="VLI7" s="668"/>
      <c r="VLJ7" s="668"/>
      <c r="VLK7" s="668"/>
      <c r="VLL7" s="668"/>
      <c r="VLM7" s="668"/>
      <c r="VLN7" s="668"/>
      <c r="VLO7" s="668"/>
      <c r="VLP7" s="668"/>
      <c r="VLQ7" s="668"/>
      <c r="VLR7" s="668"/>
      <c r="VLS7" s="668"/>
      <c r="VLT7" s="668"/>
      <c r="VLU7" s="668"/>
      <c r="VLV7" s="668"/>
      <c r="VLW7" s="668"/>
      <c r="VLX7" s="668"/>
      <c r="VLY7" s="668"/>
      <c r="VLZ7" s="668"/>
      <c r="VMA7" s="668"/>
      <c r="VMB7" s="668"/>
      <c r="VMC7" s="668"/>
      <c r="VMD7" s="668"/>
      <c r="VME7" s="668"/>
      <c r="VMF7" s="668"/>
      <c r="VMG7" s="668"/>
      <c r="VMH7" s="668"/>
      <c r="VMI7" s="668"/>
      <c r="VMJ7" s="668"/>
      <c r="VMK7" s="668"/>
      <c r="VML7" s="668"/>
      <c r="VMM7" s="668"/>
      <c r="VMN7" s="668"/>
      <c r="VMO7" s="668"/>
      <c r="VMP7" s="668"/>
      <c r="VMQ7" s="668"/>
      <c r="VMR7" s="668"/>
      <c r="VMS7" s="668"/>
      <c r="VMT7" s="668"/>
      <c r="VMU7" s="668"/>
      <c r="VMV7" s="668"/>
      <c r="VMW7" s="668"/>
      <c r="VMX7" s="668"/>
      <c r="VMY7" s="668"/>
      <c r="VMZ7" s="668"/>
      <c r="VNA7" s="668"/>
      <c r="VNB7" s="668"/>
      <c r="VNC7" s="668"/>
      <c r="VND7" s="668"/>
      <c r="VNE7" s="668"/>
      <c r="VNF7" s="668"/>
      <c r="VNG7" s="668"/>
      <c r="VNH7" s="668"/>
      <c r="VNI7" s="668"/>
      <c r="VNJ7" s="668"/>
      <c r="VNK7" s="668"/>
      <c r="VNL7" s="668"/>
      <c r="VNM7" s="668"/>
      <c r="VNN7" s="668"/>
      <c r="VNO7" s="668"/>
      <c r="VNP7" s="668"/>
      <c r="VNQ7" s="668"/>
      <c r="VNR7" s="668"/>
      <c r="VNS7" s="668"/>
      <c r="VNT7" s="668"/>
      <c r="VNU7" s="668"/>
      <c r="VNV7" s="668"/>
      <c r="VNW7" s="668"/>
      <c r="VNX7" s="668"/>
      <c r="VNY7" s="668"/>
      <c r="VNZ7" s="668"/>
      <c r="VOA7" s="668"/>
      <c r="VOB7" s="668"/>
      <c r="VOC7" s="668"/>
      <c r="VOD7" s="668"/>
      <c r="VOE7" s="668"/>
      <c r="VOF7" s="668"/>
      <c r="VOG7" s="668"/>
      <c r="VOH7" s="668"/>
      <c r="VOI7" s="668"/>
      <c r="VOJ7" s="668"/>
      <c r="VOK7" s="668"/>
      <c r="VOL7" s="668"/>
      <c r="VOM7" s="668"/>
      <c r="VON7" s="668"/>
      <c r="VOO7" s="668"/>
      <c r="VOP7" s="668"/>
      <c r="VOQ7" s="668"/>
      <c r="VOR7" s="668"/>
      <c r="VOS7" s="668"/>
      <c r="VOT7" s="668"/>
      <c r="VOU7" s="668"/>
      <c r="VOV7" s="668"/>
      <c r="VOW7" s="668"/>
      <c r="VOX7" s="668"/>
      <c r="VOY7" s="668"/>
      <c r="VOZ7" s="668"/>
      <c r="VPA7" s="668"/>
      <c r="VPB7" s="668"/>
      <c r="VPC7" s="668"/>
      <c r="VPD7" s="668"/>
      <c r="VPE7" s="668"/>
      <c r="VPF7" s="668"/>
      <c r="VPG7" s="668"/>
      <c r="VPH7" s="668"/>
      <c r="VPI7" s="668"/>
      <c r="VPJ7" s="668"/>
      <c r="VPK7" s="668"/>
      <c r="VPL7" s="668"/>
      <c r="VPM7" s="668"/>
      <c r="VPN7" s="668"/>
      <c r="VPO7" s="668"/>
      <c r="VPP7" s="668"/>
      <c r="VPQ7" s="668"/>
      <c r="VPR7" s="668"/>
      <c r="VPS7" s="668"/>
      <c r="VPT7" s="668"/>
      <c r="VPU7" s="668"/>
      <c r="VPV7" s="668"/>
      <c r="VPW7" s="668"/>
      <c r="VPX7" s="668"/>
      <c r="VPY7" s="668"/>
      <c r="VPZ7" s="668"/>
      <c r="VQA7" s="668"/>
      <c r="VQB7" s="668"/>
      <c r="VQC7" s="668"/>
      <c r="VQD7" s="668"/>
      <c r="VQE7" s="668"/>
      <c r="VQF7" s="668"/>
      <c r="VQG7" s="668"/>
      <c r="VQH7" s="668"/>
      <c r="VQI7" s="668"/>
      <c r="VQJ7" s="668"/>
      <c r="VQK7" s="668"/>
      <c r="VQL7" s="668"/>
      <c r="VQM7" s="668"/>
      <c r="VQN7" s="668"/>
      <c r="VQO7" s="668"/>
      <c r="VQP7" s="668"/>
      <c r="VQQ7" s="668"/>
      <c r="VQR7" s="668"/>
      <c r="VQS7" s="668"/>
      <c r="VQT7" s="668"/>
      <c r="VQU7" s="668"/>
      <c r="VQV7" s="668"/>
      <c r="VQW7" s="668"/>
      <c r="VQX7" s="668"/>
      <c r="VQY7" s="668"/>
      <c r="VQZ7" s="668"/>
      <c r="VRA7" s="668"/>
      <c r="VRB7" s="668"/>
      <c r="VRC7" s="668"/>
      <c r="VRD7" s="668"/>
      <c r="VRE7" s="668"/>
      <c r="VRF7" s="668"/>
      <c r="VRG7" s="668"/>
      <c r="VRH7" s="668"/>
      <c r="VRI7" s="668"/>
      <c r="VRJ7" s="668"/>
      <c r="VRK7" s="668"/>
      <c r="VRL7" s="668"/>
      <c r="VRM7" s="668"/>
      <c r="VRN7" s="668"/>
      <c r="VRO7" s="668"/>
      <c r="VRP7" s="668"/>
      <c r="VRQ7" s="668"/>
      <c r="VRR7" s="668"/>
      <c r="VRS7" s="668"/>
      <c r="VRT7" s="668"/>
      <c r="VRU7" s="668"/>
      <c r="VRV7" s="668"/>
      <c r="VRW7" s="668"/>
      <c r="VRX7" s="668"/>
      <c r="VRY7" s="668"/>
      <c r="VRZ7" s="668"/>
      <c r="VSA7" s="668"/>
      <c r="VSB7" s="668"/>
      <c r="VSC7" s="668"/>
      <c r="VSD7" s="668"/>
      <c r="VSE7" s="668"/>
      <c r="VSF7" s="668"/>
      <c r="VSG7" s="668"/>
      <c r="VSH7" s="668"/>
      <c r="VSI7" s="668"/>
      <c r="VSJ7" s="668"/>
      <c r="VSK7" s="668"/>
      <c r="VSL7" s="668"/>
      <c r="VSM7" s="668"/>
      <c r="VSN7" s="668"/>
      <c r="VSO7" s="668"/>
      <c r="VSP7" s="668"/>
      <c r="VSQ7" s="668"/>
      <c r="VSR7" s="668"/>
      <c r="VSS7" s="668"/>
      <c r="VST7" s="668"/>
      <c r="VSU7" s="668"/>
      <c r="VSV7" s="668"/>
      <c r="VSW7" s="668"/>
      <c r="VSX7" s="668"/>
      <c r="VSY7" s="668"/>
      <c r="VSZ7" s="668"/>
      <c r="VTA7" s="668"/>
      <c r="VTB7" s="668"/>
      <c r="VTC7" s="668"/>
      <c r="VTD7" s="668"/>
      <c r="VTE7" s="668"/>
      <c r="VTF7" s="668"/>
      <c r="VTG7" s="668"/>
      <c r="VTH7" s="668"/>
      <c r="VTI7" s="668"/>
      <c r="VTJ7" s="668"/>
      <c r="VTK7" s="668"/>
      <c r="VTL7" s="668"/>
      <c r="VTM7" s="668"/>
      <c r="VTN7" s="668"/>
      <c r="VTO7" s="668"/>
      <c r="VTP7" s="668"/>
      <c r="VTQ7" s="668"/>
      <c r="VTR7" s="668"/>
      <c r="VTS7" s="668"/>
      <c r="VTT7" s="668"/>
      <c r="VTU7" s="668"/>
      <c r="VTV7" s="668"/>
      <c r="VTW7" s="668"/>
      <c r="VTX7" s="668"/>
      <c r="VTY7" s="668"/>
      <c r="VTZ7" s="668"/>
      <c r="VUA7" s="668"/>
      <c r="VUB7" s="668"/>
      <c r="VUC7" s="668"/>
      <c r="VUD7" s="668"/>
      <c r="VUE7" s="668"/>
      <c r="VUF7" s="668"/>
      <c r="VUG7" s="668"/>
      <c r="VUH7" s="668"/>
      <c r="VUI7" s="668"/>
      <c r="VUJ7" s="668"/>
      <c r="VUK7" s="668"/>
      <c r="VUL7" s="668"/>
      <c r="VUM7" s="668"/>
      <c r="VUN7" s="668"/>
      <c r="VUO7" s="668"/>
      <c r="VUP7" s="668"/>
      <c r="VUQ7" s="668"/>
      <c r="VUR7" s="668"/>
      <c r="VUS7" s="668"/>
      <c r="VUT7" s="668"/>
      <c r="VUU7" s="668"/>
      <c r="VUV7" s="668"/>
      <c r="VUW7" s="668"/>
      <c r="VUX7" s="668"/>
      <c r="VUY7" s="668"/>
      <c r="VUZ7" s="668"/>
      <c r="VVA7" s="668"/>
      <c r="VVB7" s="668"/>
      <c r="VVC7" s="668"/>
      <c r="VVD7" s="668"/>
      <c r="VVE7" s="668"/>
      <c r="VVF7" s="668"/>
      <c r="VVG7" s="668"/>
      <c r="VVH7" s="668"/>
      <c r="VVI7" s="668"/>
      <c r="VVJ7" s="668"/>
      <c r="VVK7" s="668"/>
      <c r="VVL7" s="668"/>
      <c r="VVM7" s="668"/>
      <c r="VVN7" s="668"/>
      <c r="VVO7" s="668"/>
      <c r="VVP7" s="668"/>
      <c r="VVQ7" s="668"/>
      <c r="VVR7" s="668"/>
      <c r="VVS7" s="668"/>
      <c r="VVT7" s="668"/>
      <c r="VVU7" s="668"/>
      <c r="VVV7" s="668"/>
      <c r="VVW7" s="668"/>
      <c r="VVX7" s="668"/>
      <c r="VVY7" s="668"/>
      <c r="VVZ7" s="668"/>
      <c r="VWA7" s="668"/>
      <c r="VWB7" s="668"/>
      <c r="VWC7" s="668"/>
      <c r="VWD7" s="668"/>
      <c r="VWE7" s="668"/>
      <c r="VWF7" s="668"/>
      <c r="VWG7" s="668"/>
      <c r="VWH7" s="668"/>
      <c r="VWI7" s="668"/>
      <c r="VWJ7" s="668"/>
      <c r="VWK7" s="668"/>
      <c r="VWL7" s="668"/>
      <c r="VWM7" s="668"/>
      <c r="VWN7" s="668"/>
      <c r="VWO7" s="668"/>
      <c r="VWP7" s="668"/>
      <c r="VWQ7" s="668"/>
      <c r="VWR7" s="668"/>
      <c r="VWS7" s="668"/>
      <c r="VWT7" s="668"/>
      <c r="VWU7" s="668"/>
      <c r="VWV7" s="668"/>
      <c r="VWW7" s="668"/>
      <c r="VWX7" s="668"/>
      <c r="VWY7" s="668"/>
      <c r="VWZ7" s="668"/>
      <c r="VXA7" s="668"/>
      <c r="VXB7" s="668"/>
      <c r="VXC7" s="668"/>
      <c r="VXD7" s="668"/>
      <c r="VXE7" s="668"/>
      <c r="VXF7" s="668"/>
      <c r="VXG7" s="668"/>
      <c r="VXH7" s="668"/>
      <c r="VXI7" s="668"/>
      <c r="VXJ7" s="668"/>
      <c r="VXK7" s="668"/>
      <c r="VXL7" s="668"/>
      <c r="VXM7" s="668"/>
      <c r="VXN7" s="668"/>
      <c r="VXO7" s="668"/>
      <c r="VXP7" s="668"/>
      <c r="VXQ7" s="668"/>
      <c r="VXR7" s="668"/>
      <c r="VXS7" s="668"/>
      <c r="VXT7" s="668"/>
      <c r="VXU7" s="668"/>
      <c r="VXV7" s="668"/>
      <c r="VXW7" s="668"/>
      <c r="VXX7" s="668"/>
      <c r="VXY7" s="668"/>
      <c r="VXZ7" s="668"/>
      <c r="VYA7" s="668"/>
      <c r="VYB7" s="668"/>
      <c r="VYC7" s="668"/>
      <c r="VYD7" s="668"/>
      <c r="VYE7" s="668"/>
      <c r="VYF7" s="668"/>
      <c r="VYG7" s="668"/>
      <c r="VYH7" s="668"/>
      <c r="VYI7" s="668"/>
      <c r="VYJ7" s="668"/>
      <c r="VYK7" s="668"/>
      <c r="VYL7" s="668"/>
      <c r="VYM7" s="668"/>
      <c r="VYN7" s="668"/>
      <c r="VYO7" s="668"/>
      <c r="VYP7" s="668"/>
      <c r="VYQ7" s="668"/>
      <c r="VYR7" s="668"/>
      <c r="VYS7" s="668"/>
      <c r="VYT7" s="668"/>
      <c r="VYU7" s="668"/>
      <c r="VYV7" s="668"/>
      <c r="VYW7" s="668"/>
      <c r="VYX7" s="668"/>
      <c r="VYY7" s="668"/>
      <c r="VYZ7" s="668"/>
      <c r="VZA7" s="668"/>
      <c r="VZB7" s="668"/>
      <c r="VZC7" s="668"/>
      <c r="VZD7" s="668"/>
      <c r="VZE7" s="668"/>
      <c r="VZF7" s="668"/>
      <c r="VZG7" s="668"/>
      <c r="VZH7" s="668"/>
      <c r="VZI7" s="668"/>
      <c r="VZJ7" s="668"/>
      <c r="VZK7" s="668"/>
      <c r="VZL7" s="668"/>
      <c r="VZM7" s="668"/>
      <c r="VZN7" s="668"/>
      <c r="VZO7" s="668"/>
      <c r="VZP7" s="668"/>
      <c r="VZQ7" s="668"/>
      <c r="VZR7" s="668"/>
      <c r="VZS7" s="668"/>
      <c r="VZT7" s="668"/>
      <c r="VZU7" s="668"/>
      <c r="VZV7" s="668"/>
      <c r="VZW7" s="668"/>
      <c r="VZX7" s="668"/>
      <c r="VZY7" s="668"/>
      <c r="VZZ7" s="668"/>
      <c r="WAA7" s="668"/>
      <c r="WAB7" s="668"/>
      <c r="WAC7" s="668"/>
      <c r="WAD7" s="668"/>
      <c r="WAE7" s="668"/>
      <c r="WAF7" s="668"/>
      <c r="WAG7" s="668"/>
      <c r="WAH7" s="668"/>
      <c r="WAI7" s="668"/>
      <c r="WAJ7" s="668"/>
      <c r="WAK7" s="668"/>
      <c r="WAL7" s="668"/>
      <c r="WAM7" s="668"/>
      <c r="WAN7" s="668"/>
      <c r="WAO7" s="668"/>
      <c r="WAP7" s="668"/>
      <c r="WAQ7" s="668"/>
      <c r="WAR7" s="668"/>
      <c r="WAS7" s="668"/>
      <c r="WAT7" s="668"/>
      <c r="WAU7" s="668"/>
      <c r="WAV7" s="668"/>
      <c r="WAW7" s="668"/>
      <c r="WAX7" s="668"/>
      <c r="WAY7" s="668"/>
      <c r="WAZ7" s="668"/>
      <c r="WBA7" s="668"/>
      <c r="WBB7" s="668"/>
      <c r="WBC7" s="668"/>
      <c r="WBD7" s="668"/>
      <c r="WBE7" s="668"/>
      <c r="WBF7" s="668"/>
      <c r="WBG7" s="668"/>
      <c r="WBH7" s="668"/>
      <c r="WBI7" s="668"/>
      <c r="WBJ7" s="668"/>
      <c r="WBK7" s="668"/>
      <c r="WBL7" s="668"/>
      <c r="WBM7" s="668"/>
      <c r="WBN7" s="668"/>
      <c r="WBO7" s="668"/>
      <c r="WBP7" s="668"/>
      <c r="WBQ7" s="668"/>
      <c r="WBR7" s="668"/>
      <c r="WBS7" s="668"/>
      <c r="WBT7" s="668"/>
      <c r="WBU7" s="668"/>
      <c r="WBV7" s="668"/>
      <c r="WBW7" s="668"/>
      <c r="WBX7" s="668"/>
      <c r="WBY7" s="668"/>
      <c r="WBZ7" s="668"/>
      <c r="WCA7" s="668"/>
      <c r="WCB7" s="668"/>
      <c r="WCC7" s="668"/>
      <c r="WCD7" s="668"/>
      <c r="WCE7" s="668"/>
      <c r="WCF7" s="668"/>
      <c r="WCG7" s="668"/>
      <c r="WCH7" s="668"/>
      <c r="WCI7" s="668"/>
      <c r="WCJ7" s="668"/>
      <c r="WCK7" s="668"/>
      <c r="WCL7" s="668"/>
      <c r="WCM7" s="668"/>
      <c r="WCN7" s="668"/>
      <c r="WCO7" s="668"/>
      <c r="WCP7" s="668"/>
      <c r="WCQ7" s="668"/>
      <c r="WCR7" s="668"/>
      <c r="WCS7" s="668"/>
      <c r="WCT7" s="668"/>
      <c r="WCU7" s="668"/>
      <c r="WCV7" s="668"/>
      <c r="WCW7" s="668"/>
      <c r="WCX7" s="668"/>
      <c r="WCY7" s="668"/>
      <c r="WCZ7" s="668"/>
      <c r="WDA7" s="668"/>
      <c r="WDB7" s="668"/>
      <c r="WDC7" s="668"/>
      <c r="WDD7" s="668"/>
      <c r="WDE7" s="668"/>
      <c r="WDF7" s="668"/>
      <c r="WDG7" s="668"/>
      <c r="WDH7" s="668"/>
      <c r="WDI7" s="668"/>
      <c r="WDJ7" s="668"/>
      <c r="WDK7" s="668"/>
      <c r="WDL7" s="668"/>
      <c r="WDM7" s="668"/>
      <c r="WDN7" s="668"/>
      <c r="WDO7" s="668"/>
      <c r="WDP7" s="668"/>
      <c r="WDQ7" s="668"/>
      <c r="WDR7" s="668"/>
      <c r="WDS7" s="668"/>
      <c r="WDT7" s="668"/>
      <c r="WDU7" s="668"/>
      <c r="WDV7" s="668"/>
      <c r="WDW7" s="668"/>
      <c r="WDX7" s="668"/>
      <c r="WDY7" s="668"/>
      <c r="WDZ7" s="668"/>
      <c r="WEA7" s="668"/>
      <c r="WEB7" s="668"/>
      <c r="WEC7" s="668"/>
      <c r="WED7" s="668"/>
      <c r="WEE7" s="668"/>
      <c r="WEF7" s="668"/>
      <c r="WEG7" s="668"/>
      <c r="WEH7" s="668"/>
      <c r="WEI7" s="668"/>
      <c r="WEJ7" s="668"/>
      <c r="WEK7" s="668"/>
      <c r="WEL7" s="668"/>
      <c r="WEM7" s="668"/>
      <c r="WEN7" s="668"/>
      <c r="WEO7" s="668"/>
      <c r="WEP7" s="668"/>
      <c r="WEQ7" s="668"/>
      <c r="WER7" s="668"/>
      <c r="WES7" s="668"/>
      <c r="WET7" s="668"/>
      <c r="WEU7" s="668"/>
      <c r="WEV7" s="668"/>
      <c r="WEW7" s="668"/>
      <c r="WEX7" s="668"/>
      <c r="WEY7" s="668"/>
      <c r="WEZ7" s="668"/>
      <c r="WFA7" s="668"/>
      <c r="WFB7" s="668"/>
      <c r="WFC7" s="668"/>
      <c r="WFD7" s="668"/>
      <c r="WFE7" s="668"/>
      <c r="WFF7" s="668"/>
      <c r="WFG7" s="668"/>
      <c r="WFH7" s="668"/>
      <c r="WFI7" s="668"/>
      <c r="WFJ7" s="668"/>
      <c r="WFK7" s="668"/>
      <c r="WFL7" s="668"/>
      <c r="WFM7" s="668"/>
      <c r="WFN7" s="668"/>
      <c r="WFO7" s="668"/>
      <c r="WFP7" s="668"/>
      <c r="WFQ7" s="668"/>
      <c r="WFR7" s="668"/>
      <c r="WFS7" s="668"/>
      <c r="WFT7" s="668"/>
      <c r="WFU7" s="668"/>
      <c r="WFV7" s="668"/>
      <c r="WFW7" s="668"/>
      <c r="WFX7" s="668"/>
      <c r="WFY7" s="668"/>
      <c r="WFZ7" s="668"/>
      <c r="WGA7" s="668"/>
      <c r="WGB7" s="668"/>
      <c r="WGC7" s="668"/>
      <c r="WGD7" s="668"/>
      <c r="WGE7" s="668"/>
      <c r="WGF7" s="668"/>
      <c r="WGG7" s="668"/>
      <c r="WGH7" s="668"/>
      <c r="WGI7" s="668"/>
      <c r="WGJ7" s="668"/>
      <c r="WGK7" s="668"/>
      <c r="WGL7" s="668"/>
      <c r="WGM7" s="668"/>
      <c r="WGN7" s="668"/>
      <c r="WGO7" s="668"/>
      <c r="WGP7" s="668"/>
      <c r="WGQ7" s="668"/>
      <c r="WGR7" s="668"/>
      <c r="WGS7" s="668"/>
      <c r="WGT7" s="668"/>
      <c r="WGU7" s="668"/>
      <c r="WGV7" s="668"/>
      <c r="WGW7" s="668"/>
      <c r="WGX7" s="668"/>
      <c r="WGY7" s="668"/>
      <c r="WGZ7" s="668"/>
      <c r="WHA7" s="668"/>
      <c r="WHB7" s="668"/>
      <c r="WHC7" s="668"/>
      <c r="WHD7" s="668"/>
      <c r="WHE7" s="668"/>
      <c r="WHF7" s="668"/>
      <c r="WHG7" s="668"/>
      <c r="WHH7" s="668"/>
      <c r="WHI7" s="668"/>
      <c r="WHJ7" s="668"/>
      <c r="WHK7" s="668"/>
      <c r="WHL7" s="668"/>
      <c r="WHM7" s="668"/>
      <c r="WHN7" s="668"/>
      <c r="WHO7" s="668"/>
      <c r="WHP7" s="668"/>
      <c r="WHQ7" s="668"/>
      <c r="WHR7" s="668"/>
      <c r="WHS7" s="668"/>
      <c r="WHT7" s="668"/>
      <c r="WHU7" s="668"/>
      <c r="WHV7" s="668"/>
      <c r="WHW7" s="668"/>
      <c r="WHX7" s="668"/>
      <c r="WHY7" s="668"/>
      <c r="WHZ7" s="668"/>
      <c r="WIA7" s="668"/>
      <c r="WIB7" s="668"/>
      <c r="WIC7" s="668"/>
      <c r="WID7" s="668"/>
      <c r="WIE7" s="668"/>
      <c r="WIF7" s="668"/>
      <c r="WIG7" s="668"/>
      <c r="WIH7" s="668"/>
      <c r="WII7" s="668"/>
      <c r="WIJ7" s="668"/>
      <c r="WIK7" s="668"/>
      <c r="WIL7" s="668"/>
      <c r="WIM7" s="668"/>
      <c r="WIN7" s="668"/>
      <c r="WIO7" s="668"/>
      <c r="WIP7" s="668"/>
      <c r="WIQ7" s="668"/>
      <c r="WIR7" s="668"/>
      <c r="WIS7" s="668"/>
      <c r="WIT7" s="668"/>
      <c r="WIU7" s="668"/>
      <c r="WIV7" s="668"/>
      <c r="WIW7" s="668"/>
      <c r="WIX7" s="668"/>
      <c r="WIY7" s="668"/>
      <c r="WIZ7" s="668"/>
      <c r="WJA7" s="668"/>
      <c r="WJB7" s="668"/>
      <c r="WJC7" s="668"/>
      <c r="WJD7" s="668"/>
      <c r="WJE7" s="668"/>
      <c r="WJF7" s="668"/>
      <c r="WJG7" s="668"/>
      <c r="WJH7" s="668"/>
      <c r="WJI7" s="668"/>
      <c r="WJJ7" s="668"/>
      <c r="WJK7" s="668"/>
      <c r="WJL7" s="668"/>
      <c r="WJM7" s="668"/>
      <c r="WJN7" s="668"/>
      <c r="WJO7" s="668"/>
      <c r="WJP7" s="668"/>
      <c r="WJQ7" s="668"/>
      <c r="WJR7" s="668"/>
      <c r="WJS7" s="668"/>
      <c r="WJT7" s="668"/>
      <c r="WJU7" s="668"/>
      <c r="WJV7" s="668"/>
      <c r="WJW7" s="668"/>
      <c r="WJX7" s="668"/>
      <c r="WJY7" s="668"/>
      <c r="WJZ7" s="668"/>
      <c r="WKA7" s="668"/>
      <c r="WKB7" s="668"/>
      <c r="WKC7" s="668"/>
      <c r="WKD7" s="668"/>
      <c r="WKE7" s="668"/>
      <c r="WKF7" s="668"/>
      <c r="WKG7" s="668"/>
      <c r="WKH7" s="668"/>
      <c r="WKI7" s="668"/>
      <c r="WKJ7" s="668"/>
      <c r="WKK7" s="668"/>
      <c r="WKL7" s="668"/>
      <c r="WKM7" s="668"/>
      <c r="WKN7" s="668"/>
      <c r="WKO7" s="668"/>
      <c r="WKP7" s="668"/>
      <c r="WKQ7" s="668"/>
      <c r="WKR7" s="668"/>
      <c r="WKS7" s="668"/>
      <c r="WKT7" s="668"/>
      <c r="WKU7" s="668"/>
      <c r="WKV7" s="668"/>
      <c r="WKW7" s="668"/>
      <c r="WKX7" s="668"/>
      <c r="WKY7" s="668"/>
      <c r="WKZ7" s="668"/>
      <c r="WLA7" s="668"/>
      <c r="WLB7" s="668"/>
      <c r="WLC7" s="668"/>
      <c r="WLD7" s="668"/>
      <c r="WLE7" s="668"/>
      <c r="WLF7" s="668"/>
      <c r="WLG7" s="668"/>
      <c r="WLH7" s="668"/>
      <c r="WLI7" s="668"/>
      <c r="WLJ7" s="668"/>
      <c r="WLK7" s="668"/>
      <c r="WLL7" s="668"/>
      <c r="WLM7" s="668"/>
      <c r="WLN7" s="668"/>
      <c r="WLO7" s="668"/>
      <c r="WLP7" s="668"/>
      <c r="WLQ7" s="668"/>
      <c r="WLR7" s="668"/>
      <c r="WLS7" s="668"/>
      <c r="WLT7" s="668"/>
      <c r="WLU7" s="668"/>
      <c r="WLV7" s="668"/>
      <c r="WLW7" s="668"/>
      <c r="WLX7" s="668"/>
      <c r="WLY7" s="668"/>
      <c r="WLZ7" s="668"/>
      <c r="WMA7" s="668"/>
      <c r="WMB7" s="668"/>
      <c r="WMC7" s="668"/>
      <c r="WMD7" s="668"/>
      <c r="WME7" s="668"/>
      <c r="WMF7" s="668"/>
      <c r="WMG7" s="668"/>
      <c r="WMH7" s="668"/>
      <c r="WMI7" s="668"/>
      <c r="WMJ7" s="668"/>
      <c r="WMK7" s="668"/>
      <c r="WML7" s="668"/>
      <c r="WMM7" s="668"/>
      <c r="WMN7" s="668"/>
      <c r="WMO7" s="668"/>
      <c r="WMP7" s="668"/>
      <c r="WMQ7" s="668"/>
      <c r="WMR7" s="668"/>
      <c r="WMS7" s="668"/>
      <c r="WMT7" s="668"/>
      <c r="WMU7" s="668"/>
      <c r="WMV7" s="668"/>
      <c r="WMW7" s="668"/>
      <c r="WMX7" s="668"/>
      <c r="WMY7" s="668"/>
      <c r="WMZ7" s="668"/>
      <c r="WNA7" s="668"/>
      <c r="WNB7" s="668"/>
      <c r="WNC7" s="668"/>
      <c r="WND7" s="668"/>
      <c r="WNE7" s="668"/>
      <c r="WNF7" s="668"/>
      <c r="WNG7" s="668"/>
      <c r="WNH7" s="668"/>
      <c r="WNI7" s="668"/>
      <c r="WNJ7" s="668"/>
      <c r="WNK7" s="668"/>
      <c r="WNL7" s="668"/>
      <c r="WNM7" s="668"/>
      <c r="WNN7" s="668"/>
      <c r="WNO7" s="668"/>
      <c r="WNP7" s="668"/>
      <c r="WNQ7" s="668"/>
      <c r="WNR7" s="668"/>
      <c r="WNS7" s="668"/>
      <c r="WNT7" s="668"/>
      <c r="WNU7" s="668"/>
      <c r="WNV7" s="668"/>
      <c r="WNW7" s="668"/>
      <c r="WNX7" s="668"/>
      <c r="WNY7" s="668"/>
      <c r="WNZ7" s="668"/>
      <c r="WOA7" s="668"/>
      <c r="WOB7" s="668"/>
      <c r="WOC7" s="668"/>
      <c r="WOD7" s="668"/>
      <c r="WOE7" s="668"/>
      <c r="WOF7" s="668"/>
      <c r="WOG7" s="668"/>
      <c r="WOH7" s="668"/>
      <c r="WOI7" s="668"/>
      <c r="WOJ7" s="668"/>
      <c r="WOK7" s="668"/>
      <c r="WOL7" s="668"/>
      <c r="WOM7" s="668"/>
      <c r="WON7" s="668"/>
      <c r="WOO7" s="668"/>
      <c r="WOP7" s="668"/>
      <c r="WOQ7" s="668"/>
      <c r="WOR7" s="668"/>
      <c r="WOS7" s="668"/>
      <c r="WOT7" s="668"/>
      <c r="WOU7" s="668"/>
      <c r="WOV7" s="668"/>
      <c r="WOW7" s="668"/>
      <c r="WOX7" s="668"/>
      <c r="WOY7" s="668"/>
      <c r="WOZ7" s="668"/>
      <c r="WPA7" s="668"/>
      <c r="WPB7" s="668"/>
      <c r="WPC7" s="668"/>
      <c r="WPD7" s="668"/>
      <c r="WPE7" s="668"/>
      <c r="WPF7" s="668"/>
      <c r="WPG7" s="668"/>
      <c r="WPH7" s="668"/>
      <c r="WPI7" s="668"/>
      <c r="WPJ7" s="668"/>
      <c r="WPK7" s="668"/>
      <c r="WPL7" s="668"/>
      <c r="WPM7" s="668"/>
      <c r="WPN7" s="668"/>
      <c r="WPO7" s="668"/>
      <c r="WPP7" s="668"/>
      <c r="WPQ7" s="668"/>
      <c r="WPR7" s="668"/>
      <c r="WPS7" s="668"/>
      <c r="WPT7" s="668"/>
      <c r="WPU7" s="668"/>
      <c r="WPV7" s="668"/>
      <c r="WPW7" s="668"/>
      <c r="WPX7" s="668"/>
      <c r="WPY7" s="668"/>
      <c r="WPZ7" s="668"/>
      <c r="WQA7" s="668"/>
      <c r="WQB7" s="668"/>
      <c r="WQC7" s="668"/>
      <c r="WQD7" s="668"/>
      <c r="WQE7" s="668"/>
      <c r="WQF7" s="668"/>
      <c r="WQG7" s="668"/>
      <c r="WQH7" s="668"/>
      <c r="WQI7" s="668"/>
      <c r="WQJ7" s="668"/>
      <c r="WQK7" s="668"/>
      <c r="WQL7" s="668"/>
      <c r="WQM7" s="668"/>
      <c r="WQN7" s="668"/>
      <c r="WQO7" s="668"/>
      <c r="WQP7" s="668"/>
      <c r="WQQ7" s="668"/>
      <c r="WQR7" s="668"/>
      <c r="WQS7" s="668"/>
      <c r="WQT7" s="668"/>
      <c r="WQU7" s="668"/>
      <c r="WQV7" s="668"/>
      <c r="WQW7" s="668"/>
      <c r="WQX7" s="668"/>
      <c r="WQY7" s="668"/>
      <c r="WQZ7" s="668"/>
      <c r="WRA7" s="668"/>
      <c r="WRB7" s="668"/>
      <c r="WRC7" s="668"/>
      <c r="WRD7" s="668"/>
      <c r="WRE7" s="668"/>
      <c r="WRF7" s="668"/>
      <c r="WRG7" s="668"/>
      <c r="WRH7" s="668"/>
      <c r="WRI7" s="668"/>
      <c r="WRJ7" s="668"/>
      <c r="WRK7" s="668"/>
      <c r="WRL7" s="668"/>
      <c r="WRM7" s="668"/>
      <c r="WRN7" s="668"/>
      <c r="WRO7" s="668"/>
      <c r="WRP7" s="668"/>
      <c r="WRQ7" s="668"/>
      <c r="WRR7" s="668"/>
      <c r="WRS7" s="668"/>
      <c r="WRT7" s="668"/>
      <c r="WRU7" s="668"/>
      <c r="WRV7" s="668"/>
      <c r="WRW7" s="668"/>
      <c r="WRX7" s="668"/>
      <c r="WRY7" s="668"/>
      <c r="WRZ7" s="668"/>
      <c r="WSA7" s="668"/>
      <c r="WSB7" s="668"/>
      <c r="WSC7" s="668"/>
      <c r="WSD7" s="668"/>
      <c r="WSE7" s="668"/>
      <c r="WSF7" s="668"/>
      <c r="WSG7" s="668"/>
      <c r="WSH7" s="668"/>
      <c r="WSI7" s="668"/>
      <c r="WSJ7" s="668"/>
      <c r="WSK7" s="668"/>
      <c r="WSL7" s="668"/>
      <c r="WSM7" s="668"/>
      <c r="WSN7" s="668"/>
      <c r="WSO7" s="668"/>
      <c r="WSP7" s="668"/>
      <c r="WSQ7" s="668"/>
      <c r="WSR7" s="668"/>
      <c r="WSS7" s="668"/>
      <c r="WST7" s="668"/>
      <c r="WSU7" s="668"/>
      <c r="WSV7" s="668"/>
      <c r="WSW7" s="668"/>
      <c r="WSX7" s="668"/>
      <c r="WSY7" s="668"/>
      <c r="WSZ7" s="668"/>
      <c r="WTA7" s="668"/>
      <c r="WTB7" s="668"/>
      <c r="WTC7" s="668"/>
      <c r="WTD7" s="668"/>
      <c r="WTE7" s="668"/>
      <c r="WTF7" s="668"/>
      <c r="WTG7" s="668"/>
      <c r="WTH7" s="668"/>
      <c r="WTI7" s="668"/>
      <c r="WTJ7" s="668"/>
      <c r="WTK7" s="668"/>
      <c r="WTL7" s="668"/>
      <c r="WTM7" s="668"/>
      <c r="WTN7" s="668"/>
      <c r="WTO7" s="668"/>
      <c r="WTP7" s="668"/>
      <c r="WTQ7" s="668"/>
      <c r="WTR7" s="668"/>
      <c r="WTS7" s="668"/>
      <c r="WTT7" s="668"/>
      <c r="WTU7" s="668"/>
      <c r="WTV7" s="668"/>
      <c r="WTW7" s="668"/>
      <c r="WTX7" s="668"/>
      <c r="WTY7" s="668"/>
      <c r="WTZ7" s="668"/>
      <c r="WUA7" s="668"/>
      <c r="WUB7" s="668"/>
      <c r="WUC7" s="668"/>
      <c r="WUD7" s="668"/>
      <c r="WUE7" s="668"/>
      <c r="WUF7" s="668"/>
      <c r="WUG7" s="668"/>
      <c r="WUH7" s="668"/>
      <c r="WUI7" s="668"/>
      <c r="WUJ7" s="668"/>
      <c r="WUK7" s="668"/>
      <c r="WUL7" s="668"/>
      <c r="WUM7" s="668"/>
      <c r="WUN7" s="668"/>
      <c r="WUO7" s="668"/>
      <c r="WUP7" s="668"/>
      <c r="WUQ7" s="668"/>
      <c r="WUR7" s="668"/>
      <c r="WUS7" s="668"/>
      <c r="WUT7" s="668"/>
      <c r="WUU7" s="668"/>
      <c r="WUV7" s="668"/>
      <c r="WUW7" s="668"/>
      <c r="WUX7" s="668"/>
      <c r="WUY7" s="668"/>
      <c r="WUZ7" s="668"/>
      <c r="WVA7" s="668"/>
      <c r="WVB7" s="668"/>
      <c r="WVC7" s="668"/>
      <c r="WVD7" s="668"/>
      <c r="WVE7" s="668"/>
      <c r="WVF7" s="668"/>
      <c r="WVG7" s="668"/>
      <c r="WVH7" s="668"/>
      <c r="WVI7" s="668"/>
      <c r="WVJ7" s="668"/>
      <c r="WVK7" s="668"/>
      <c r="WVL7" s="668"/>
      <c r="WVM7" s="668"/>
      <c r="WVN7" s="668"/>
      <c r="WVO7" s="668"/>
      <c r="WVP7" s="668"/>
      <c r="WVQ7" s="668"/>
      <c r="WVR7" s="668"/>
      <c r="WVS7" s="668"/>
      <c r="WVT7" s="668"/>
      <c r="WVU7" s="668"/>
      <c r="WVV7" s="668"/>
      <c r="WVW7" s="668"/>
      <c r="WVX7" s="668"/>
      <c r="WVY7" s="668"/>
      <c r="WVZ7" s="668"/>
      <c r="WWA7" s="668"/>
      <c r="WWB7" s="668"/>
      <c r="WWC7" s="668"/>
      <c r="WWD7" s="668"/>
      <c r="WWE7" s="668"/>
      <c r="WWF7" s="668"/>
      <c r="WWG7" s="668"/>
      <c r="WWH7" s="668"/>
      <c r="WWI7" s="668"/>
      <c r="WWJ7" s="668"/>
      <c r="WWK7" s="668"/>
      <c r="WWL7" s="668"/>
      <c r="WWM7" s="668"/>
      <c r="WWN7" s="668"/>
      <c r="WWO7" s="668"/>
      <c r="WWP7" s="668"/>
      <c r="WWQ7" s="668"/>
      <c r="WWR7" s="668"/>
      <c r="WWS7" s="668"/>
      <c r="WWT7" s="668"/>
      <c r="WWU7" s="668"/>
      <c r="WWV7" s="668"/>
      <c r="WWW7" s="668"/>
      <c r="WWX7" s="668"/>
      <c r="WWY7" s="668"/>
      <c r="WWZ7" s="668"/>
      <c r="WXA7" s="668"/>
      <c r="WXB7" s="668"/>
      <c r="WXC7" s="668"/>
      <c r="WXD7" s="668"/>
      <c r="WXE7" s="668"/>
      <c r="WXF7" s="668"/>
      <c r="WXG7" s="668"/>
      <c r="WXH7" s="668"/>
      <c r="WXI7" s="668"/>
      <c r="WXJ7" s="668"/>
      <c r="WXK7" s="668"/>
      <c r="WXL7" s="668"/>
      <c r="WXM7" s="668"/>
      <c r="WXN7" s="668"/>
      <c r="WXO7" s="668"/>
      <c r="WXP7" s="668"/>
      <c r="WXQ7" s="668"/>
      <c r="WXR7" s="668"/>
      <c r="WXS7" s="668"/>
      <c r="WXT7" s="668"/>
      <c r="WXU7" s="668"/>
      <c r="WXV7" s="668"/>
      <c r="WXW7" s="668"/>
      <c r="WXX7" s="668"/>
      <c r="WXY7" s="668"/>
      <c r="WXZ7" s="668"/>
      <c r="WYA7" s="668"/>
      <c r="WYB7" s="668"/>
      <c r="WYC7" s="668"/>
      <c r="WYD7" s="668"/>
      <c r="WYE7" s="668"/>
      <c r="WYF7" s="668"/>
      <c r="WYG7" s="668"/>
      <c r="WYH7" s="668"/>
      <c r="WYI7" s="668"/>
      <c r="WYJ7" s="668"/>
      <c r="WYK7" s="668"/>
      <c r="WYL7" s="668"/>
      <c r="WYM7" s="668"/>
      <c r="WYN7" s="668"/>
      <c r="WYO7" s="668"/>
      <c r="WYP7" s="668"/>
      <c r="WYQ7" s="668"/>
      <c r="WYR7" s="668"/>
      <c r="WYS7" s="668"/>
      <c r="WYT7" s="668"/>
      <c r="WYU7" s="668"/>
      <c r="WYV7" s="668"/>
      <c r="WYW7" s="668"/>
      <c r="WYX7" s="668"/>
      <c r="WYY7" s="668"/>
      <c r="WYZ7" s="668"/>
      <c r="WZA7" s="668"/>
      <c r="WZB7" s="668"/>
      <c r="WZC7" s="668"/>
      <c r="WZD7" s="668"/>
      <c r="WZE7" s="668"/>
      <c r="WZF7" s="668"/>
      <c r="WZG7" s="668"/>
      <c r="WZH7" s="668"/>
      <c r="WZI7" s="668"/>
      <c r="WZJ7" s="668"/>
      <c r="WZK7" s="668"/>
      <c r="WZL7" s="668"/>
      <c r="WZM7" s="668"/>
      <c r="WZN7" s="668"/>
      <c r="WZO7" s="668"/>
      <c r="WZP7" s="668"/>
      <c r="WZQ7" s="668"/>
      <c r="WZR7" s="668"/>
      <c r="WZS7" s="668"/>
      <c r="WZT7" s="668"/>
      <c r="WZU7" s="668"/>
      <c r="WZV7" s="668"/>
      <c r="WZW7" s="668"/>
      <c r="WZX7" s="668"/>
      <c r="WZY7" s="668"/>
      <c r="WZZ7" s="668"/>
      <c r="XAA7" s="668"/>
      <c r="XAB7" s="668"/>
      <c r="XAC7" s="668"/>
      <c r="XAD7" s="668"/>
      <c r="XAE7" s="668"/>
      <c r="XAF7" s="668"/>
      <c r="XAG7" s="668"/>
      <c r="XAH7" s="668"/>
      <c r="XAI7" s="668"/>
      <c r="XAJ7" s="668"/>
      <c r="XAK7" s="668"/>
      <c r="XAL7" s="668"/>
      <c r="XAM7" s="668"/>
      <c r="XAN7" s="668"/>
      <c r="XAO7" s="668"/>
      <c r="XAP7" s="668"/>
      <c r="XAQ7" s="668"/>
      <c r="XAR7" s="668"/>
      <c r="XAS7" s="668"/>
      <c r="XAT7" s="668"/>
      <c r="XAU7" s="668"/>
      <c r="XAV7" s="668"/>
      <c r="XAW7" s="668"/>
      <c r="XAX7" s="668"/>
      <c r="XAY7" s="668"/>
      <c r="XAZ7" s="668"/>
      <c r="XBA7" s="668"/>
      <c r="XBB7" s="668"/>
      <c r="XBC7" s="668"/>
      <c r="XBD7" s="668"/>
      <c r="XBE7" s="668"/>
      <c r="XBF7" s="668"/>
      <c r="XBG7" s="668"/>
      <c r="XBH7" s="668"/>
      <c r="XBI7" s="668"/>
      <c r="XBJ7" s="668"/>
      <c r="XBK7" s="668"/>
      <c r="XBL7" s="668"/>
      <c r="XBM7" s="668"/>
      <c r="XBN7" s="668"/>
      <c r="XBO7" s="668"/>
      <c r="XBP7" s="668"/>
      <c r="XBQ7" s="668"/>
      <c r="XBR7" s="668"/>
      <c r="XBS7" s="668"/>
      <c r="XBT7" s="668"/>
      <c r="XBU7" s="668"/>
      <c r="XBV7" s="668"/>
      <c r="XBW7" s="668"/>
      <c r="XBX7" s="668"/>
      <c r="XBY7" s="668"/>
      <c r="XBZ7" s="668"/>
      <c r="XCA7" s="668"/>
      <c r="XCB7" s="668"/>
      <c r="XCC7" s="668"/>
      <c r="XCD7" s="668"/>
      <c r="XCE7" s="668"/>
      <c r="XCF7" s="668"/>
      <c r="XCG7" s="668"/>
      <c r="XCH7" s="668"/>
      <c r="XCI7" s="668"/>
      <c r="XCJ7" s="668"/>
      <c r="XCK7" s="668"/>
      <c r="XCL7" s="668"/>
      <c r="XCM7" s="668"/>
      <c r="XCN7" s="668"/>
      <c r="XCO7" s="668"/>
      <c r="XCP7" s="668"/>
      <c r="XCQ7" s="668"/>
      <c r="XCR7" s="668"/>
      <c r="XCS7" s="668"/>
      <c r="XCT7" s="668"/>
      <c r="XCU7" s="668"/>
      <c r="XCV7" s="668"/>
      <c r="XCW7" s="668"/>
      <c r="XCX7" s="668"/>
      <c r="XCY7" s="668"/>
      <c r="XCZ7" s="668"/>
      <c r="XDA7" s="668"/>
      <c r="XDB7" s="668"/>
      <c r="XDC7" s="668"/>
      <c r="XDD7" s="668"/>
      <c r="XDE7" s="668"/>
      <c r="XDF7" s="668"/>
      <c r="XDG7" s="668"/>
      <c r="XDH7" s="668"/>
      <c r="XDI7" s="668"/>
      <c r="XDJ7" s="668"/>
      <c r="XDK7" s="668"/>
      <c r="XDL7" s="668"/>
      <c r="XDM7" s="668"/>
      <c r="XDN7" s="668"/>
      <c r="XDO7" s="668"/>
      <c r="XDP7" s="668"/>
      <c r="XDQ7" s="668"/>
      <c r="XDR7" s="668"/>
      <c r="XDS7" s="668"/>
      <c r="XDT7" s="668"/>
      <c r="XDU7" s="668"/>
      <c r="XDV7" s="668"/>
      <c r="XDW7" s="668"/>
      <c r="XDX7" s="668"/>
      <c r="XDY7" s="668"/>
      <c r="XDZ7" s="668"/>
      <c r="XEA7" s="668"/>
      <c r="XEB7" s="668"/>
      <c r="XEC7" s="668"/>
      <c r="XED7" s="668"/>
      <c r="XEE7" s="668"/>
      <c r="XEF7" s="668"/>
      <c r="XEG7" s="668"/>
      <c r="XEH7" s="668"/>
      <c r="XEI7" s="668"/>
      <c r="XEJ7" s="668"/>
      <c r="XEK7" s="668"/>
      <c r="XEL7" s="668"/>
      <c r="XEM7" s="668"/>
      <c r="XEN7" s="668"/>
      <c r="XEO7" s="668"/>
      <c r="XEP7" s="668"/>
      <c r="XEQ7" s="668"/>
      <c r="XER7" s="668"/>
      <c r="XES7" s="668"/>
      <c r="XET7" s="668"/>
    </row>
    <row r="8" s="667" customFormat="1" ht="35" customHeight="1" spans="1:1">
      <c r="A8" s="670" t="s">
        <v>9</v>
      </c>
    </row>
    <row r="9" s="667" customFormat="1" ht="35" customHeight="1" spans="1:1">
      <c r="A9" s="670" t="s">
        <v>10</v>
      </c>
    </row>
    <row r="10" s="667" customFormat="1" ht="35" customHeight="1" spans="1:1">
      <c r="A10" s="670" t="s">
        <v>11</v>
      </c>
    </row>
    <row r="11" s="667" customFormat="1" ht="35" customHeight="1" spans="1:1">
      <c r="A11" s="670" t="s">
        <v>12</v>
      </c>
    </row>
    <row r="12" s="667" customFormat="1" ht="35" customHeight="1" spans="1:1">
      <c r="A12" s="670" t="s">
        <v>13</v>
      </c>
    </row>
    <row r="13" s="667" customFormat="1" ht="35" customHeight="1" spans="1:1">
      <c r="A13" s="670" t="s">
        <v>14</v>
      </c>
    </row>
    <row r="14" s="667" customFormat="1" ht="35" customHeight="1" spans="1:1">
      <c r="A14" s="670" t="s">
        <v>15</v>
      </c>
    </row>
    <row r="15" s="667" customFormat="1" ht="35" customHeight="1" spans="1:1">
      <c r="A15" s="670" t="s">
        <v>16</v>
      </c>
    </row>
    <row r="16" s="667" customFormat="1" ht="35" customHeight="1" spans="1:1">
      <c r="A16" s="670" t="s">
        <v>17</v>
      </c>
    </row>
    <row r="17" s="667" customFormat="1" ht="35" customHeight="1" spans="1:1">
      <c r="A17" s="670" t="s">
        <v>18</v>
      </c>
    </row>
    <row r="18" s="667" customFormat="1" ht="35" customHeight="1" spans="1:1">
      <c r="A18" s="670" t="s">
        <v>19</v>
      </c>
    </row>
    <row r="19" s="667" customFormat="1" ht="35" customHeight="1" spans="1:1">
      <c r="A19" s="670" t="s">
        <v>20</v>
      </c>
    </row>
    <row r="20" s="667" customFormat="1" ht="35" customHeight="1" spans="1:1">
      <c r="A20" s="670" t="s">
        <v>21</v>
      </c>
    </row>
    <row r="21" s="667" customFormat="1" ht="35" customHeight="1" spans="1:1">
      <c r="A21" s="670" t="s">
        <v>22</v>
      </c>
    </row>
    <row r="22" s="667" customFormat="1" ht="35" customHeight="1" spans="1:1">
      <c r="A22" s="670" t="s">
        <v>23</v>
      </c>
    </row>
    <row r="23" s="667" customFormat="1" ht="35" customHeight="1" spans="1:1">
      <c r="A23" s="670" t="s">
        <v>24</v>
      </c>
    </row>
    <row r="24" s="667" customFormat="1" ht="35" customHeight="1" spans="1:1">
      <c r="A24" s="670" t="s">
        <v>25</v>
      </c>
    </row>
    <row r="25" s="667" customFormat="1" ht="35" customHeight="1" spans="1:1">
      <c r="A25" s="670" t="s">
        <v>26</v>
      </c>
    </row>
    <row r="26" s="667" customFormat="1" ht="41" customHeight="1" spans="1:1">
      <c r="A26" s="671" t="s">
        <v>27</v>
      </c>
    </row>
    <row r="27" s="667" customFormat="1" ht="35" customHeight="1" spans="1:1">
      <c r="A27" s="670" t="s">
        <v>28</v>
      </c>
    </row>
    <row r="28" s="667" customFormat="1" ht="34" customHeight="1" spans="1:1">
      <c r="A28" s="671" t="s">
        <v>29</v>
      </c>
    </row>
    <row r="29" s="667" customFormat="1" ht="35" customHeight="1" spans="1:1">
      <c r="A29" s="670" t="s">
        <v>30</v>
      </c>
    </row>
    <row r="30" s="667" customFormat="1" ht="35" customHeight="1" spans="1:1">
      <c r="A30" s="670" t="s">
        <v>31</v>
      </c>
    </row>
    <row r="31" s="667" customFormat="1" ht="35" customHeight="1" spans="1:1">
      <c r="A31" s="670" t="s">
        <v>32</v>
      </c>
    </row>
    <row r="32" s="667" customFormat="1" ht="35" customHeight="1" spans="1:1">
      <c r="A32" s="670" t="s">
        <v>33</v>
      </c>
    </row>
    <row r="33" s="667" customFormat="1" ht="35" customHeight="1" spans="1:1">
      <c r="A33" s="670" t="s">
        <v>34</v>
      </c>
    </row>
    <row r="34" s="667" customFormat="1" ht="35" customHeight="1" spans="1:1">
      <c r="A34" s="670" t="s">
        <v>35</v>
      </c>
    </row>
    <row r="35" s="667" customFormat="1" ht="35" customHeight="1" spans="1:1">
      <c r="A35" s="670" t="s">
        <v>36</v>
      </c>
    </row>
    <row r="36" s="667" customFormat="1" ht="35" customHeight="1" spans="1:1">
      <c r="A36" s="670" t="s">
        <v>37</v>
      </c>
    </row>
    <row r="37" s="667" customFormat="1" ht="35" customHeight="1" spans="1:1">
      <c r="A37" s="670" t="s">
        <v>38</v>
      </c>
    </row>
    <row r="38" ht="35" customHeight="1" spans="1:1">
      <c r="A38" s="670" t="s">
        <v>39</v>
      </c>
    </row>
    <row r="39" ht="35" customHeight="1" spans="1:1">
      <c r="A39" s="670" t="s">
        <v>40</v>
      </c>
    </row>
    <row r="40" ht="35" customHeight="1" spans="1:1">
      <c r="A40" s="670" t="s">
        <v>41</v>
      </c>
    </row>
    <row r="41" ht="35" customHeight="1" spans="1:1">
      <c r="A41" s="670" t="s">
        <v>42</v>
      </c>
    </row>
    <row r="42" ht="35" customHeight="1" spans="1:1">
      <c r="A42" s="670" t="s">
        <v>43</v>
      </c>
    </row>
    <row r="43" ht="35" customHeight="1" spans="1:1">
      <c r="A43" s="670" t="s">
        <v>44</v>
      </c>
    </row>
    <row r="44" ht="35" customHeight="1" spans="1:1">
      <c r="A44" s="670" t="s">
        <v>45</v>
      </c>
    </row>
    <row r="45" ht="35" customHeight="1" spans="1:1">
      <c r="A45" s="670" t="s">
        <v>46</v>
      </c>
    </row>
    <row r="46" ht="35" customHeight="1" spans="1:1">
      <c r="A46" s="670" t="s">
        <v>47</v>
      </c>
    </row>
    <row r="47" ht="35" customHeight="1" spans="1:1">
      <c r="A47" s="670" t="s">
        <v>48</v>
      </c>
    </row>
    <row r="48" ht="35" customHeight="1" spans="1:1">
      <c r="A48" s="670" t="s">
        <v>49</v>
      </c>
    </row>
    <row r="49" ht="35" customHeight="1" spans="1:1">
      <c r="A49" s="670" t="s">
        <v>50</v>
      </c>
    </row>
  </sheetData>
  <printOptions horizontalCentered="1"/>
  <pageMargins left="0.471527777777778" right="0.393055555555556" top="0.55" bottom="0.55" header="0.313888888888889" footer="0.313888888888889"/>
  <pageSetup paperSize="9" scale="80" firstPageNumber="0"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52"/>
  <sheetViews>
    <sheetView showGridLines="0" showZeros="0" zoomScale="90" zoomScaleNormal="90" workbookViewId="0">
      <pane ySplit="4" topLeftCell="A5" activePane="bottomLeft" state="frozen"/>
      <selection/>
      <selection pane="bottomLeft" activeCell="J17" sqref="J17"/>
    </sheetView>
  </sheetViews>
  <sheetFormatPr defaultColWidth="9" defaultRowHeight="14.25" outlineLevelCol="6"/>
  <cols>
    <col min="1" max="1" width="13.7583333333333" style="292" customWidth="1"/>
    <col min="2" max="2" width="30.625" style="292" customWidth="1"/>
    <col min="3" max="5" width="16.7583333333333" style="292" customWidth="1"/>
    <col min="6" max="7" width="15.2583333333333" style="293" customWidth="1"/>
    <col min="8" max="8" width="9" style="292"/>
    <col min="9" max="9" width="12.625" style="292"/>
    <col min="10" max="16384" width="9" style="292"/>
  </cols>
  <sheetData>
    <row r="1" s="292" customFormat="1" ht="45" customHeight="1" spans="1:7">
      <c r="A1" s="662"/>
      <c r="B1" s="294" t="s">
        <v>51</v>
      </c>
      <c r="C1" s="294"/>
      <c r="D1" s="294"/>
      <c r="E1" s="294"/>
      <c r="F1" s="294"/>
      <c r="G1" s="294"/>
    </row>
    <row r="2" s="292" customFormat="1" ht="18.75" spans="1:7">
      <c r="A2" s="496" t="s">
        <v>52</v>
      </c>
      <c r="C2" s="483"/>
      <c r="D2" s="483"/>
      <c r="E2" s="295"/>
      <c r="F2" s="296"/>
      <c r="G2" s="296" t="s">
        <v>53</v>
      </c>
    </row>
    <row r="3" s="504" customFormat="1" ht="36" customHeight="1" spans="1:7">
      <c r="A3" s="297" t="s">
        <v>54</v>
      </c>
      <c r="B3" s="485" t="s">
        <v>55</v>
      </c>
      <c r="C3" s="233" t="s">
        <v>56</v>
      </c>
      <c r="D3" s="297" t="s">
        <v>57</v>
      </c>
      <c r="E3" s="663"/>
      <c r="F3" s="485" t="s">
        <v>58</v>
      </c>
      <c r="G3" s="485"/>
    </row>
    <row r="4" s="504" customFormat="1" ht="37.5" spans="1:7">
      <c r="A4" s="297"/>
      <c r="B4" s="485"/>
      <c r="C4" s="233"/>
      <c r="D4" s="233" t="s">
        <v>59</v>
      </c>
      <c r="E4" s="233" t="s">
        <v>60</v>
      </c>
      <c r="F4" s="233" t="s">
        <v>61</v>
      </c>
      <c r="G4" s="233" t="s">
        <v>62</v>
      </c>
    </row>
    <row r="5" s="292" customFormat="1" ht="36" customHeight="1" spans="1:7">
      <c r="A5" s="664">
        <v>101</v>
      </c>
      <c r="B5" s="475" t="s">
        <v>63</v>
      </c>
      <c r="C5" s="360">
        <f>SUM(C7,C10:C23)</f>
        <v>66562</v>
      </c>
      <c r="D5" s="360">
        <f>SUM(D7,D10:D23)</f>
        <v>71510</v>
      </c>
      <c r="E5" s="360">
        <f>SUM(E7,E10:E23)</f>
        <v>11468</v>
      </c>
      <c r="F5" s="117">
        <f t="shared" ref="F5:F51" si="0">IF(C5&gt;0,E5/C5-1,"")</f>
        <v>-0.828</v>
      </c>
      <c r="G5" s="117">
        <f t="shared" ref="G5:G51" si="1">IF(D5&gt;0,E5/D5,"")</f>
        <v>0.16</v>
      </c>
    </row>
    <row r="6" s="292" customFormat="1" ht="36" customHeight="1" spans="1:7">
      <c r="A6" s="664"/>
      <c r="B6" s="475" t="s">
        <v>64</v>
      </c>
      <c r="C6" s="360">
        <f>SUM(C9:C23)</f>
        <v>68027</v>
      </c>
      <c r="D6" s="360">
        <f>SUM(D9:D23)</f>
        <v>71510</v>
      </c>
      <c r="E6" s="360">
        <f>SUM(E9:E23)</f>
        <v>46700</v>
      </c>
      <c r="F6" s="117">
        <f t="shared" si="0"/>
        <v>-0.314</v>
      </c>
      <c r="G6" s="117">
        <f t="shared" si="1"/>
        <v>0.653</v>
      </c>
    </row>
    <row r="7" s="292" customFormat="1" ht="36" customHeight="1" spans="1:7">
      <c r="A7" s="665">
        <v>10101</v>
      </c>
      <c r="B7" s="322" t="s">
        <v>65</v>
      </c>
      <c r="C7" s="358">
        <v>17075</v>
      </c>
      <c r="D7" s="358">
        <v>17000</v>
      </c>
      <c r="E7" s="510">
        <f>-278+-20645</f>
        <v>-20923</v>
      </c>
      <c r="F7" s="121">
        <f t="shared" si="0"/>
        <v>-2.225</v>
      </c>
      <c r="G7" s="121">
        <f t="shared" si="1"/>
        <v>-1.231</v>
      </c>
    </row>
    <row r="8" s="292" customFormat="1" ht="36" customHeight="1" spans="1:7">
      <c r="A8" s="665"/>
      <c r="B8" s="609" t="s">
        <v>66</v>
      </c>
      <c r="C8" s="358">
        <f>890+575</f>
        <v>1465</v>
      </c>
      <c r="D8" s="358"/>
      <c r="E8" s="510">
        <f>2662+9704+22859+7</f>
        <v>35232</v>
      </c>
      <c r="F8" s="121">
        <f t="shared" si="0"/>
        <v>23.049</v>
      </c>
      <c r="G8" s="121" t="str">
        <f t="shared" si="1"/>
        <v/>
      </c>
    </row>
    <row r="9" s="292" customFormat="1" ht="36" customHeight="1" spans="1:7">
      <c r="A9" s="665"/>
      <c r="B9" s="322" t="s">
        <v>67</v>
      </c>
      <c r="C9" s="510">
        <f>+C7+C8</f>
        <v>18540</v>
      </c>
      <c r="D9" s="510">
        <f>+D7+D8</f>
        <v>17000</v>
      </c>
      <c r="E9" s="510">
        <f>+E7+E8</f>
        <v>14309</v>
      </c>
      <c r="F9" s="121">
        <f t="shared" si="0"/>
        <v>-0.228</v>
      </c>
      <c r="G9" s="121">
        <f t="shared" si="1"/>
        <v>0.842</v>
      </c>
    </row>
    <row r="10" s="292" customFormat="1" ht="36" customHeight="1" spans="1:7">
      <c r="A10" s="665">
        <v>10104</v>
      </c>
      <c r="B10" s="322" t="s">
        <v>68</v>
      </c>
      <c r="C10" s="358">
        <v>1701</v>
      </c>
      <c r="D10" s="358">
        <v>1760</v>
      </c>
      <c r="E10" s="510">
        <v>3703</v>
      </c>
      <c r="F10" s="121">
        <f t="shared" si="0"/>
        <v>1.177</v>
      </c>
      <c r="G10" s="121">
        <f t="shared" si="1"/>
        <v>2.104</v>
      </c>
    </row>
    <row r="11" s="292" customFormat="1" ht="36" customHeight="1" spans="1:7">
      <c r="A11" s="665">
        <v>10106</v>
      </c>
      <c r="B11" s="322" t="s">
        <v>69</v>
      </c>
      <c r="C11" s="358">
        <v>665</v>
      </c>
      <c r="D11" s="358">
        <v>690</v>
      </c>
      <c r="E11" s="510">
        <v>1152</v>
      </c>
      <c r="F11" s="121">
        <f t="shared" si="0"/>
        <v>0.732</v>
      </c>
      <c r="G11" s="121">
        <f t="shared" si="1"/>
        <v>1.67</v>
      </c>
    </row>
    <row r="12" s="292" customFormat="1" ht="36" customHeight="1" spans="1:7">
      <c r="A12" s="665">
        <v>10107</v>
      </c>
      <c r="B12" s="322" t="s">
        <v>70</v>
      </c>
      <c r="C12" s="358">
        <v>423</v>
      </c>
      <c r="D12" s="358">
        <v>1000</v>
      </c>
      <c r="E12" s="510">
        <v>160</v>
      </c>
      <c r="F12" s="121">
        <f t="shared" si="0"/>
        <v>-0.622</v>
      </c>
      <c r="G12" s="121">
        <f t="shared" si="1"/>
        <v>0.16</v>
      </c>
    </row>
    <row r="13" s="292" customFormat="1" ht="36" customHeight="1" spans="1:7">
      <c r="A13" s="665">
        <v>10109</v>
      </c>
      <c r="B13" s="322" t="s">
        <v>71</v>
      </c>
      <c r="C13" s="358">
        <v>2138</v>
      </c>
      <c r="D13" s="510">
        <v>2040</v>
      </c>
      <c r="E13" s="510">
        <v>1550</v>
      </c>
      <c r="F13" s="121">
        <f t="shared" si="0"/>
        <v>-0.275</v>
      </c>
      <c r="G13" s="121">
        <f t="shared" si="1"/>
        <v>0.76</v>
      </c>
    </row>
    <row r="14" s="292" customFormat="1" ht="36" customHeight="1" spans="1:7">
      <c r="A14" s="665">
        <v>10110</v>
      </c>
      <c r="B14" s="322" t="s">
        <v>72</v>
      </c>
      <c r="C14" s="358">
        <v>2245</v>
      </c>
      <c r="D14" s="510">
        <v>2300</v>
      </c>
      <c r="E14" s="510">
        <v>1900</v>
      </c>
      <c r="F14" s="121">
        <f t="shared" si="0"/>
        <v>-0.154</v>
      </c>
      <c r="G14" s="121">
        <f t="shared" si="1"/>
        <v>0.826</v>
      </c>
    </row>
    <row r="15" s="292" customFormat="1" ht="36" customHeight="1" spans="1:7">
      <c r="A15" s="665">
        <v>10111</v>
      </c>
      <c r="B15" s="322" t="s">
        <v>73</v>
      </c>
      <c r="C15" s="358">
        <v>1194</v>
      </c>
      <c r="D15" s="510">
        <v>1200</v>
      </c>
      <c r="E15" s="510">
        <v>700</v>
      </c>
      <c r="F15" s="121">
        <f t="shared" si="0"/>
        <v>-0.414</v>
      </c>
      <c r="G15" s="121">
        <f t="shared" si="1"/>
        <v>0.583</v>
      </c>
    </row>
    <row r="16" s="292" customFormat="1" ht="36" customHeight="1" spans="1:7">
      <c r="A16" s="665">
        <v>10112</v>
      </c>
      <c r="B16" s="322" t="s">
        <v>74</v>
      </c>
      <c r="C16" s="358">
        <v>2396</v>
      </c>
      <c r="D16" s="510">
        <v>2425</v>
      </c>
      <c r="E16" s="510">
        <v>2042</v>
      </c>
      <c r="F16" s="121">
        <f t="shared" si="0"/>
        <v>-0.148</v>
      </c>
      <c r="G16" s="121">
        <f t="shared" si="1"/>
        <v>0.842</v>
      </c>
    </row>
    <row r="17" s="292" customFormat="1" ht="36" customHeight="1" spans="1:7">
      <c r="A17" s="665">
        <v>10113</v>
      </c>
      <c r="B17" s="322" t="s">
        <v>75</v>
      </c>
      <c r="C17" s="358">
        <v>14863</v>
      </c>
      <c r="D17" s="510">
        <v>12665</v>
      </c>
      <c r="E17" s="510">
        <v>7100</v>
      </c>
      <c r="F17" s="121">
        <f t="shared" si="0"/>
        <v>-0.522</v>
      </c>
      <c r="G17" s="121">
        <f t="shared" si="1"/>
        <v>0.561</v>
      </c>
    </row>
    <row r="18" s="292" customFormat="1" ht="36" customHeight="1" spans="1:7">
      <c r="A18" s="665">
        <v>10114</v>
      </c>
      <c r="B18" s="322" t="s">
        <v>76</v>
      </c>
      <c r="C18" s="358">
        <v>870</v>
      </c>
      <c r="D18" s="510">
        <v>920</v>
      </c>
      <c r="E18" s="510">
        <v>930</v>
      </c>
      <c r="F18" s="121">
        <f t="shared" si="0"/>
        <v>0.069</v>
      </c>
      <c r="G18" s="121">
        <f t="shared" si="1"/>
        <v>1.011</v>
      </c>
    </row>
    <row r="19" s="292" customFormat="1" ht="36" customHeight="1" spans="1:7">
      <c r="A19" s="665">
        <v>10118</v>
      </c>
      <c r="B19" s="322" t="s">
        <v>77</v>
      </c>
      <c r="C19" s="358">
        <v>216</v>
      </c>
      <c r="D19" s="510">
        <v>1400</v>
      </c>
      <c r="E19" s="510"/>
      <c r="F19" s="121">
        <f t="shared" si="0"/>
        <v>-1</v>
      </c>
      <c r="G19" s="121">
        <f t="shared" si="1"/>
        <v>0</v>
      </c>
    </row>
    <row r="20" s="292" customFormat="1" ht="36" customHeight="1" spans="1:7">
      <c r="A20" s="665">
        <v>10119</v>
      </c>
      <c r="B20" s="322" t="s">
        <v>78</v>
      </c>
      <c r="C20" s="358">
        <v>17514</v>
      </c>
      <c r="D20" s="510">
        <v>22000</v>
      </c>
      <c r="E20" s="510">
        <v>7201</v>
      </c>
      <c r="F20" s="121">
        <f t="shared" si="0"/>
        <v>-0.589</v>
      </c>
      <c r="G20" s="121">
        <f t="shared" si="1"/>
        <v>0.327</v>
      </c>
    </row>
    <row r="21" s="292" customFormat="1" ht="36" customHeight="1" spans="1:7">
      <c r="A21" s="665">
        <v>10120</v>
      </c>
      <c r="B21" s="322" t="s">
        <v>79</v>
      </c>
      <c r="C21" s="358">
        <v>5120</v>
      </c>
      <c r="D21" s="510">
        <v>6000</v>
      </c>
      <c r="E21" s="510">
        <v>5856</v>
      </c>
      <c r="F21" s="121">
        <f t="shared" si="0"/>
        <v>0.144</v>
      </c>
      <c r="G21" s="121">
        <f t="shared" si="1"/>
        <v>0.976</v>
      </c>
    </row>
    <row r="22" s="292" customFormat="1" ht="36" customHeight="1" spans="1:7">
      <c r="A22" s="665">
        <v>10121</v>
      </c>
      <c r="B22" s="322" t="s">
        <v>80</v>
      </c>
      <c r="C22" s="358">
        <v>107</v>
      </c>
      <c r="D22" s="510">
        <v>110</v>
      </c>
      <c r="E22" s="510">
        <v>97</v>
      </c>
      <c r="F22" s="121">
        <f t="shared" si="0"/>
        <v>-0.093</v>
      </c>
      <c r="G22" s="121">
        <f t="shared" si="1"/>
        <v>0.882</v>
      </c>
    </row>
    <row r="23" s="292" customFormat="1" ht="36" customHeight="1" spans="1:7">
      <c r="A23" s="665">
        <v>10199</v>
      </c>
      <c r="B23" s="322" t="s">
        <v>81</v>
      </c>
      <c r="C23" s="358">
        <v>35</v>
      </c>
      <c r="D23" s="358"/>
      <c r="E23" s="510"/>
      <c r="F23" s="121">
        <f t="shared" si="0"/>
        <v>-1</v>
      </c>
      <c r="G23" s="121" t="str">
        <f t="shared" si="1"/>
        <v/>
      </c>
    </row>
    <row r="24" s="292" customFormat="1" ht="36" customHeight="1" spans="1:7">
      <c r="A24" s="664">
        <v>103</v>
      </c>
      <c r="B24" s="475" t="s">
        <v>82</v>
      </c>
      <c r="C24" s="360">
        <f>SUM(C25:C32)</f>
        <v>23696</v>
      </c>
      <c r="D24" s="360">
        <f>SUM(D25:D32)</f>
        <v>21500</v>
      </c>
      <c r="E24" s="360">
        <f>SUM(E25:E32)</f>
        <v>40828</v>
      </c>
      <c r="F24" s="117">
        <f t="shared" si="0"/>
        <v>0.723</v>
      </c>
      <c r="G24" s="117">
        <f t="shared" si="1"/>
        <v>1.899</v>
      </c>
    </row>
    <row r="25" s="292" customFormat="1" ht="36" customHeight="1" spans="1:7">
      <c r="A25" s="511">
        <v>10302</v>
      </c>
      <c r="B25" s="322" t="s">
        <v>83</v>
      </c>
      <c r="C25" s="358">
        <v>2379</v>
      </c>
      <c r="D25" s="358">
        <v>1650</v>
      </c>
      <c r="E25" s="510">
        <v>1256</v>
      </c>
      <c r="F25" s="121">
        <f t="shared" si="0"/>
        <v>-0.472</v>
      </c>
      <c r="G25" s="121">
        <f t="shared" si="1"/>
        <v>0.761</v>
      </c>
    </row>
    <row r="26" s="292" customFormat="1" ht="36" customHeight="1" spans="1:7">
      <c r="A26" s="665">
        <v>10304</v>
      </c>
      <c r="B26" s="322" t="s">
        <v>84</v>
      </c>
      <c r="C26" s="358">
        <v>1638</v>
      </c>
      <c r="D26" s="358">
        <v>1446</v>
      </c>
      <c r="E26" s="510">
        <v>2196</v>
      </c>
      <c r="F26" s="121">
        <f t="shared" si="0"/>
        <v>0.341</v>
      </c>
      <c r="G26" s="121">
        <f t="shared" si="1"/>
        <v>1.519</v>
      </c>
    </row>
    <row r="27" s="292" customFormat="1" ht="36" customHeight="1" spans="1:7">
      <c r="A27" s="665">
        <v>10305</v>
      </c>
      <c r="B27" s="322" t="s">
        <v>85</v>
      </c>
      <c r="C27" s="358">
        <v>1975</v>
      </c>
      <c r="D27" s="358">
        <v>3711</v>
      </c>
      <c r="E27" s="510">
        <v>7877</v>
      </c>
      <c r="F27" s="121">
        <f t="shared" si="0"/>
        <v>2.988</v>
      </c>
      <c r="G27" s="121">
        <f t="shared" si="1"/>
        <v>2.123</v>
      </c>
    </row>
    <row r="28" s="292" customFormat="1" ht="36" customHeight="1" spans="1:7">
      <c r="A28" s="665">
        <v>10306</v>
      </c>
      <c r="B28" s="322" t="s">
        <v>86</v>
      </c>
      <c r="C28" s="358"/>
      <c r="D28" s="358"/>
      <c r="E28" s="510"/>
      <c r="F28" s="121" t="str">
        <f t="shared" si="0"/>
        <v/>
      </c>
      <c r="G28" s="121" t="str">
        <f t="shared" si="1"/>
        <v/>
      </c>
    </row>
    <row r="29" s="292" customFormat="1" ht="36" customHeight="1" spans="1:7">
      <c r="A29" s="665">
        <v>10307</v>
      </c>
      <c r="B29" s="322" t="s">
        <v>87</v>
      </c>
      <c r="C29" s="358">
        <v>16705</v>
      </c>
      <c r="D29" s="358">
        <v>13615</v>
      </c>
      <c r="E29" s="510">
        <v>28837</v>
      </c>
      <c r="F29" s="121">
        <f t="shared" si="0"/>
        <v>0.726</v>
      </c>
      <c r="G29" s="121">
        <f t="shared" si="1"/>
        <v>2.118</v>
      </c>
    </row>
    <row r="30" s="292" customFormat="1" ht="36" customHeight="1" spans="1:7">
      <c r="A30" s="665">
        <v>10308</v>
      </c>
      <c r="B30" s="322" t="s">
        <v>88</v>
      </c>
      <c r="C30" s="358"/>
      <c r="D30" s="358"/>
      <c r="E30" s="510"/>
      <c r="F30" s="121" t="str">
        <f t="shared" si="0"/>
        <v/>
      </c>
      <c r="G30" s="121" t="str">
        <f t="shared" si="1"/>
        <v/>
      </c>
    </row>
    <row r="31" s="292" customFormat="1" ht="36" customHeight="1" spans="1:7">
      <c r="A31" s="665">
        <v>10309</v>
      </c>
      <c r="B31" s="322" t="s">
        <v>89</v>
      </c>
      <c r="C31" s="358">
        <v>822</v>
      </c>
      <c r="D31" s="358">
        <v>950</v>
      </c>
      <c r="E31" s="510">
        <v>557</v>
      </c>
      <c r="F31" s="121">
        <f t="shared" si="0"/>
        <v>-0.322</v>
      </c>
      <c r="G31" s="121">
        <f t="shared" si="1"/>
        <v>0.586</v>
      </c>
    </row>
    <row r="32" s="292" customFormat="1" ht="36" customHeight="1" spans="1:7">
      <c r="A32" s="665">
        <v>10399</v>
      </c>
      <c r="B32" s="322" t="s">
        <v>90</v>
      </c>
      <c r="C32" s="358">
        <v>177</v>
      </c>
      <c r="D32" s="358">
        <v>128</v>
      </c>
      <c r="E32" s="510">
        <v>105</v>
      </c>
      <c r="F32" s="121">
        <f t="shared" si="0"/>
        <v>-0.407</v>
      </c>
      <c r="G32" s="121">
        <f t="shared" si="1"/>
        <v>0.82</v>
      </c>
    </row>
    <row r="33" s="506" customFormat="1" ht="36" customHeight="1" spans="1:7">
      <c r="A33" s="351"/>
      <c r="B33" s="512"/>
      <c r="C33" s="358"/>
      <c r="D33" s="358"/>
      <c r="E33" s="510"/>
      <c r="F33" s="117" t="str">
        <f t="shared" si="0"/>
        <v/>
      </c>
      <c r="G33" s="117" t="str">
        <f t="shared" si="1"/>
        <v/>
      </c>
    </row>
    <row r="34" s="506" customFormat="1" ht="36" customHeight="1" spans="1:7">
      <c r="A34" s="351"/>
      <c r="B34" s="453" t="s">
        <v>91</v>
      </c>
      <c r="C34" s="360">
        <f>SUM(C5,C24)</f>
        <v>90258</v>
      </c>
      <c r="D34" s="360">
        <f>SUM(D5,D24)</f>
        <v>93010</v>
      </c>
      <c r="E34" s="360">
        <f>SUM(E5,E24)</f>
        <v>52296</v>
      </c>
      <c r="F34" s="117">
        <f t="shared" si="0"/>
        <v>-0.421</v>
      </c>
      <c r="G34" s="117">
        <f t="shared" si="1"/>
        <v>0.562</v>
      </c>
    </row>
    <row r="35" s="506" customFormat="1" ht="36" customHeight="1" spans="1:7">
      <c r="A35" s="513"/>
      <c r="B35" s="453" t="s">
        <v>92</v>
      </c>
      <c r="C35" s="360">
        <f>SUM(C24,C6)</f>
        <v>91723</v>
      </c>
      <c r="D35" s="360">
        <f>SUM(D24,D6)</f>
        <v>93010</v>
      </c>
      <c r="E35" s="360">
        <f>SUM(E24,E6)</f>
        <v>87528</v>
      </c>
      <c r="F35" s="117">
        <f t="shared" si="0"/>
        <v>-0.046</v>
      </c>
      <c r="G35" s="117">
        <f t="shared" si="1"/>
        <v>0.941</v>
      </c>
    </row>
    <row r="36" s="506" customFormat="1" ht="36" customHeight="1" spans="1:7">
      <c r="A36" s="366">
        <v>105</v>
      </c>
      <c r="B36" s="321" t="s">
        <v>93</v>
      </c>
      <c r="C36" s="360">
        <f>SUM(C37,C41:C42)</f>
        <v>86420</v>
      </c>
      <c r="D36" s="360">
        <f>SUM(D37,D41:D42)</f>
        <v>0</v>
      </c>
      <c r="E36" s="360">
        <f>SUM(E37,E41:E42)</f>
        <v>25800</v>
      </c>
      <c r="F36" s="117">
        <f t="shared" si="0"/>
        <v>-0.701</v>
      </c>
      <c r="G36" s="117" t="str">
        <f t="shared" si="1"/>
        <v/>
      </c>
    </row>
    <row r="37" s="506" customFormat="1" ht="36" customHeight="1" spans="1:7">
      <c r="A37" s="366"/>
      <c r="B37" s="322" t="s">
        <v>94</v>
      </c>
      <c r="C37" s="358">
        <f>SUM(C38:C40)</f>
        <v>86420</v>
      </c>
      <c r="D37" s="358">
        <f>SUM(D38:D40)</f>
        <v>0</v>
      </c>
      <c r="E37" s="358">
        <f>SUM(E38:E40)</f>
        <v>25800</v>
      </c>
      <c r="F37" s="121">
        <f t="shared" si="0"/>
        <v>-0.701</v>
      </c>
      <c r="G37" s="121" t="str">
        <f t="shared" si="1"/>
        <v/>
      </c>
    </row>
    <row r="38" s="506" customFormat="1" ht="36" customHeight="1" spans="1:7">
      <c r="A38" s="366"/>
      <c r="B38" s="609" t="s">
        <v>95</v>
      </c>
      <c r="C38" s="358"/>
      <c r="D38" s="358"/>
      <c r="E38" s="510"/>
      <c r="F38" s="121" t="str">
        <f t="shared" si="0"/>
        <v/>
      </c>
      <c r="G38" s="121" t="str">
        <f t="shared" si="1"/>
        <v/>
      </c>
    </row>
    <row r="39" s="506" customFormat="1" ht="36" customHeight="1" spans="1:7">
      <c r="A39" s="366"/>
      <c r="B39" s="609" t="s">
        <v>96</v>
      </c>
      <c r="C39" s="358">
        <v>86420</v>
      </c>
      <c r="D39" s="358"/>
      <c r="E39" s="510">
        <v>25800</v>
      </c>
      <c r="F39" s="121">
        <f t="shared" si="0"/>
        <v>-0.701</v>
      </c>
      <c r="G39" s="121" t="str">
        <f t="shared" si="1"/>
        <v/>
      </c>
    </row>
    <row r="40" s="506" customFormat="1" ht="36" customHeight="1" spans="1:7">
      <c r="A40" s="366"/>
      <c r="B40" s="609" t="s">
        <v>97</v>
      </c>
      <c r="C40" s="358"/>
      <c r="D40" s="358"/>
      <c r="E40" s="510"/>
      <c r="F40" s="117" t="str">
        <f t="shared" si="0"/>
        <v/>
      </c>
      <c r="G40" s="117" t="str">
        <f t="shared" si="1"/>
        <v/>
      </c>
    </row>
    <row r="41" s="506" customFormat="1" ht="64" customHeight="1" spans="1:7">
      <c r="A41" s="366"/>
      <c r="B41" s="322" t="s">
        <v>98</v>
      </c>
      <c r="C41" s="358"/>
      <c r="D41" s="358"/>
      <c r="E41" s="510"/>
      <c r="F41" s="117" t="str">
        <f t="shared" si="0"/>
        <v/>
      </c>
      <c r="G41" s="117" t="str">
        <f t="shared" si="1"/>
        <v/>
      </c>
    </row>
    <row r="42" s="506" customFormat="1" ht="36" customHeight="1" spans="1:7">
      <c r="A42" s="366"/>
      <c r="B42" s="322" t="s">
        <v>99</v>
      </c>
      <c r="C42" s="358"/>
      <c r="D42" s="358"/>
      <c r="E42" s="510"/>
      <c r="F42" s="117" t="str">
        <f t="shared" si="0"/>
        <v/>
      </c>
      <c r="G42" s="117" t="str">
        <f t="shared" si="1"/>
        <v/>
      </c>
    </row>
    <row r="43" s="292" customFormat="1" ht="36" customHeight="1" spans="1:7">
      <c r="A43" s="474">
        <v>110</v>
      </c>
      <c r="B43" s="475" t="s">
        <v>100</v>
      </c>
      <c r="C43" s="360">
        <f>SUM(C44,C45,C46,C47:C48,C49,C50)</f>
        <v>202647</v>
      </c>
      <c r="D43" s="360">
        <f>SUM(D44,D45,D46,D47:D48,D49,D50)</f>
        <v>203236</v>
      </c>
      <c r="E43" s="360">
        <f>SUM(E44,E45,E46,E47:E48,E49,E50)</f>
        <v>211791</v>
      </c>
      <c r="F43" s="117">
        <f t="shared" si="0"/>
        <v>0.045</v>
      </c>
      <c r="G43" s="117">
        <f t="shared" si="1"/>
        <v>1.042</v>
      </c>
    </row>
    <row r="44" s="292" customFormat="1" ht="36" customHeight="1" spans="1:7">
      <c r="A44" s="351">
        <v>11001</v>
      </c>
      <c r="B44" s="322" t="s">
        <v>101</v>
      </c>
      <c r="C44" s="358">
        <v>3253</v>
      </c>
      <c r="D44" s="358">
        <v>5214</v>
      </c>
      <c r="E44" s="358">
        <v>5214</v>
      </c>
      <c r="F44" s="121">
        <f t="shared" si="0"/>
        <v>0.603</v>
      </c>
      <c r="G44" s="121">
        <f t="shared" si="1"/>
        <v>1</v>
      </c>
    </row>
    <row r="45" s="292" customFormat="1" ht="36" customHeight="1" spans="1:7">
      <c r="A45" s="351">
        <v>11002</v>
      </c>
      <c r="B45" s="322" t="s">
        <v>102</v>
      </c>
      <c r="C45" s="358">
        <v>73437</v>
      </c>
      <c r="D45" s="358">
        <v>40429</v>
      </c>
      <c r="E45" s="358">
        <v>87941</v>
      </c>
      <c r="F45" s="121">
        <f t="shared" si="0"/>
        <v>0.198</v>
      </c>
      <c r="G45" s="121">
        <f t="shared" si="1"/>
        <v>2.175</v>
      </c>
    </row>
    <row r="46" s="292" customFormat="1" ht="36" customHeight="1" spans="1:7">
      <c r="A46" s="351">
        <v>11003</v>
      </c>
      <c r="B46" s="322" t="s">
        <v>103</v>
      </c>
      <c r="C46" s="358">
        <v>100833</v>
      </c>
      <c r="D46" s="358">
        <v>34940</v>
      </c>
      <c r="E46" s="358">
        <v>88515</v>
      </c>
      <c r="F46" s="121">
        <f t="shared" si="0"/>
        <v>-0.122</v>
      </c>
      <c r="G46" s="121">
        <f t="shared" si="1"/>
        <v>2.533</v>
      </c>
    </row>
    <row r="47" s="292" customFormat="1" ht="36" customHeight="1" spans="1:7">
      <c r="A47" s="351">
        <v>11008</v>
      </c>
      <c r="B47" s="322" t="s">
        <v>104</v>
      </c>
      <c r="C47" s="358">
        <v>1030</v>
      </c>
      <c r="D47" s="358">
        <v>26781</v>
      </c>
      <c r="E47" s="358">
        <v>26781</v>
      </c>
      <c r="F47" s="121">
        <f t="shared" si="0"/>
        <v>25.001</v>
      </c>
      <c r="G47" s="121">
        <f t="shared" si="1"/>
        <v>1</v>
      </c>
    </row>
    <row r="48" s="292" customFormat="1" ht="36" customHeight="1" spans="1:7">
      <c r="A48" s="351">
        <v>11009</v>
      </c>
      <c r="B48" s="322" t="s">
        <v>105</v>
      </c>
      <c r="C48" s="358">
        <v>23366</v>
      </c>
      <c r="D48" s="358">
        <v>95872</v>
      </c>
      <c r="E48" s="358">
        <v>3340</v>
      </c>
      <c r="F48" s="121">
        <f t="shared" si="0"/>
        <v>-0.857</v>
      </c>
      <c r="G48" s="121">
        <f t="shared" si="1"/>
        <v>0.035</v>
      </c>
    </row>
    <row r="49" s="292" customFormat="1" ht="36" customHeight="1" spans="1:7">
      <c r="A49" s="476">
        <v>11013</v>
      </c>
      <c r="B49" s="322" t="s">
        <v>106</v>
      </c>
      <c r="C49" s="358"/>
      <c r="D49" s="358"/>
      <c r="E49" s="358"/>
      <c r="F49" s="121" t="str">
        <f t="shared" si="0"/>
        <v/>
      </c>
      <c r="G49" s="121" t="str">
        <f t="shared" si="1"/>
        <v/>
      </c>
    </row>
    <row r="50" s="292" customFormat="1" ht="36" customHeight="1" spans="1:7">
      <c r="A50" s="476">
        <v>11015</v>
      </c>
      <c r="B50" s="322" t="s">
        <v>107</v>
      </c>
      <c r="C50" s="358">
        <v>728</v>
      </c>
      <c r="D50" s="358"/>
      <c r="E50" s="510"/>
      <c r="F50" s="121">
        <f t="shared" si="0"/>
        <v>-1</v>
      </c>
      <c r="G50" s="121" t="str">
        <f t="shared" si="1"/>
        <v/>
      </c>
    </row>
    <row r="51" s="505" customFormat="1" ht="36" customHeight="1" spans="1:7">
      <c r="A51" s="666"/>
      <c r="B51" s="516" t="s">
        <v>108</v>
      </c>
      <c r="C51" s="360">
        <f>SUM(C34,C36,C43)</f>
        <v>379325</v>
      </c>
      <c r="D51" s="360">
        <f>SUM(D34,D36,D43)</f>
        <v>296246</v>
      </c>
      <c r="E51" s="360">
        <f>SUM(E34,E36,E43)</f>
        <v>289887</v>
      </c>
      <c r="F51" s="117">
        <f t="shared" si="0"/>
        <v>-0.236</v>
      </c>
      <c r="G51" s="117">
        <f t="shared" si="1"/>
        <v>0.979</v>
      </c>
    </row>
    <row r="52" s="292" customFormat="1" ht="18.75" spans="3:7">
      <c r="C52" s="597"/>
      <c r="D52" s="597"/>
      <c r="E52" s="597"/>
      <c r="F52" s="293"/>
      <c r="G52" s="598"/>
    </row>
  </sheetData>
  <mergeCells count="6">
    <mergeCell ref="B1:G1"/>
    <mergeCell ref="D3:E3"/>
    <mergeCell ref="F3:G3"/>
    <mergeCell ref="A3:A4"/>
    <mergeCell ref="B3:B4"/>
    <mergeCell ref="C3:C4"/>
  </mergeCells>
  <conditionalFormatting sqref="F2">
    <cfRule type="cellIs" dxfId="0" priority="67" stopIfTrue="1" operator="lessThanOrEqual">
      <formula>-1</formula>
    </cfRule>
  </conditionalFormatting>
  <conditionalFormatting sqref="G2">
    <cfRule type="cellIs" dxfId="0" priority="66" stopIfTrue="1" operator="lessThanOrEqual">
      <formula>-1</formula>
    </cfRule>
  </conditionalFormatting>
  <conditionalFormatting sqref="D13">
    <cfRule type="expression" dxfId="1" priority="26" stopIfTrue="1">
      <formula>"len($A:$A)=3"</formula>
    </cfRule>
  </conditionalFormatting>
  <conditionalFormatting sqref="D14">
    <cfRule type="expression" dxfId="1" priority="25" stopIfTrue="1">
      <formula>"len($A:$A)=3"</formula>
    </cfRule>
  </conditionalFormatting>
  <conditionalFormatting sqref="D15">
    <cfRule type="expression" dxfId="1" priority="24" stopIfTrue="1">
      <formula>"len($A:$A)=3"</formula>
    </cfRule>
  </conditionalFormatting>
  <conditionalFormatting sqref="D16">
    <cfRule type="expression" dxfId="1" priority="23" stopIfTrue="1">
      <formula>"len($A:$A)=3"</formula>
    </cfRule>
  </conditionalFormatting>
  <conditionalFormatting sqref="D17">
    <cfRule type="expression" dxfId="1" priority="22" stopIfTrue="1">
      <formula>"len($A:$A)=3"</formula>
    </cfRule>
  </conditionalFormatting>
  <conditionalFormatting sqref="D18">
    <cfRule type="expression" dxfId="1" priority="21" stopIfTrue="1">
      <formula>"len($A:$A)=3"</formula>
    </cfRule>
  </conditionalFormatting>
  <conditionalFormatting sqref="D19">
    <cfRule type="expression" dxfId="1" priority="20" stopIfTrue="1">
      <formula>"len($A:$A)=3"</formula>
    </cfRule>
  </conditionalFormatting>
  <conditionalFormatting sqref="D20">
    <cfRule type="expression" dxfId="1" priority="19" stopIfTrue="1">
      <formula>"len($A:$A)=3"</formula>
    </cfRule>
  </conditionalFormatting>
  <conditionalFormatting sqref="D21">
    <cfRule type="expression" dxfId="1" priority="18" stopIfTrue="1">
      <formula>"len($A:$A)=3"</formula>
    </cfRule>
  </conditionalFormatting>
  <conditionalFormatting sqref="D22">
    <cfRule type="expression" dxfId="1" priority="17" stopIfTrue="1">
      <formula>"len($A:$A)=3"</formula>
    </cfRule>
  </conditionalFormatting>
  <conditionalFormatting sqref="B36">
    <cfRule type="expression" dxfId="1" priority="56" stopIfTrue="1">
      <formula>"len($A:$A)=3"</formula>
    </cfRule>
  </conditionalFormatting>
  <conditionalFormatting sqref="B37">
    <cfRule type="expression" dxfId="1" priority="44" stopIfTrue="1">
      <formula>"len($A:$A)=3"</formula>
    </cfRule>
    <cfRule type="expression" dxfId="1" priority="43" stopIfTrue="1">
      <formula>"len($A:$A)=3"</formula>
    </cfRule>
    <cfRule type="expression" dxfId="1" priority="42" stopIfTrue="1">
      <formula>"len($A:$A)=3"</formula>
    </cfRule>
  </conditionalFormatting>
  <conditionalFormatting sqref="C39">
    <cfRule type="expression" dxfId="1" priority="3" stopIfTrue="1">
      <formula>"len($A:$A)=3"</formula>
    </cfRule>
    <cfRule type="expression" dxfId="1" priority="2" stopIfTrue="1">
      <formula>"len($A:$A)=3"</formula>
    </cfRule>
  </conditionalFormatting>
  <conditionalFormatting sqref="C43:E43">
    <cfRule type="expression" dxfId="1" priority="15" stopIfTrue="1">
      <formula>"len($A:$A)=3"</formula>
    </cfRule>
    <cfRule type="expression" dxfId="1" priority="11" stopIfTrue="1">
      <formula>"len($A:$A)=3"</formula>
    </cfRule>
  </conditionalFormatting>
  <conditionalFormatting sqref="C51:E51">
    <cfRule type="expression" dxfId="1" priority="14" stopIfTrue="1">
      <formula>"len($A:$A)=3"</formula>
    </cfRule>
    <cfRule type="expression" dxfId="1" priority="10" stopIfTrue="1">
      <formula>"len($A:$A)=3"</formula>
    </cfRule>
  </conditionalFormatting>
  <conditionalFormatting sqref="C52">
    <cfRule type="expression" dxfId="1" priority="4" stopIfTrue="1">
      <formula>"len($A:$A)=3"</formula>
    </cfRule>
  </conditionalFormatting>
  <conditionalFormatting sqref="D52">
    <cfRule type="expression" dxfId="1" priority="16" stopIfTrue="1">
      <formula>"len($A:$A)=3"</formula>
    </cfRule>
  </conditionalFormatting>
  <conditionalFormatting sqref="E52">
    <cfRule type="expression" dxfId="1" priority="1" stopIfTrue="1">
      <formula>"len($A:$A)=3"</formula>
    </cfRule>
  </conditionalFormatting>
  <conditionalFormatting sqref="A44:A46">
    <cfRule type="expression" dxfId="1" priority="62" stopIfTrue="1">
      <formula>"len($A:$A)=3"</formula>
    </cfRule>
  </conditionalFormatting>
  <conditionalFormatting sqref="B5:B6">
    <cfRule type="expression" dxfId="1" priority="35" stopIfTrue="1">
      <formula>"len($A:$A)=3"</formula>
    </cfRule>
    <cfRule type="expression" dxfId="1" priority="34" stopIfTrue="1">
      <formula>"len($A:$A)=3"</formula>
    </cfRule>
  </conditionalFormatting>
  <conditionalFormatting sqref="B7:B9">
    <cfRule type="expression" dxfId="1" priority="33" stopIfTrue="1">
      <formula>"len($A:$A)=3"</formula>
    </cfRule>
    <cfRule type="expression" dxfId="1" priority="32" stopIfTrue="1">
      <formula>"len($A:$A)=3"</formula>
    </cfRule>
    <cfRule type="expression" dxfId="1" priority="31" stopIfTrue="1">
      <formula>"len($A:$A)=3"</formula>
    </cfRule>
  </conditionalFormatting>
  <conditionalFormatting sqref="B10:B23">
    <cfRule type="expression" dxfId="1" priority="50" stopIfTrue="1">
      <formula>"len($A:$A)=3"</formula>
    </cfRule>
    <cfRule type="expression" dxfId="1" priority="49" stopIfTrue="1">
      <formula>"len($A:$A)=3"</formula>
    </cfRule>
    <cfRule type="expression" dxfId="1" priority="48" stopIfTrue="1">
      <formula>"len($A:$A)=3"</formula>
    </cfRule>
  </conditionalFormatting>
  <conditionalFormatting sqref="B25:B32">
    <cfRule type="expression" dxfId="1" priority="47" stopIfTrue="1">
      <formula>"len($A:$A)=3"</formula>
    </cfRule>
    <cfRule type="expression" dxfId="1" priority="46" stopIfTrue="1">
      <formula>"len($A:$A)=3"</formula>
    </cfRule>
    <cfRule type="expression" dxfId="1" priority="45" stopIfTrue="1">
      <formula>"len($A:$A)=3"</formula>
    </cfRule>
  </conditionalFormatting>
  <conditionalFormatting sqref="B34:B35">
    <cfRule type="expression" dxfId="1" priority="28" stopIfTrue="1">
      <formula>"len($A:$A)=3"</formula>
    </cfRule>
  </conditionalFormatting>
  <conditionalFormatting sqref="B38:B40">
    <cfRule type="expression" dxfId="1" priority="53" stopIfTrue="1">
      <formula>"len($A:$A)=3"</formula>
    </cfRule>
    <cfRule type="expression" dxfId="1" priority="52" stopIfTrue="1">
      <formula>"len($A:$A)=3"</formula>
    </cfRule>
    <cfRule type="expression" dxfId="1" priority="51" stopIfTrue="1">
      <formula>"len($A:$A)=3"</formula>
    </cfRule>
  </conditionalFormatting>
  <conditionalFormatting sqref="B41:B42">
    <cfRule type="expression" dxfId="1" priority="41" stopIfTrue="1">
      <formula>"len($A:$A)=3"</formula>
    </cfRule>
    <cfRule type="expression" dxfId="1" priority="40" stopIfTrue="1">
      <formula>"len($A:$A)=3"</formula>
    </cfRule>
    <cfRule type="expression" dxfId="1" priority="39" stopIfTrue="1">
      <formula>"len($A:$A)=3"</formula>
    </cfRule>
  </conditionalFormatting>
  <conditionalFormatting sqref="B44:B50">
    <cfRule type="expression" dxfId="1" priority="38" stopIfTrue="1">
      <formula>"len($A:$A)=3"</formula>
    </cfRule>
    <cfRule type="expression" dxfId="1" priority="37" stopIfTrue="1">
      <formula>"len($A:$A)=3"</formula>
    </cfRule>
    <cfRule type="expression" dxfId="1" priority="36" stopIfTrue="1">
      <formula>"len($A:$A)=3"</formula>
    </cfRule>
  </conditionalFormatting>
  <conditionalFormatting sqref="C25:C32">
    <cfRule type="expression" dxfId="1" priority="6" stopIfTrue="1">
      <formula>"len($A:$A)=3"</formula>
    </cfRule>
  </conditionalFormatting>
  <conditionalFormatting sqref="C34:C35">
    <cfRule type="expression" dxfId="1" priority="5" stopIfTrue="1">
      <formula>"len($A:$A)=3"</formula>
    </cfRule>
  </conditionalFormatting>
  <conditionalFormatting sqref="C44:C50">
    <cfRule type="expression" dxfId="1" priority="8" stopIfTrue="1">
      <formula>"len($A:$A)=3"</formula>
    </cfRule>
    <cfRule type="expression" dxfId="1" priority="7" stopIfTrue="1">
      <formula>"len($A:$A)=3"</formula>
    </cfRule>
  </conditionalFormatting>
  <conditionalFormatting sqref="A5:A23 A24:B24 A25:A32 A33:B33 A34:A35">
    <cfRule type="expression" dxfId="1" priority="64" stopIfTrue="1">
      <formula>"len($A:$A)=3"</formula>
    </cfRule>
  </conditionalFormatting>
  <conditionalFormatting sqref="C5:E6">
    <cfRule type="expression" dxfId="1" priority="30" stopIfTrue="1">
      <formula>"len($A:$A)=3"</formula>
    </cfRule>
    <cfRule type="expression" dxfId="1" priority="29" stopIfTrue="1">
      <formula>"len($A:$A)=3"</formula>
    </cfRule>
  </conditionalFormatting>
  <conditionalFormatting sqref="C7:C8 C10:C23">
    <cfRule type="expression" dxfId="1" priority="13" stopIfTrue="1">
      <formula>"len($A:$A)=3"</formula>
    </cfRule>
  </conditionalFormatting>
  <conditionalFormatting sqref="C7:C8 C10:C23 C25:C33 C38 C40:C42">
    <cfRule type="expression" dxfId="1" priority="12" stopIfTrue="1">
      <formula>"len($A:$A)=3"</formula>
    </cfRule>
  </conditionalFormatting>
  <conditionalFormatting sqref="D34:E35">
    <cfRule type="expression" dxfId="1" priority="27" stopIfTrue="1">
      <formula>"len($A:$A)=3"</formula>
    </cfRule>
  </conditionalFormatting>
  <conditionalFormatting sqref="A36:B36 A37:A42">
    <cfRule type="expression" dxfId="1" priority="55" stopIfTrue="1">
      <formula>"len($A:$A)=3"</formula>
    </cfRule>
    <cfRule type="expression" dxfId="1" priority="54" stopIfTrue="1">
      <formula>"len($A:$A)=3"</formula>
    </cfRule>
  </conditionalFormatting>
  <conditionalFormatting sqref="C36:E37">
    <cfRule type="expression" dxfId="1" priority="60" stopIfTrue="1">
      <formula>"len($A:$A)=3"</formula>
    </cfRule>
    <cfRule type="expression" dxfId="1" priority="59" stopIfTrue="1">
      <formula>"len($A:$A)=3"</formula>
    </cfRule>
  </conditionalFormatting>
  <conditionalFormatting sqref="C38 C40:C42">
    <cfRule type="expression" dxfId="1" priority="9" stopIfTrue="1">
      <formula>"len($A:$A)=3"</formula>
    </cfRule>
  </conditionalFormatting>
  <conditionalFormatting sqref="B43 A47">
    <cfRule type="expression" dxfId="1" priority="65" stopIfTrue="1">
      <formula>"len($A:$A)=3"</formula>
    </cfRule>
  </conditionalFormatting>
  <conditionalFormatting sqref="A43:B43 A44:A46 B51">
    <cfRule type="expression" dxfId="1" priority="63" stopIfTrue="1">
      <formula>"len($A:$A)=3"</formula>
    </cfRule>
  </conditionalFormatting>
  <conditionalFormatting sqref="D44:E46 D48:E49">
    <cfRule type="expression" dxfId="1" priority="58" stopIfTrue="1">
      <formula>"len($A:$A)=3"</formula>
    </cfRule>
    <cfRule type="expression" dxfId="1" priority="57" stopIfTrue="1">
      <formula>"len($A:$A)=3"</formula>
    </cfRule>
  </conditionalFormatting>
  <conditionalFormatting sqref="A47:A50 A51:B51">
    <cfRule type="expression" dxfId="1" priority="6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useFirstPageNumber="1"/>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61"/>
  <sheetViews>
    <sheetView showGridLines="0" showZeros="0" zoomScale="90" zoomScaleNormal="90" workbookViewId="0">
      <pane ySplit="4" topLeftCell="A5" activePane="bottomLeft" state="frozen"/>
      <selection/>
      <selection pane="bottomLeft" activeCell="J17" sqref="J17"/>
    </sheetView>
  </sheetViews>
  <sheetFormatPr defaultColWidth="9" defaultRowHeight="14.25" outlineLevelCol="7"/>
  <cols>
    <col min="1" max="1" width="13.7583333333333" style="335" customWidth="1"/>
    <col min="2" max="2" width="30.625" style="335" customWidth="1"/>
    <col min="3" max="5" width="16.625" style="335" customWidth="1"/>
    <col min="6" max="7" width="15.5083333333333" style="335" customWidth="1"/>
    <col min="8" max="8" width="9.125" style="335" customWidth="1"/>
    <col min="9" max="16384" width="9" style="335"/>
  </cols>
  <sheetData>
    <row r="1" s="335" customFormat="1" ht="45" customHeight="1" spans="2:7">
      <c r="B1" s="337" t="s">
        <v>51</v>
      </c>
      <c r="C1" s="337"/>
      <c r="D1" s="337"/>
      <c r="E1" s="337"/>
      <c r="F1" s="337"/>
      <c r="G1" s="337"/>
    </row>
    <row r="2" s="335" customFormat="1" ht="18.75" spans="1:7">
      <c r="A2" s="418" t="s">
        <v>52</v>
      </c>
      <c r="B2" s="449"/>
      <c r="C2" s="339"/>
      <c r="D2" s="339"/>
      <c r="E2" s="419"/>
      <c r="F2" s="338"/>
      <c r="G2" s="419" t="s">
        <v>53</v>
      </c>
    </row>
    <row r="3" s="445" customFormat="1" ht="36" customHeight="1" spans="1:8">
      <c r="A3" s="341" t="s">
        <v>54</v>
      </c>
      <c r="B3" s="501" t="s">
        <v>55</v>
      </c>
      <c r="C3" s="32" t="s">
        <v>56</v>
      </c>
      <c r="D3" s="32" t="s">
        <v>57</v>
      </c>
      <c r="E3" s="32"/>
      <c r="F3" s="501" t="s">
        <v>58</v>
      </c>
      <c r="G3" s="501"/>
      <c r="H3" s="643"/>
    </row>
    <row r="4" s="445" customFormat="1" ht="69" customHeight="1" spans="1:8">
      <c r="A4" s="341"/>
      <c r="B4" s="501"/>
      <c r="C4" s="32"/>
      <c r="D4" s="32" t="s">
        <v>59</v>
      </c>
      <c r="E4" s="233" t="s">
        <v>109</v>
      </c>
      <c r="F4" s="32" t="s">
        <v>61</v>
      </c>
      <c r="G4" s="32" t="s">
        <v>62</v>
      </c>
      <c r="H4" s="643"/>
    </row>
    <row r="5" s="335" customFormat="1" ht="36" customHeight="1" spans="1:8">
      <c r="A5" s="458">
        <v>201</v>
      </c>
      <c r="B5" s="450" t="s">
        <v>110</v>
      </c>
      <c r="C5" s="120">
        <v>25427</v>
      </c>
      <c r="D5" s="120">
        <v>25277</v>
      </c>
      <c r="E5" s="120">
        <v>30864</v>
      </c>
      <c r="F5" s="121">
        <f t="shared" ref="F5:F29" si="0">IF(C5&gt;0,E5/C5-1,"")</f>
        <v>0.214</v>
      </c>
      <c r="G5" s="121">
        <f t="shared" ref="G5:G29" si="1">IF(D5&gt;0,E5/D5,"")</f>
        <v>1.221</v>
      </c>
      <c r="H5" s="644"/>
    </row>
    <row r="6" s="335" customFormat="1" ht="36" customHeight="1" spans="1:8">
      <c r="A6" s="458">
        <v>202</v>
      </c>
      <c r="B6" s="451" t="s">
        <v>111</v>
      </c>
      <c r="C6" s="120">
        <v>0</v>
      </c>
      <c r="D6" s="120">
        <v>0</v>
      </c>
      <c r="E6" s="120">
        <v>0</v>
      </c>
      <c r="F6" s="121" t="str">
        <f t="shared" si="0"/>
        <v/>
      </c>
      <c r="G6" s="121" t="str">
        <f t="shared" si="1"/>
        <v/>
      </c>
      <c r="H6" s="644"/>
    </row>
    <row r="7" s="335" customFormat="1" ht="36" customHeight="1" spans="1:8">
      <c r="A7" s="458">
        <v>203</v>
      </c>
      <c r="B7" s="451" t="s">
        <v>112</v>
      </c>
      <c r="C7" s="120">
        <v>177</v>
      </c>
      <c r="D7" s="120">
        <v>142</v>
      </c>
      <c r="E7" s="120">
        <v>200</v>
      </c>
      <c r="F7" s="121">
        <f t="shared" si="0"/>
        <v>0.13</v>
      </c>
      <c r="G7" s="121">
        <f t="shared" si="1"/>
        <v>1.408</v>
      </c>
      <c r="H7" s="644"/>
    </row>
    <row r="8" s="335" customFormat="1" ht="36" customHeight="1" spans="1:8">
      <c r="A8" s="349">
        <v>204</v>
      </c>
      <c r="B8" s="451" t="s">
        <v>113</v>
      </c>
      <c r="C8" s="120">
        <v>8891</v>
      </c>
      <c r="D8" s="120">
        <v>8992</v>
      </c>
      <c r="E8" s="120">
        <v>9677</v>
      </c>
      <c r="F8" s="121">
        <f t="shared" si="0"/>
        <v>0.088</v>
      </c>
      <c r="G8" s="121">
        <f t="shared" si="1"/>
        <v>1.076</v>
      </c>
      <c r="H8" s="644"/>
    </row>
    <row r="9" s="335" customFormat="1" ht="36" customHeight="1" spans="1:8">
      <c r="A9" s="458">
        <v>205</v>
      </c>
      <c r="B9" s="451" t="s">
        <v>114</v>
      </c>
      <c r="C9" s="120">
        <v>43402</v>
      </c>
      <c r="D9" s="120">
        <v>34663</v>
      </c>
      <c r="E9" s="120">
        <v>33155</v>
      </c>
      <c r="F9" s="121">
        <f t="shared" si="0"/>
        <v>-0.236</v>
      </c>
      <c r="G9" s="121">
        <f t="shared" si="1"/>
        <v>0.956</v>
      </c>
      <c r="H9" s="644"/>
    </row>
    <row r="10" s="335" customFormat="1" ht="36" customHeight="1" spans="1:8">
      <c r="A10" s="458">
        <v>206</v>
      </c>
      <c r="B10" s="451" t="s">
        <v>115</v>
      </c>
      <c r="C10" s="120">
        <v>916</v>
      </c>
      <c r="D10" s="120">
        <v>1928</v>
      </c>
      <c r="E10" s="120">
        <v>683</v>
      </c>
      <c r="F10" s="121">
        <f t="shared" si="0"/>
        <v>-0.254</v>
      </c>
      <c r="G10" s="121">
        <f t="shared" si="1"/>
        <v>0.354</v>
      </c>
      <c r="H10" s="644"/>
    </row>
    <row r="11" s="335" customFormat="1" ht="36" customHeight="1" spans="1:8">
      <c r="A11" s="458">
        <v>207</v>
      </c>
      <c r="B11" s="451" t="s">
        <v>116</v>
      </c>
      <c r="C11" s="120">
        <v>2914</v>
      </c>
      <c r="D11" s="120">
        <v>3481</v>
      </c>
      <c r="E11" s="120">
        <v>-253</v>
      </c>
      <c r="F11" s="121">
        <f t="shared" si="0"/>
        <v>-1.087</v>
      </c>
      <c r="G11" s="121">
        <f t="shared" si="1"/>
        <v>-0.073</v>
      </c>
      <c r="H11" s="644"/>
    </row>
    <row r="12" s="335" customFormat="1" ht="36" customHeight="1" spans="1:8">
      <c r="A12" s="458">
        <v>208</v>
      </c>
      <c r="B12" s="451" t="s">
        <v>117</v>
      </c>
      <c r="C12" s="120">
        <v>30041</v>
      </c>
      <c r="D12" s="120">
        <v>36862</v>
      </c>
      <c r="E12" s="120">
        <v>37992</v>
      </c>
      <c r="F12" s="121">
        <f t="shared" si="0"/>
        <v>0.265</v>
      </c>
      <c r="G12" s="121">
        <f t="shared" si="1"/>
        <v>1.031</v>
      </c>
      <c r="H12" s="644"/>
    </row>
    <row r="13" s="335" customFormat="1" ht="36" customHeight="1" spans="1:8">
      <c r="A13" s="458">
        <v>210</v>
      </c>
      <c r="B13" s="451" t="s">
        <v>118</v>
      </c>
      <c r="C13" s="120">
        <v>16827</v>
      </c>
      <c r="D13" s="120">
        <v>17908</v>
      </c>
      <c r="E13" s="120">
        <v>22452</v>
      </c>
      <c r="F13" s="121">
        <f t="shared" si="0"/>
        <v>0.334</v>
      </c>
      <c r="G13" s="121">
        <f t="shared" si="1"/>
        <v>1.254</v>
      </c>
      <c r="H13" s="644"/>
    </row>
    <row r="14" s="335" customFormat="1" ht="36" customHeight="1" spans="1:8">
      <c r="A14" s="458">
        <v>211</v>
      </c>
      <c r="B14" s="451" t="s">
        <v>119</v>
      </c>
      <c r="C14" s="120">
        <v>33229</v>
      </c>
      <c r="D14" s="120">
        <v>45173</v>
      </c>
      <c r="E14" s="120">
        <v>18606</v>
      </c>
      <c r="F14" s="121">
        <f t="shared" si="0"/>
        <v>-0.44</v>
      </c>
      <c r="G14" s="121">
        <f t="shared" si="1"/>
        <v>0.412</v>
      </c>
      <c r="H14" s="644"/>
    </row>
    <row r="15" s="335" customFormat="1" ht="36" customHeight="1" spans="1:8">
      <c r="A15" s="458">
        <v>212</v>
      </c>
      <c r="B15" s="451" t="s">
        <v>120</v>
      </c>
      <c r="C15" s="120">
        <v>16703</v>
      </c>
      <c r="D15" s="120">
        <v>4988</v>
      </c>
      <c r="E15" s="120">
        <v>6742</v>
      </c>
      <c r="F15" s="121">
        <f t="shared" si="0"/>
        <v>-0.596</v>
      </c>
      <c r="G15" s="121">
        <f t="shared" si="1"/>
        <v>1.352</v>
      </c>
      <c r="H15" s="644"/>
    </row>
    <row r="16" s="335" customFormat="1" ht="36" customHeight="1" spans="1:8">
      <c r="A16" s="458">
        <v>213</v>
      </c>
      <c r="B16" s="451" t="s">
        <v>121</v>
      </c>
      <c r="C16" s="120">
        <v>23262</v>
      </c>
      <c r="D16" s="120">
        <v>27004</v>
      </c>
      <c r="E16" s="120">
        <v>24541</v>
      </c>
      <c r="F16" s="121">
        <f t="shared" si="0"/>
        <v>0.055</v>
      </c>
      <c r="G16" s="121">
        <f t="shared" si="1"/>
        <v>0.909</v>
      </c>
      <c r="H16" s="644"/>
    </row>
    <row r="17" s="335" customFormat="1" ht="36" customHeight="1" spans="1:8">
      <c r="A17" s="458">
        <v>214</v>
      </c>
      <c r="B17" s="451" t="s">
        <v>122</v>
      </c>
      <c r="C17" s="120">
        <v>2775</v>
      </c>
      <c r="D17" s="120">
        <v>2847</v>
      </c>
      <c r="E17" s="120">
        <v>4807</v>
      </c>
      <c r="F17" s="121">
        <f t="shared" si="0"/>
        <v>0.732</v>
      </c>
      <c r="G17" s="121">
        <f t="shared" si="1"/>
        <v>1.688</v>
      </c>
      <c r="H17" s="644"/>
    </row>
    <row r="18" s="335" customFormat="1" ht="36" customHeight="1" spans="1:8">
      <c r="A18" s="458">
        <v>215</v>
      </c>
      <c r="B18" s="451" t="s">
        <v>123</v>
      </c>
      <c r="C18" s="120">
        <v>597</v>
      </c>
      <c r="D18" s="120">
        <v>608</v>
      </c>
      <c r="E18" s="120">
        <v>1741</v>
      </c>
      <c r="F18" s="121">
        <f t="shared" si="0"/>
        <v>1.916</v>
      </c>
      <c r="G18" s="121">
        <f t="shared" si="1"/>
        <v>2.863</v>
      </c>
      <c r="H18" s="644"/>
    </row>
    <row r="19" s="335" customFormat="1" ht="36" customHeight="1" spans="1:8">
      <c r="A19" s="458">
        <v>216</v>
      </c>
      <c r="B19" s="451" t="s">
        <v>124</v>
      </c>
      <c r="C19" s="120">
        <v>214</v>
      </c>
      <c r="D19" s="120">
        <v>321</v>
      </c>
      <c r="E19" s="120">
        <v>388</v>
      </c>
      <c r="F19" s="121">
        <f t="shared" si="0"/>
        <v>0.813</v>
      </c>
      <c r="G19" s="121">
        <f t="shared" si="1"/>
        <v>1.209</v>
      </c>
      <c r="H19" s="644"/>
    </row>
    <row r="20" s="335" customFormat="1" ht="36" customHeight="1" spans="1:8">
      <c r="A20" s="458">
        <v>217</v>
      </c>
      <c r="B20" s="451" t="s">
        <v>125</v>
      </c>
      <c r="C20" s="120">
        <v>363</v>
      </c>
      <c r="D20" s="120">
        <v>0</v>
      </c>
      <c r="E20" s="120">
        <v>20</v>
      </c>
      <c r="F20" s="121">
        <f t="shared" si="0"/>
        <v>-0.945</v>
      </c>
      <c r="G20" s="121" t="str">
        <f t="shared" si="1"/>
        <v/>
      </c>
      <c r="H20" s="644"/>
    </row>
    <row r="21" s="335" customFormat="1" ht="36" customHeight="1" spans="1:8">
      <c r="A21" s="458">
        <v>219</v>
      </c>
      <c r="B21" s="451" t="s">
        <v>126</v>
      </c>
      <c r="C21" s="120">
        <v>0</v>
      </c>
      <c r="D21" s="120">
        <v>0</v>
      </c>
      <c r="E21" s="120">
        <v>0</v>
      </c>
      <c r="F21" s="121" t="str">
        <f t="shared" si="0"/>
        <v/>
      </c>
      <c r="G21" s="121" t="str">
        <f t="shared" si="1"/>
        <v/>
      </c>
      <c r="H21" s="644"/>
    </row>
    <row r="22" s="335" customFormat="1" ht="36" customHeight="1" spans="1:8">
      <c r="A22" s="458">
        <v>220</v>
      </c>
      <c r="B22" s="451" t="s">
        <v>127</v>
      </c>
      <c r="C22" s="120">
        <v>1546</v>
      </c>
      <c r="D22" s="120">
        <v>1774</v>
      </c>
      <c r="E22" s="120">
        <v>1477</v>
      </c>
      <c r="F22" s="121">
        <f t="shared" si="0"/>
        <v>-0.045</v>
      </c>
      <c r="G22" s="121">
        <f t="shared" si="1"/>
        <v>0.833</v>
      </c>
      <c r="H22" s="644"/>
    </row>
    <row r="23" s="335" customFormat="1" ht="36" customHeight="1" spans="1:8">
      <c r="A23" s="458">
        <v>221</v>
      </c>
      <c r="B23" s="451" t="s">
        <v>128</v>
      </c>
      <c r="C23" s="120">
        <v>17823</v>
      </c>
      <c r="D23" s="120">
        <v>8436</v>
      </c>
      <c r="E23" s="120">
        <v>8962</v>
      </c>
      <c r="F23" s="121">
        <f t="shared" si="0"/>
        <v>-0.497</v>
      </c>
      <c r="G23" s="121">
        <f t="shared" si="1"/>
        <v>1.062</v>
      </c>
      <c r="H23" s="644"/>
    </row>
    <row r="24" s="335" customFormat="1" ht="36" customHeight="1" spans="1:8">
      <c r="A24" s="458">
        <v>222</v>
      </c>
      <c r="B24" s="451" t="s">
        <v>129</v>
      </c>
      <c r="C24" s="120">
        <v>386</v>
      </c>
      <c r="D24" s="120">
        <v>65</v>
      </c>
      <c r="E24" s="120">
        <v>663</v>
      </c>
      <c r="F24" s="121">
        <f t="shared" si="0"/>
        <v>0.718</v>
      </c>
      <c r="G24" s="121">
        <f t="shared" si="1"/>
        <v>10.2</v>
      </c>
      <c r="H24" s="644"/>
    </row>
    <row r="25" s="335" customFormat="1" ht="36" customHeight="1" spans="1:8">
      <c r="A25" s="458">
        <v>224</v>
      </c>
      <c r="B25" s="451" t="s">
        <v>130</v>
      </c>
      <c r="C25" s="120">
        <v>1224</v>
      </c>
      <c r="D25" s="120">
        <v>2842</v>
      </c>
      <c r="E25" s="120">
        <v>2785</v>
      </c>
      <c r="F25" s="121">
        <f t="shared" si="0"/>
        <v>1.275</v>
      </c>
      <c r="G25" s="121">
        <f t="shared" si="1"/>
        <v>0.98</v>
      </c>
      <c r="H25" s="644"/>
    </row>
    <row r="26" s="335" customFormat="1" ht="36" customHeight="1" spans="1:8">
      <c r="A26" s="458">
        <v>227</v>
      </c>
      <c r="B26" s="451" t="s">
        <v>131</v>
      </c>
      <c r="C26" s="120">
        <v>0</v>
      </c>
      <c r="D26" s="120">
        <v>4000</v>
      </c>
      <c r="E26" s="120">
        <v>3349</v>
      </c>
      <c r="F26" s="121" t="str">
        <f t="shared" si="0"/>
        <v/>
      </c>
      <c r="G26" s="121">
        <f t="shared" si="1"/>
        <v>0.837</v>
      </c>
      <c r="H26" s="644"/>
    </row>
    <row r="27" s="335" customFormat="1" ht="36" customHeight="1" spans="1:8">
      <c r="A27" s="458">
        <v>232</v>
      </c>
      <c r="B27" s="451" t="s">
        <v>132</v>
      </c>
      <c r="C27" s="120">
        <v>7079</v>
      </c>
      <c r="D27" s="120">
        <v>9200</v>
      </c>
      <c r="E27" s="120">
        <v>9163</v>
      </c>
      <c r="F27" s="121">
        <f t="shared" si="0"/>
        <v>0.294</v>
      </c>
      <c r="G27" s="121">
        <f t="shared" si="1"/>
        <v>0.996</v>
      </c>
      <c r="H27" s="644"/>
    </row>
    <row r="28" s="226" customFormat="1" ht="36" customHeight="1" spans="1:8">
      <c r="A28" s="458">
        <v>233</v>
      </c>
      <c r="B28" s="451" t="s">
        <v>133</v>
      </c>
      <c r="C28" s="120">
        <v>91</v>
      </c>
      <c r="D28" s="120">
        <v>28</v>
      </c>
      <c r="E28" s="120">
        <v>28</v>
      </c>
      <c r="F28" s="121">
        <f t="shared" si="0"/>
        <v>-0.692</v>
      </c>
      <c r="G28" s="121">
        <f t="shared" si="1"/>
        <v>1</v>
      </c>
      <c r="H28" s="644"/>
    </row>
    <row r="29" s="338" customFormat="1" ht="36" customHeight="1" spans="1:8">
      <c r="A29" s="458">
        <v>229</v>
      </c>
      <c r="B29" s="451" t="s">
        <v>134</v>
      </c>
      <c r="C29" s="120">
        <v>462</v>
      </c>
      <c r="D29" s="120">
        <v>4840</v>
      </c>
      <c r="E29" s="120">
        <v>2058</v>
      </c>
      <c r="F29" s="121">
        <f t="shared" si="0"/>
        <v>3.455</v>
      </c>
      <c r="G29" s="121">
        <f t="shared" si="1"/>
        <v>0.425</v>
      </c>
      <c r="H29" s="644"/>
    </row>
    <row r="30" s="338" customFormat="1" ht="36" customHeight="1" spans="1:8">
      <c r="A30" s="349"/>
      <c r="B30" s="451"/>
      <c r="C30" s="120"/>
      <c r="D30" s="120"/>
      <c r="E30" s="661"/>
      <c r="F30" s="121"/>
      <c r="G30" s="121"/>
      <c r="H30" s="644"/>
    </row>
    <row r="31" s="335" customFormat="1" ht="36" customHeight="1" spans="1:8">
      <c r="A31" s="452"/>
      <c r="B31" s="453" t="s">
        <v>135</v>
      </c>
      <c r="C31" s="122">
        <f>SUM(C5:C29)</f>
        <v>234349</v>
      </c>
      <c r="D31" s="122">
        <f>SUM(D5:D29)</f>
        <v>241379</v>
      </c>
      <c r="E31" s="122">
        <f>SUM(E5:E29)</f>
        <v>220100</v>
      </c>
      <c r="F31" s="117">
        <f t="shared" ref="F31:F47" si="2">IF(C31&gt;0,E31/C31-1,"")</f>
        <v>-0.061</v>
      </c>
      <c r="G31" s="117">
        <f t="shared" ref="G31:G47" si="3">IF(D31&gt;0,E31/D31,"")</f>
        <v>0.912</v>
      </c>
      <c r="H31" s="644"/>
    </row>
    <row r="32" s="335" customFormat="1" ht="36" customHeight="1" spans="1:8">
      <c r="A32" s="345">
        <v>230</v>
      </c>
      <c r="B32" s="502" t="s">
        <v>136</v>
      </c>
      <c r="C32" s="115">
        <f>SUM(C33,C36:C39)</f>
        <v>30703</v>
      </c>
      <c r="D32" s="115">
        <f>SUM(D33,D36:D39)</f>
        <v>29067</v>
      </c>
      <c r="E32" s="115">
        <f>SUM(E33,E36:E39)</f>
        <v>23991</v>
      </c>
      <c r="F32" s="117">
        <f t="shared" si="2"/>
        <v>-0.219</v>
      </c>
      <c r="G32" s="117">
        <f t="shared" si="3"/>
        <v>0.825</v>
      </c>
      <c r="H32" s="644"/>
    </row>
    <row r="33" s="335" customFormat="1" ht="36" customHeight="1" spans="1:8">
      <c r="A33" s="458">
        <v>23006</v>
      </c>
      <c r="B33" s="322" t="s">
        <v>137</v>
      </c>
      <c r="C33" s="119">
        <f>SUM(C34:C35)</f>
        <v>30703</v>
      </c>
      <c r="D33" s="119">
        <f>SUM(D34:D35)</f>
        <v>29067</v>
      </c>
      <c r="E33" s="119">
        <f>SUM(E34:E35)</f>
        <v>23991</v>
      </c>
      <c r="F33" s="121">
        <f t="shared" si="2"/>
        <v>-0.219</v>
      </c>
      <c r="G33" s="121">
        <f t="shared" si="3"/>
        <v>0.825</v>
      </c>
      <c r="H33" s="644"/>
    </row>
    <row r="34" s="335" customFormat="1" ht="36" customHeight="1" spans="1:8">
      <c r="A34" s="458">
        <v>2300601</v>
      </c>
      <c r="B34" s="609" t="s">
        <v>138</v>
      </c>
      <c r="C34" s="119">
        <v>22601</v>
      </c>
      <c r="D34" s="120">
        <v>22643</v>
      </c>
      <c r="E34" s="359">
        <v>11162</v>
      </c>
      <c r="F34" s="121">
        <f t="shared" si="2"/>
        <v>-0.506</v>
      </c>
      <c r="G34" s="121">
        <f t="shared" si="3"/>
        <v>0.493</v>
      </c>
      <c r="H34" s="644"/>
    </row>
    <row r="35" s="335" customFormat="1" ht="36" customHeight="1" spans="1:8">
      <c r="A35" s="458">
        <v>2300602</v>
      </c>
      <c r="B35" s="609" t="s">
        <v>139</v>
      </c>
      <c r="C35" s="119">
        <v>8102</v>
      </c>
      <c r="D35" s="120">
        <v>6424</v>
      </c>
      <c r="E35" s="359">
        <v>12829</v>
      </c>
      <c r="F35" s="121">
        <f t="shared" si="2"/>
        <v>0.583</v>
      </c>
      <c r="G35" s="121">
        <f t="shared" si="3"/>
        <v>1.997</v>
      </c>
      <c r="H35" s="644"/>
    </row>
    <row r="36" s="335" customFormat="1" ht="36" customHeight="1" spans="1:8">
      <c r="A36" s="349">
        <v>23008</v>
      </c>
      <c r="B36" s="322" t="s">
        <v>140</v>
      </c>
      <c r="C36" s="119"/>
      <c r="D36" s="120"/>
      <c r="E36" s="359"/>
      <c r="F36" s="117" t="str">
        <f t="shared" si="2"/>
        <v/>
      </c>
      <c r="G36" s="117" t="str">
        <f t="shared" si="3"/>
        <v/>
      </c>
      <c r="H36" s="644"/>
    </row>
    <row r="37" s="335" customFormat="1" ht="36" customHeight="1" spans="1:8">
      <c r="A37" s="460">
        <v>23015</v>
      </c>
      <c r="B37" s="322" t="s">
        <v>141</v>
      </c>
      <c r="C37" s="119"/>
      <c r="D37" s="120"/>
      <c r="E37" s="359"/>
      <c r="F37" s="117" t="str">
        <f t="shared" si="2"/>
        <v/>
      </c>
      <c r="G37" s="117" t="str">
        <f t="shared" si="3"/>
        <v/>
      </c>
      <c r="H37" s="644"/>
    </row>
    <row r="38" s="335" customFormat="1" ht="36" customHeight="1" spans="1:8">
      <c r="A38" s="460">
        <v>23016</v>
      </c>
      <c r="B38" s="322" t="s">
        <v>142</v>
      </c>
      <c r="C38" s="119"/>
      <c r="D38" s="120"/>
      <c r="E38" s="359"/>
      <c r="F38" s="117" t="str">
        <f t="shared" si="2"/>
        <v/>
      </c>
      <c r="G38" s="117" t="str">
        <f t="shared" si="3"/>
        <v/>
      </c>
      <c r="H38" s="644"/>
    </row>
    <row r="39" s="335" customFormat="1" ht="36" customHeight="1" spans="1:8">
      <c r="A39" s="460">
        <v>23021</v>
      </c>
      <c r="B39" s="322" t="s">
        <v>143</v>
      </c>
      <c r="C39" s="119"/>
      <c r="D39" s="119"/>
      <c r="E39" s="119"/>
      <c r="F39" s="117" t="str">
        <f t="shared" si="2"/>
        <v/>
      </c>
      <c r="G39" s="117" t="str">
        <f t="shared" si="3"/>
        <v/>
      </c>
      <c r="H39" s="644"/>
    </row>
    <row r="40" s="335" customFormat="1" ht="36" customHeight="1" spans="1:8">
      <c r="A40" s="345">
        <v>231</v>
      </c>
      <c r="B40" s="243" t="s">
        <v>144</v>
      </c>
      <c r="C40" s="122">
        <f>SUM(C41,C44:C45)</f>
        <v>87492</v>
      </c>
      <c r="D40" s="122">
        <f>SUM(D41,D44:D45)</f>
        <v>25800</v>
      </c>
      <c r="E40" s="122">
        <f>SUM(E41,E44:E45)</f>
        <v>25800</v>
      </c>
      <c r="F40" s="117">
        <f t="shared" si="2"/>
        <v>-0.705</v>
      </c>
      <c r="G40" s="117">
        <f t="shared" si="3"/>
        <v>1</v>
      </c>
      <c r="H40" s="644"/>
    </row>
    <row r="41" s="335" customFormat="1" ht="36" customHeight="1" spans="1:8">
      <c r="A41" s="308">
        <v>2310301</v>
      </c>
      <c r="B41" s="322" t="s">
        <v>145</v>
      </c>
      <c r="C41" s="161">
        <f>SUM(C42:C43)</f>
        <v>23020</v>
      </c>
      <c r="D41" s="161">
        <f>SUM(D42:D43)</f>
        <v>25800</v>
      </c>
      <c r="E41" s="161">
        <f>SUM(E42:E43)</f>
        <v>25800</v>
      </c>
      <c r="F41" s="121">
        <f t="shared" si="2"/>
        <v>0.121</v>
      </c>
      <c r="G41" s="121">
        <f t="shared" si="3"/>
        <v>1</v>
      </c>
      <c r="H41" s="644"/>
    </row>
    <row r="42" s="335" customFormat="1" ht="36" customHeight="1" spans="1:8">
      <c r="A42" s="308"/>
      <c r="B42" s="609" t="s">
        <v>146</v>
      </c>
      <c r="C42" s="161"/>
      <c r="D42" s="120"/>
      <c r="E42" s="454"/>
      <c r="F42" s="121" t="str">
        <f t="shared" si="2"/>
        <v/>
      </c>
      <c r="G42" s="121" t="str">
        <f t="shared" si="3"/>
        <v/>
      </c>
      <c r="H42" s="644"/>
    </row>
    <row r="43" s="335" customFormat="1" ht="36" customHeight="1" spans="1:8">
      <c r="A43" s="308"/>
      <c r="B43" s="609" t="s">
        <v>147</v>
      </c>
      <c r="C43" s="161">
        <v>23020</v>
      </c>
      <c r="D43" s="120">
        <v>25800</v>
      </c>
      <c r="E43" s="359">
        <v>25800</v>
      </c>
      <c r="F43" s="121">
        <f t="shared" si="2"/>
        <v>0.121</v>
      </c>
      <c r="G43" s="121">
        <f t="shared" si="3"/>
        <v>1</v>
      </c>
      <c r="H43" s="644"/>
    </row>
    <row r="44" s="335" customFormat="1" ht="64" customHeight="1" spans="1:8">
      <c r="A44" s="308">
        <v>2310302</v>
      </c>
      <c r="B44" s="322" t="s">
        <v>148</v>
      </c>
      <c r="C44" s="161"/>
      <c r="D44" s="120"/>
      <c r="E44" s="454"/>
      <c r="F44" s="121" t="str">
        <f t="shared" si="2"/>
        <v/>
      </c>
      <c r="G44" s="121" t="str">
        <f t="shared" si="3"/>
        <v/>
      </c>
      <c r="H44" s="644"/>
    </row>
    <row r="45" s="335" customFormat="1" ht="36" customHeight="1" spans="1:8">
      <c r="A45" s="308">
        <v>2310399</v>
      </c>
      <c r="B45" s="322" t="s">
        <v>149</v>
      </c>
      <c r="C45" s="161">
        <v>64472</v>
      </c>
      <c r="D45" s="120"/>
      <c r="E45" s="454"/>
      <c r="F45" s="121">
        <f t="shared" si="2"/>
        <v>-1</v>
      </c>
      <c r="G45" s="121" t="str">
        <f t="shared" si="3"/>
        <v/>
      </c>
      <c r="H45" s="644"/>
    </row>
    <row r="46" s="335" customFormat="1" ht="36" customHeight="1" spans="1:8">
      <c r="A46" s="345">
        <v>23009</v>
      </c>
      <c r="B46" s="462" t="s">
        <v>150</v>
      </c>
      <c r="C46" s="115">
        <v>26781</v>
      </c>
      <c r="D46" s="120"/>
      <c r="E46" s="454">
        <v>19996</v>
      </c>
      <c r="F46" s="117">
        <f t="shared" si="2"/>
        <v>-0.253</v>
      </c>
      <c r="G46" s="117" t="str">
        <f t="shared" si="3"/>
        <v/>
      </c>
      <c r="H46" s="644"/>
    </row>
    <row r="47" s="335" customFormat="1" ht="36" customHeight="1" spans="1:8">
      <c r="A47" s="452"/>
      <c r="B47" s="239" t="s">
        <v>151</v>
      </c>
      <c r="C47" s="122">
        <f>SUM(C31:C32,C40,C46)</f>
        <v>379325</v>
      </c>
      <c r="D47" s="122">
        <f>SUM(D31:D32,D40,D46)</f>
        <v>296246</v>
      </c>
      <c r="E47" s="122">
        <f>SUM(E31:E32,E40,E46)</f>
        <v>289887</v>
      </c>
      <c r="F47" s="117">
        <f t="shared" si="2"/>
        <v>-0.236</v>
      </c>
      <c r="G47" s="117">
        <f t="shared" si="3"/>
        <v>0.979</v>
      </c>
      <c r="H47" s="644"/>
    </row>
    <row r="48" s="335" customFormat="1" ht="38" customHeight="1" spans="2:7">
      <c r="B48" s="442"/>
      <c r="C48" s="597"/>
      <c r="D48" s="597"/>
      <c r="E48" s="597"/>
      <c r="F48" s="598"/>
      <c r="G48" s="598"/>
    </row>
    <row r="49" s="335" customFormat="1" ht="68" customHeight="1" spans="2:7">
      <c r="B49" s="442"/>
      <c r="C49" s="442"/>
      <c r="D49" s="442"/>
      <c r="E49" s="442"/>
      <c r="F49" s="442"/>
      <c r="G49" s="442"/>
    </row>
    <row r="50" s="335" customFormat="1" ht="12" customHeight="1" spans="2:7">
      <c r="B50" s="442"/>
      <c r="C50" s="442"/>
      <c r="D50" s="442"/>
      <c r="E50" s="442"/>
      <c r="F50" s="442"/>
      <c r="G50" s="442"/>
    </row>
    <row r="51" s="335" customFormat="1" ht="18.75" spans="2:7">
      <c r="B51" s="442"/>
      <c r="C51" s="442"/>
      <c r="D51" s="442"/>
      <c r="E51" s="442"/>
      <c r="F51" s="442"/>
      <c r="G51" s="442"/>
    </row>
    <row r="53" s="335" customFormat="1" spans="3:5">
      <c r="C53" s="370"/>
      <c r="D53" s="370"/>
      <c r="E53" s="370"/>
    </row>
    <row r="54" s="335" customFormat="1" spans="3:5">
      <c r="C54" s="370"/>
      <c r="D54" s="370"/>
      <c r="E54" s="370"/>
    </row>
    <row r="56" s="335" customFormat="1" spans="3:5">
      <c r="C56" s="370"/>
      <c r="D56" s="370"/>
      <c r="E56" s="370"/>
    </row>
    <row r="57" s="335" customFormat="1" spans="3:5">
      <c r="C57" s="370"/>
      <c r="D57" s="370"/>
      <c r="E57" s="370"/>
    </row>
    <row r="58" s="335" customFormat="1" spans="3:5">
      <c r="C58" s="370"/>
      <c r="D58" s="370"/>
      <c r="E58" s="370"/>
    </row>
    <row r="59" s="335" customFormat="1" spans="3:5">
      <c r="C59" s="370"/>
      <c r="D59" s="370"/>
      <c r="E59" s="370"/>
    </row>
    <row r="61" s="335" customFormat="1" spans="3:5">
      <c r="C61" s="370"/>
      <c r="D61" s="370"/>
      <c r="E61" s="370"/>
    </row>
  </sheetData>
  <mergeCells count="9">
    <mergeCell ref="B1:G1"/>
    <mergeCell ref="D3:E3"/>
    <mergeCell ref="F3:G3"/>
    <mergeCell ref="B49:G49"/>
    <mergeCell ref="B51:G51"/>
    <mergeCell ref="A3:A4"/>
    <mergeCell ref="B3:B4"/>
    <mergeCell ref="C3:C4"/>
    <mergeCell ref="H3:H4"/>
  </mergeCells>
  <conditionalFormatting sqref="B33">
    <cfRule type="expression" dxfId="1" priority="18" stopIfTrue="1">
      <formula>"len($A:$A)=3"</formula>
    </cfRule>
    <cfRule type="expression" dxfId="1" priority="17" stopIfTrue="1">
      <formula>"len($A:$A)=3"</formula>
    </cfRule>
    <cfRule type="expression" dxfId="1" priority="16" stopIfTrue="1">
      <formula>"len($A:$A)=3"</formula>
    </cfRule>
  </conditionalFormatting>
  <conditionalFormatting sqref="B41">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E46">
    <cfRule type="cellIs" dxfId="0" priority="22" stopIfTrue="1" operator="lessThanOrEqual">
      <formula>-1</formula>
    </cfRule>
  </conditionalFormatting>
  <conditionalFormatting sqref="C48">
    <cfRule type="expression" dxfId="1" priority="2" stopIfTrue="1">
      <formula>"len($A:$A)=3"</formula>
    </cfRule>
  </conditionalFormatting>
  <conditionalFormatting sqref="D48">
    <cfRule type="expression" dxfId="1" priority="3" stopIfTrue="1">
      <formula>"len($A:$A)=3"</formula>
    </cfRule>
  </conditionalFormatting>
  <conditionalFormatting sqref="E48">
    <cfRule type="expression" dxfId="1" priority="1" stopIfTrue="1">
      <formula>"len($A:$A)=3"</formula>
    </cfRule>
  </conditionalFormatting>
  <conditionalFormatting sqref="B34:B35">
    <cfRule type="expression" dxfId="1" priority="21" stopIfTrue="1">
      <formula>"len($A:$A)=3"</formula>
    </cfRule>
    <cfRule type="expression" dxfId="1" priority="20" stopIfTrue="1">
      <formula>"len($A:$A)=3"</formula>
    </cfRule>
    <cfRule type="expression" dxfId="1" priority="19" stopIfTrue="1">
      <formula>"len($A:$A)=3"</formula>
    </cfRule>
  </conditionalFormatting>
  <conditionalFormatting sqref="B36:B39">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B42:B43">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B44:B45">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E34:E35">
    <cfRule type="cellIs" dxfId="0" priority="23" stopIfTrue="1" operator="lessThanOrEqual">
      <formula>-1</formula>
    </cfRule>
  </conditionalFormatting>
  <conditionalFormatting sqref="G2 E36:E38">
    <cfRule type="cellIs" dxfId="0" priority="25" stopIfTrue="1" operator="lessThanOrEqual">
      <formula>-1</formula>
    </cfRule>
  </conditionalFormatting>
  <conditionalFormatting sqref="A37:A39 A47:B47">
    <cfRule type="expression" dxfId="1" priority="2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N1293"/>
  <sheetViews>
    <sheetView showGridLines="0" showZeros="0" zoomScaleSheetLayoutView="80" workbookViewId="0">
      <pane ySplit="4" topLeftCell="A5" activePane="bottomLeft" state="frozen"/>
      <selection/>
      <selection pane="bottomLeft" activeCell="J17" sqref="J17"/>
    </sheetView>
  </sheetViews>
  <sheetFormatPr defaultColWidth="9" defaultRowHeight="13.5"/>
  <cols>
    <col min="1" max="1" width="15" style="506" customWidth="1"/>
    <col min="2" max="2" width="30.625" style="506" customWidth="1"/>
    <col min="3" max="5" width="16.625" style="506" customWidth="1"/>
    <col min="6" max="7" width="15.5083333333333" style="506" customWidth="1"/>
    <col min="8" max="8" width="6.875" style="506" customWidth="1"/>
    <col min="9" max="9" width="9" style="506" customWidth="1"/>
    <col min="10" max="16384" width="9" style="506"/>
  </cols>
  <sheetData>
    <row r="1" s="506" customFormat="1" ht="43.9" customHeight="1" spans="1:8">
      <c r="A1" s="650"/>
      <c r="B1" s="294" t="s">
        <v>152</v>
      </c>
      <c r="C1" s="294"/>
      <c r="D1" s="294"/>
      <c r="E1" s="294"/>
      <c r="F1" s="294"/>
      <c r="G1" s="294"/>
      <c r="H1" s="292"/>
    </row>
    <row r="2" s="506" customFormat="1" ht="18.75" spans="1:8">
      <c r="A2" s="651" t="s">
        <v>153</v>
      </c>
      <c r="B2" s="496"/>
      <c r="C2" s="296"/>
      <c r="D2" s="296"/>
      <c r="E2" s="652"/>
      <c r="F2" s="652"/>
      <c r="G2" s="653" t="s">
        <v>53</v>
      </c>
      <c r="H2" s="654"/>
    </row>
    <row r="3" s="506" customFormat="1" ht="34.9" customHeight="1" spans="1:8">
      <c r="A3" s="613" t="s">
        <v>54</v>
      </c>
      <c r="B3" s="485" t="s">
        <v>55</v>
      </c>
      <c r="C3" s="233" t="s">
        <v>56</v>
      </c>
      <c r="D3" s="233" t="s">
        <v>57</v>
      </c>
      <c r="E3" s="233"/>
      <c r="F3" s="485" t="s">
        <v>58</v>
      </c>
      <c r="G3" s="485"/>
      <c r="H3" s="655"/>
    </row>
    <row r="4" s="506" customFormat="1" ht="37.5" spans="1:9">
      <c r="A4" s="614"/>
      <c r="B4" s="485"/>
      <c r="C4" s="233"/>
      <c r="D4" s="233" t="s">
        <v>59</v>
      </c>
      <c r="E4" s="233" t="s">
        <v>109</v>
      </c>
      <c r="F4" s="233" t="s">
        <v>61</v>
      </c>
      <c r="G4" s="233" t="s">
        <v>62</v>
      </c>
      <c r="H4" s="655"/>
      <c r="I4" s="656"/>
    </row>
    <row r="5" s="506" customFormat="1" ht="36" customHeight="1" spans="1:9">
      <c r="A5" s="306">
        <v>201</v>
      </c>
      <c r="B5" s="300" t="s">
        <v>154</v>
      </c>
      <c r="C5" s="301">
        <f>SUM(C6,C18,C27,C38,C49,C60,C71,C79,C88,C101,C110,C121,C133,C140,C148,C154,C161,C168,C175,C182,C189,C197,C203,C209,C216,C231)</f>
        <v>25427</v>
      </c>
      <c r="D5" s="301">
        <v>25277</v>
      </c>
      <c r="E5" s="301">
        <f>SUM(E6,E18,E27,E38,E49,E60,E71,E79,E88,E101,E110,E121,E133,E140,E148,E154,E161,E168,E175,E182,E189,E197,E203,E209,E216,E231)</f>
        <v>30864</v>
      </c>
      <c r="F5" s="117">
        <f t="shared" ref="F5:F68" si="0">IF(C5&gt;0,E5/C5-1,"")</f>
        <v>0.214</v>
      </c>
      <c r="G5" s="117">
        <f t="shared" ref="G5:G68" si="1">IF(D5&gt;0,E5/D5,"")</f>
        <v>1.221</v>
      </c>
      <c r="H5" s="640"/>
      <c r="I5" s="641"/>
    </row>
    <row r="6" s="506" customFormat="1" ht="36" customHeight="1" spans="1:9">
      <c r="A6" s="303">
        <v>20101</v>
      </c>
      <c r="B6" s="343" t="s">
        <v>155</v>
      </c>
      <c r="C6" s="317">
        <f>SUM(C7:C17)</f>
        <v>1213</v>
      </c>
      <c r="D6" s="317">
        <v>1360</v>
      </c>
      <c r="E6" s="317">
        <f>SUM(E7:E17)</f>
        <v>1317</v>
      </c>
      <c r="F6" s="121">
        <f t="shared" si="0"/>
        <v>0.086</v>
      </c>
      <c r="G6" s="121">
        <f t="shared" si="1"/>
        <v>0.968</v>
      </c>
      <c r="H6" s="640"/>
      <c r="I6" s="641"/>
    </row>
    <row r="7" s="506" customFormat="1" ht="36" customHeight="1" spans="1:9">
      <c r="A7" s="303">
        <v>2010101</v>
      </c>
      <c r="B7" s="422" t="s">
        <v>156</v>
      </c>
      <c r="C7" s="317">
        <v>805</v>
      </c>
      <c r="D7" s="317">
        <v>873</v>
      </c>
      <c r="E7" s="358">
        <v>904</v>
      </c>
      <c r="F7" s="121">
        <f t="shared" si="0"/>
        <v>0.123</v>
      </c>
      <c r="G7" s="121">
        <f t="shared" si="1"/>
        <v>1.036</v>
      </c>
      <c r="H7" s="640"/>
      <c r="I7" s="641"/>
    </row>
    <row r="8" s="506" customFormat="1" ht="36" customHeight="1" spans="1:9">
      <c r="A8" s="303">
        <v>2010102</v>
      </c>
      <c r="B8" s="422" t="s">
        <v>157</v>
      </c>
      <c r="C8" s="317"/>
      <c r="D8" s="317">
        <v>9</v>
      </c>
      <c r="E8" s="358">
        <v>3</v>
      </c>
      <c r="F8" s="121" t="str">
        <f t="shared" si="0"/>
        <v/>
      </c>
      <c r="G8" s="121">
        <f t="shared" si="1"/>
        <v>0.333</v>
      </c>
      <c r="H8" s="640"/>
      <c r="I8" s="641"/>
    </row>
    <row r="9" s="506" customFormat="1" ht="36" customHeight="1" spans="1:9">
      <c r="A9" s="303">
        <v>2010103</v>
      </c>
      <c r="B9" s="422" t="s">
        <v>158</v>
      </c>
      <c r="C9" s="317"/>
      <c r="D9" s="317">
        <v>0</v>
      </c>
      <c r="E9" s="358">
        <v>0</v>
      </c>
      <c r="F9" s="121" t="str">
        <f t="shared" si="0"/>
        <v/>
      </c>
      <c r="G9" s="121" t="str">
        <f t="shared" si="1"/>
        <v/>
      </c>
      <c r="H9" s="640"/>
      <c r="I9" s="641"/>
    </row>
    <row r="10" s="506" customFormat="1" ht="36" customHeight="1" spans="1:9">
      <c r="A10" s="303">
        <v>2010104</v>
      </c>
      <c r="B10" s="422" t="s">
        <v>159</v>
      </c>
      <c r="C10" s="317">
        <v>28</v>
      </c>
      <c r="D10" s="317">
        <v>55</v>
      </c>
      <c r="E10" s="358">
        <v>55</v>
      </c>
      <c r="F10" s="121">
        <f t="shared" si="0"/>
        <v>0.964</v>
      </c>
      <c r="G10" s="121">
        <f t="shared" si="1"/>
        <v>1</v>
      </c>
      <c r="H10" s="640"/>
      <c r="I10" s="641"/>
    </row>
    <row r="11" s="506" customFormat="1" ht="36" customHeight="1" spans="1:9">
      <c r="A11" s="303">
        <v>2010105</v>
      </c>
      <c r="B11" s="422" t="s">
        <v>160</v>
      </c>
      <c r="C11" s="317"/>
      <c r="D11" s="317">
        <v>2</v>
      </c>
      <c r="E11" s="358">
        <v>0</v>
      </c>
      <c r="F11" s="121" t="str">
        <f t="shared" si="0"/>
        <v/>
      </c>
      <c r="G11" s="121">
        <f t="shared" si="1"/>
        <v>0</v>
      </c>
      <c r="H11" s="640"/>
      <c r="I11" s="641"/>
    </row>
    <row r="12" s="506" customFormat="1" ht="36" customHeight="1" spans="1:9">
      <c r="A12" s="303">
        <v>2010106</v>
      </c>
      <c r="B12" s="422" t="s">
        <v>161</v>
      </c>
      <c r="C12" s="317"/>
      <c r="D12" s="317">
        <v>0</v>
      </c>
      <c r="E12" s="358">
        <v>0</v>
      </c>
      <c r="F12" s="121" t="str">
        <f t="shared" si="0"/>
        <v/>
      </c>
      <c r="G12" s="121" t="str">
        <f t="shared" si="1"/>
        <v/>
      </c>
      <c r="H12" s="640"/>
      <c r="I12" s="641"/>
    </row>
    <row r="13" s="506" customFormat="1" ht="36" customHeight="1" spans="1:9">
      <c r="A13" s="303">
        <v>2010107</v>
      </c>
      <c r="B13" s="422" t="s">
        <v>162</v>
      </c>
      <c r="C13" s="317">
        <v>56</v>
      </c>
      <c r="D13" s="317">
        <v>5</v>
      </c>
      <c r="E13" s="358">
        <v>5</v>
      </c>
      <c r="F13" s="121">
        <f t="shared" si="0"/>
        <v>-0.911</v>
      </c>
      <c r="G13" s="121">
        <f t="shared" si="1"/>
        <v>1</v>
      </c>
      <c r="H13" s="640"/>
      <c r="I13" s="641"/>
    </row>
    <row r="14" s="506" customFormat="1" ht="36" customHeight="1" spans="1:9">
      <c r="A14" s="303">
        <v>2010108</v>
      </c>
      <c r="B14" s="422" t="s">
        <v>163</v>
      </c>
      <c r="C14" s="317">
        <v>324</v>
      </c>
      <c r="D14" s="317">
        <v>416</v>
      </c>
      <c r="E14" s="358">
        <v>350</v>
      </c>
      <c r="F14" s="121">
        <f t="shared" si="0"/>
        <v>0.08</v>
      </c>
      <c r="G14" s="121">
        <f t="shared" si="1"/>
        <v>0.841</v>
      </c>
      <c r="H14" s="640"/>
      <c r="I14" s="641"/>
    </row>
    <row r="15" s="506" customFormat="1" ht="36" customHeight="1" spans="1:9">
      <c r="A15" s="303">
        <v>2010109</v>
      </c>
      <c r="B15" s="422" t="s">
        <v>164</v>
      </c>
      <c r="C15" s="317"/>
      <c r="D15" s="317">
        <v>0</v>
      </c>
      <c r="E15" s="358">
        <v>0</v>
      </c>
      <c r="F15" s="121" t="str">
        <f t="shared" si="0"/>
        <v/>
      </c>
      <c r="G15" s="121" t="str">
        <f t="shared" si="1"/>
        <v/>
      </c>
      <c r="H15" s="640"/>
      <c r="I15" s="641"/>
    </row>
    <row r="16" s="506" customFormat="1" ht="36" customHeight="1" spans="1:9">
      <c r="A16" s="303">
        <v>2010150</v>
      </c>
      <c r="B16" s="422" t="s">
        <v>165</v>
      </c>
      <c r="C16" s="317"/>
      <c r="D16" s="317">
        <v>0</v>
      </c>
      <c r="E16" s="358">
        <v>0</v>
      </c>
      <c r="F16" s="121" t="str">
        <f t="shared" si="0"/>
        <v/>
      </c>
      <c r="G16" s="121" t="str">
        <f t="shared" si="1"/>
        <v/>
      </c>
      <c r="H16" s="640"/>
      <c r="I16" s="641"/>
    </row>
    <row r="17" s="506" customFormat="1" ht="36" customHeight="1" spans="1:9">
      <c r="A17" s="303">
        <v>2010199</v>
      </c>
      <c r="B17" s="422" t="s">
        <v>166</v>
      </c>
      <c r="C17" s="317"/>
      <c r="D17" s="317">
        <v>0</v>
      </c>
      <c r="E17" s="358">
        <v>0</v>
      </c>
      <c r="F17" s="121" t="str">
        <f t="shared" si="0"/>
        <v/>
      </c>
      <c r="G17" s="121" t="str">
        <f t="shared" si="1"/>
        <v/>
      </c>
      <c r="H17" s="640"/>
      <c r="I17" s="641"/>
    </row>
    <row r="18" s="506" customFormat="1" ht="36" customHeight="1" spans="1:9">
      <c r="A18" s="303">
        <v>20102</v>
      </c>
      <c r="B18" s="343" t="s">
        <v>167</v>
      </c>
      <c r="C18" s="317">
        <f>SUM(C19:C26)</f>
        <v>930</v>
      </c>
      <c r="D18" s="317">
        <v>1291</v>
      </c>
      <c r="E18" s="317">
        <f>SUM(E19:E26)</f>
        <v>1106</v>
      </c>
      <c r="F18" s="121">
        <f t="shared" si="0"/>
        <v>0.189</v>
      </c>
      <c r="G18" s="121">
        <f t="shared" si="1"/>
        <v>0.857</v>
      </c>
      <c r="H18" s="640"/>
      <c r="I18" s="641"/>
    </row>
    <row r="19" s="506" customFormat="1" ht="36" customHeight="1" spans="1:9">
      <c r="A19" s="303">
        <v>2010201</v>
      </c>
      <c r="B19" s="422" t="s">
        <v>156</v>
      </c>
      <c r="C19" s="317">
        <v>661</v>
      </c>
      <c r="D19" s="317">
        <v>729</v>
      </c>
      <c r="E19" s="358">
        <v>793</v>
      </c>
      <c r="F19" s="121">
        <f t="shared" si="0"/>
        <v>0.2</v>
      </c>
      <c r="G19" s="121">
        <f t="shared" si="1"/>
        <v>1.088</v>
      </c>
      <c r="H19" s="640"/>
      <c r="I19" s="641"/>
    </row>
    <row r="20" s="506" customFormat="1" ht="36" customHeight="1" spans="1:9">
      <c r="A20" s="303">
        <v>2010202</v>
      </c>
      <c r="B20" s="422" t="s">
        <v>157</v>
      </c>
      <c r="C20" s="317">
        <v>142</v>
      </c>
      <c r="D20" s="317">
        <v>190</v>
      </c>
      <c r="E20" s="358">
        <v>190</v>
      </c>
      <c r="F20" s="121">
        <f t="shared" si="0"/>
        <v>0.338</v>
      </c>
      <c r="G20" s="121">
        <f t="shared" si="1"/>
        <v>1</v>
      </c>
      <c r="H20" s="640"/>
      <c r="I20" s="641"/>
    </row>
    <row r="21" s="506" customFormat="1" ht="36" customHeight="1" spans="1:9">
      <c r="A21" s="303">
        <v>2010203</v>
      </c>
      <c r="B21" s="422" t="s">
        <v>158</v>
      </c>
      <c r="C21" s="317"/>
      <c r="D21" s="317">
        <v>190</v>
      </c>
      <c r="E21" s="358">
        <v>0</v>
      </c>
      <c r="F21" s="121" t="str">
        <f t="shared" si="0"/>
        <v/>
      </c>
      <c r="G21" s="121">
        <f t="shared" si="1"/>
        <v>0</v>
      </c>
      <c r="H21" s="640"/>
      <c r="I21" s="641"/>
    </row>
    <row r="22" s="506" customFormat="1" ht="36" customHeight="1" spans="1:9">
      <c r="A22" s="303">
        <v>2010204</v>
      </c>
      <c r="B22" s="422" t="s">
        <v>168</v>
      </c>
      <c r="C22" s="317">
        <v>30</v>
      </c>
      <c r="D22" s="317">
        <v>75</v>
      </c>
      <c r="E22" s="358">
        <v>53</v>
      </c>
      <c r="F22" s="121">
        <f t="shared" si="0"/>
        <v>0.767</v>
      </c>
      <c r="G22" s="121">
        <f t="shared" si="1"/>
        <v>0.707</v>
      </c>
      <c r="H22" s="640"/>
      <c r="I22" s="641"/>
    </row>
    <row r="23" s="506" customFormat="1" ht="36" customHeight="1" spans="1:9">
      <c r="A23" s="303">
        <v>2010205</v>
      </c>
      <c r="B23" s="422" t="s">
        <v>169</v>
      </c>
      <c r="C23" s="317"/>
      <c r="D23" s="317">
        <v>20</v>
      </c>
      <c r="E23" s="358">
        <v>21</v>
      </c>
      <c r="F23" s="121" t="str">
        <f t="shared" si="0"/>
        <v/>
      </c>
      <c r="G23" s="121">
        <f t="shared" si="1"/>
        <v>1.05</v>
      </c>
      <c r="H23" s="640"/>
      <c r="I23" s="641"/>
    </row>
    <row r="24" s="506" customFormat="1" ht="36" customHeight="1" spans="1:9">
      <c r="A24" s="303">
        <v>2010206</v>
      </c>
      <c r="B24" s="422" t="s">
        <v>170</v>
      </c>
      <c r="C24" s="317"/>
      <c r="D24" s="317">
        <v>32</v>
      </c>
      <c r="E24" s="358">
        <v>32</v>
      </c>
      <c r="F24" s="121" t="str">
        <f t="shared" si="0"/>
        <v/>
      </c>
      <c r="G24" s="121">
        <f t="shared" si="1"/>
        <v>1</v>
      </c>
      <c r="H24" s="640"/>
      <c r="I24" s="641"/>
    </row>
    <row r="25" s="506" customFormat="1" ht="36" customHeight="1" spans="1:9">
      <c r="A25" s="303">
        <v>2010250</v>
      </c>
      <c r="B25" s="422" t="s">
        <v>165</v>
      </c>
      <c r="C25" s="317"/>
      <c r="D25" s="317">
        <v>0</v>
      </c>
      <c r="E25" s="358">
        <v>0</v>
      </c>
      <c r="F25" s="121" t="str">
        <f t="shared" si="0"/>
        <v/>
      </c>
      <c r="G25" s="121" t="str">
        <f t="shared" si="1"/>
        <v/>
      </c>
      <c r="H25" s="640"/>
      <c r="I25" s="641"/>
    </row>
    <row r="26" s="506" customFormat="1" ht="36" customHeight="1" spans="1:9">
      <c r="A26" s="303">
        <v>2010299</v>
      </c>
      <c r="B26" s="422" t="s">
        <v>171</v>
      </c>
      <c r="C26" s="317">
        <v>97</v>
      </c>
      <c r="D26" s="317">
        <v>55</v>
      </c>
      <c r="E26" s="358">
        <v>17</v>
      </c>
      <c r="F26" s="121">
        <f t="shared" si="0"/>
        <v>-0.825</v>
      </c>
      <c r="G26" s="121">
        <f t="shared" si="1"/>
        <v>0.309</v>
      </c>
      <c r="H26" s="640"/>
      <c r="I26" s="641"/>
    </row>
    <row r="27" s="506" customFormat="1" ht="36" customHeight="1" spans="1:9">
      <c r="A27" s="303">
        <v>20103</v>
      </c>
      <c r="B27" s="343" t="s">
        <v>172</v>
      </c>
      <c r="C27" s="317">
        <f>SUM(C28:C37)</f>
        <v>13444</v>
      </c>
      <c r="D27" s="317">
        <v>5402</v>
      </c>
      <c r="E27" s="317">
        <f>SUM(E28:E37)</f>
        <v>4711</v>
      </c>
      <c r="F27" s="121">
        <f t="shared" si="0"/>
        <v>-0.65</v>
      </c>
      <c r="G27" s="121">
        <f t="shared" si="1"/>
        <v>0.872</v>
      </c>
      <c r="H27" s="640"/>
      <c r="I27" s="641"/>
    </row>
    <row r="28" s="506" customFormat="1" ht="36" customHeight="1" spans="1:9">
      <c r="A28" s="303">
        <v>2010301</v>
      </c>
      <c r="B28" s="422" t="s">
        <v>156</v>
      </c>
      <c r="C28" s="317">
        <v>3166</v>
      </c>
      <c r="D28" s="317">
        <v>3174</v>
      </c>
      <c r="E28" s="358">
        <v>3329</v>
      </c>
      <c r="F28" s="121">
        <f t="shared" si="0"/>
        <v>0.051</v>
      </c>
      <c r="G28" s="121">
        <f t="shared" si="1"/>
        <v>1.049</v>
      </c>
      <c r="H28" s="640"/>
      <c r="I28" s="641"/>
    </row>
    <row r="29" s="506" customFormat="1" ht="36" customHeight="1" spans="1:9">
      <c r="A29" s="303">
        <v>2010302</v>
      </c>
      <c r="B29" s="422" t="s">
        <v>157</v>
      </c>
      <c r="C29" s="317">
        <v>632</v>
      </c>
      <c r="D29" s="317">
        <v>1059</v>
      </c>
      <c r="E29" s="358">
        <v>245</v>
      </c>
      <c r="F29" s="121">
        <f t="shared" si="0"/>
        <v>-0.612</v>
      </c>
      <c r="G29" s="121">
        <f t="shared" si="1"/>
        <v>0.231</v>
      </c>
      <c r="H29" s="640"/>
      <c r="I29" s="641"/>
    </row>
    <row r="30" s="506" customFormat="1" ht="36" customHeight="1" spans="1:9">
      <c r="A30" s="303">
        <v>2010303</v>
      </c>
      <c r="B30" s="422" t="s">
        <v>158</v>
      </c>
      <c r="C30" s="317">
        <v>9</v>
      </c>
      <c r="D30" s="317">
        <v>434</v>
      </c>
      <c r="E30" s="358">
        <v>483</v>
      </c>
      <c r="F30" s="121">
        <f t="shared" si="0"/>
        <v>52.667</v>
      </c>
      <c r="G30" s="121">
        <f t="shared" si="1"/>
        <v>1.113</v>
      </c>
      <c r="H30" s="640"/>
      <c r="I30" s="641"/>
    </row>
    <row r="31" s="506" customFormat="1" ht="36" customHeight="1" spans="1:9">
      <c r="A31" s="303">
        <v>2010304</v>
      </c>
      <c r="B31" s="422" t="s">
        <v>173</v>
      </c>
      <c r="C31" s="317"/>
      <c r="D31" s="317">
        <v>0</v>
      </c>
      <c r="E31" s="358">
        <v>0</v>
      </c>
      <c r="F31" s="121" t="str">
        <f t="shared" si="0"/>
        <v/>
      </c>
      <c r="G31" s="121" t="str">
        <f t="shared" si="1"/>
        <v/>
      </c>
      <c r="H31" s="640"/>
      <c r="I31" s="641"/>
    </row>
    <row r="32" s="506" customFormat="1" ht="36" customHeight="1" spans="1:9">
      <c r="A32" s="303">
        <v>2010305</v>
      </c>
      <c r="B32" s="422" t="s">
        <v>174</v>
      </c>
      <c r="C32" s="317"/>
      <c r="D32" s="317">
        <v>0</v>
      </c>
      <c r="E32" s="358">
        <v>0</v>
      </c>
      <c r="F32" s="121" t="str">
        <f t="shared" si="0"/>
        <v/>
      </c>
      <c r="G32" s="121" t="str">
        <f t="shared" si="1"/>
        <v/>
      </c>
      <c r="H32" s="640"/>
      <c r="I32" s="641"/>
    </row>
    <row r="33" s="506" customFormat="1" ht="36" customHeight="1" spans="1:9">
      <c r="A33" s="303">
        <v>2010306</v>
      </c>
      <c r="B33" s="422" t="s">
        <v>175</v>
      </c>
      <c r="C33" s="317"/>
      <c r="D33" s="317">
        <v>0</v>
      </c>
      <c r="E33" s="358">
        <v>0</v>
      </c>
      <c r="F33" s="121" t="str">
        <f t="shared" si="0"/>
        <v/>
      </c>
      <c r="G33" s="121" t="str">
        <f t="shared" si="1"/>
        <v/>
      </c>
      <c r="H33" s="640"/>
      <c r="I33" s="641"/>
    </row>
    <row r="34" s="506" customFormat="1" ht="36" customHeight="1" spans="1:9">
      <c r="A34" s="303">
        <v>2010308</v>
      </c>
      <c r="B34" s="422" t="s">
        <v>176</v>
      </c>
      <c r="C34" s="317">
        <v>2</v>
      </c>
      <c r="D34" s="317">
        <v>15</v>
      </c>
      <c r="E34" s="358">
        <v>48</v>
      </c>
      <c r="F34" s="121">
        <f t="shared" si="0"/>
        <v>23</v>
      </c>
      <c r="G34" s="121">
        <f t="shared" si="1"/>
        <v>3.2</v>
      </c>
      <c r="H34" s="640"/>
      <c r="I34" s="641"/>
    </row>
    <row r="35" s="506" customFormat="1" ht="36" customHeight="1" spans="1:9">
      <c r="A35" s="303">
        <v>2010309</v>
      </c>
      <c r="B35" s="422" t="s">
        <v>177</v>
      </c>
      <c r="C35" s="317"/>
      <c r="D35" s="317">
        <v>0</v>
      </c>
      <c r="E35" s="358">
        <v>0</v>
      </c>
      <c r="F35" s="121" t="str">
        <f t="shared" si="0"/>
        <v/>
      </c>
      <c r="G35" s="121" t="str">
        <f t="shared" si="1"/>
        <v/>
      </c>
      <c r="H35" s="640"/>
      <c r="I35" s="641"/>
    </row>
    <row r="36" s="506" customFormat="1" ht="36" customHeight="1" spans="1:9">
      <c r="A36" s="303">
        <v>2010350</v>
      </c>
      <c r="B36" s="422" t="s">
        <v>165</v>
      </c>
      <c r="C36" s="317">
        <v>611</v>
      </c>
      <c r="D36" s="317">
        <v>231</v>
      </c>
      <c r="E36" s="358">
        <v>263</v>
      </c>
      <c r="F36" s="121">
        <f t="shared" si="0"/>
        <v>-0.57</v>
      </c>
      <c r="G36" s="121">
        <f t="shared" si="1"/>
        <v>1.139</v>
      </c>
      <c r="H36" s="640"/>
      <c r="I36" s="641"/>
    </row>
    <row r="37" s="506" customFormat="1" ht="64" customHeight="1" spans="1:9">
      <c r="A37" s="486">
        <v>2010399</v>
      </c>
      <c r="B37" s="422" t="s">
        <v>178</v>
      </c>
      <c r="C37" s="317">
        <v>9024</v>
      </c>
      <c r="D37" s="317">
        <v>489</v>
      </c>
      <c r="E37" s="358">
        <v>343</v>
      </c>
      <c r="F37" s="121">
        <f t="shared" si="0"/>
        <v>-0.962</v>
      </c>
      <c r="G37" s="121">
        <f t="shared" si="1"/>
        <v>0.701</v>
      </c>
      <c r="H37" s="640"/>
      <c r="I37" s="641"/>
    </row>
    <row r="38" s="506" customFormat="1" ht="36" customHeight="1" spans="1:9">
      <c r="A38" s="303">
        <v>20104</v>
      </c>
      <c r="B38" s="343" t="s">
        <v>179</v>
      </c>
      <c r="C38" s="317">
        <f>SUM(C39:C48)</f>
        <v>503</v>
      </c>
      <c r="D38" s="317">
        <v>554</v>
      </c>
      <c r="E38" s="317">
        <f>SUM(E39:E48)</f>
        <v>508</v>
      </c>
      <c r="F38" s="121">
        <f t="shared" si="0"/>
        <v>0.01</v>
      </c>
      <c r="G38" s="121">
        <f t="shared" si="1"/>
        <v>0.917</v>
      </c>
      <c r="H38" s="640"/>
      <c r="I38" s="641"/>
    </row>
    <row r="39" s="506" customFormat="1" ht="36" customHeight="1" spans="1:9">
      <c r="A39" s="303">
        <v>2010401</v>
      </c>
      <c r="B39" s="422" t="s">
        <v>156</v>
      </c>
      <c r="C39" s="317">
        <v>382</v>
      </c>
      <c r="D39" s="317">
        <v>334</v>
      </c>
      <c r="E39" s="358">
        <v>345</v>
      </c>
      <c r="F39" s="121">
        <f t="shared" si="0"/>
        <v>-0.097</v>
      </c>
      <c r="G39" s="121">
        <f t="shared" si="1"/>
        <v>1.033</v>
      </c>
      <c r="H39" s="640"/>
      <c r="I39" s="641"/>
    </row>
    <row r="40" s="506" customFormat="1" ht="36" customHeight="1" spans="1:9">
      <c r="A40" s="303">
        <v>2010402</v>
      </c>
      <c r="B40" s="422" t="s">
        <v>157</v>
      </c>
      <c r="C40" s="317">
        <v>11</v>
      </c>
      <c r="D40" s="317">
        <v>9</v>
      </c>
      <c r="E40" s="358">
        <v>9</v>
      </c>
      <c r="F40" s="121">
        <f t="shared" si="0"/>
        <v>-0.182</v>
      </c>
      <c r="G40" s="121">
        <f t="shared" si="1"/>
        <v>1</v>
      </c>
      <c r="H40" s="640"/>
      <c r="I40" s="641"/>
    </row>
    <row r="41" s="506" customFormat="1" ht="36" customHeight="1" spans="1:9">
      <c r="A41" s="303">
        <v>2010403</v>
      </c>
      <c r="B41" s="422" t="s">
        <v>158</v>
      </c>
      <c r="C41" s="317"/>
      <c r="D41" s="317">
        <v>0</v>
      </c>
      <c r="E41" s="358">
        <v>0</v>
      </c>
      <c r="F41" s="121" t="str">
        <f t="shared" si="0"/>
        <v/>
      </c>
      <c r="G41" s="121" t="str">
        <f t="shared" si="1"/>
        <v/>
      </c>
      <c r="H41" s="640"/>
      <c r="I41" s="641"/>
    </row>
    <row r="42" s="506" customFormat="1" ht="36" customHeight="1" spans="1:9">
      <c r="A42" s="303">
        <v>2010404</v>
      </c>
      <c r="B42" s="422" t="s">
        <v>180</v>
      </c>
      <c r="C42" s="317"/>
      <c r="D42" s="317">
        <v>56</v>
      </c>
      <c r="E42" s="358">
        <v>0</v>
      </c>
      <c r="F42" s="121" t="str">
        <f t="shared" si="0"/>
        <v/>
      </c>
      <c r="G42" s="121">
        <f t="shared" si="1"/>
        <v>0</v>
      </c>
      <c r="H42" s="640"/>
      <c r="I42" s="641"/>
    </row>
    <row r="43" s="506" customFormat="1" ht="36" customHeight="1" spans="1:9">
      <c r="A43" s="303">
        <v>2010405</v>
      </c>
      <c r="B43" s="422" t="s">
        <v>181</v>
      </c>
      <c r="C43" s="317"/>
      <c r="D43" s="317">
        <v>0</v>
      </c>
      <c r="E43" s="358">
        <v>8</v>
      </c>
      <c r="F43" s="121" t="str">
        <f t="shared" si="0"/>
        <v/>
      </c>
      <c r="G43" s="121" t="str">
        <f t="shared" si="1"/>
        <v/>
      </c>
      <c r="H43" s="640"/>
      <c r="I43" s="641"/>
    </row>
    <row r="44" s="506" customFormat="1" ht="36" customHeight="1" spans="1:9">
      <c r="A44" s="303">
        <v>2010406</v>
      </c>
      <c r="B44" s="422" t="s">
        <v>182</v>
      </c>
      <c r="C44" s="317"/>
      <c r="D44" s="317">
        <v>0</v>
      </c>
      <c r="E44" s="358">
        <v>0</v>
      </c>
      <c r="F44" s="121" t="str">
        <f t="shared" si="0"/>
        <v/>
      </c>
      <c r="G44" s="121" t="str">
        <f t="shared" si="1"/>
        <v/>
      </c>
      <c r="H44" s="640"/>
      <c r="I44" s="641"/>
    </row>
    <row r="45" s="506" customFormat="1" ht="36" customHeight="1" spans="1:9">
      <c r="A45" s="303">
        <v>2010407</v>
      </c>
      <c r="B45" s="422" t="s">
        <v>183</v>
      </c>
      <c r="C45" s="317"/>
      <c r="D45" s="317">
        <v>0</v>
      </c>
      <c r="E45" s="358">
        <v>0</v>
      </c>
      <c r="F45" s="121" t="str">
        <f t="shared" si="0"/>
        <v/>
      </c>
      <c r="G45" s="121" t="str">
        <f t="shared" si="1"/>
        <v/>
      </c>
      <c r="H45" s="640"/>
      <c r="I45" s="641"/>
    </row>
    <row r="46" s="506" customFormat="1" ht="36" customHeight="1" spans="1:9">
      <c r="A46" s="303">
        <v>2010408</v>
      </c>
      <c r="B46" s="422" t="s">
        <v>184</v>
      </c>
      <c r="C46" s="317">
        <v>3</v>
      </c>
      <c r="D46" s="317">
        <v>0</v>
      </c>
      <c r="E46" s="358">
        <v>0</v>
      </c>
      <c r="F46" s="121">
        <f t="shared" si="0"/>
        <v>-1</v>
      </c>
      <c r="G46" s="121" t="str">
        <f t="shared" si="1"/>
        <v/>
      </c>
      <c r="H46" s="640"/>
      <c r="I46" s="641"/>
    </row>
    <row r="47" s="506" customFormat="1" ht="36" customHeight="1" spans="1:9">
      <c r="A47" s="303">
        <v>2010450</v>
      </c>
      <c r="B47" s="422" t="s">
        <v>165</v>
      </c>
      <c r="C47" s="317">
        <v>107</v>
      </c>
      <c r="D47" s="317">
        <v>134</v>
      </c>
      <c r="E47" s="358">
        <v>142</v>
      </c>
      <c r="F47" s="121">
        <f t="shared" si="0"/>
        <v>0.327</v>
      </c>
      <c r="G47" s="121">
        <f t="shared" si="1"/>
        <v>1.06</v>
      </c>
      <c r="H47" s="640"/>
      <c r="I47" s="641"/>
    </row>
    <row r="48" s="506" customFormat="1" ht="36" customHeight="1" spans="1:9">
      <c r="A48" s="303">
        <v>2010499</v>
      </c>
      <c r="B48" s="422" t="s">
        <v>185</v>
      </c>
      <c r="C48" s="317"/>
      <c r="D48" s="317">
        <v>21</v>
      </c>
      <c r="E48" s="358">
        <v>4</v>
      </c>
      <c r="F48" s="121" t="str">
        <f t="shared" si="0"/>
        <v/>
      </c>
      <c r="G48" s="121">
        <f t="shared" si="1"/>
        <v>0.19</v>
      </c>
      <c r="H48" s="640"/>
      <c r="I48" s="641"/>
    </row>
    <row r="49" s="506" customFormat="1" ht="36" customHeight="1" spans="1:9">
      <c r="A49" s="303">
        <v>20105</v>
      </c>
      <c r="B49" s="343" t="s">
        <v>186</v>
      </c>
      <c r="C49" s="317">
        <f>SUM(C50:C59)</f>
        <v>534</v>
      </c>
      <c r="D49" s="317">
        <v>574</v>
      </c>
      <c r="E49" s="317">
        <f>SUM(E50:E59)</f>
        <v>631</v>
      </c>
      <c r="F49" s="121">
        <f t="shared" si="0"/>
        <v>0.182</v>
      </c>
      <c r="G49" s="121">
        <f t="shared" si="1"/>
        <v>1.099</v>
      </c>
      <c r="H49" s="640"/>
      <c r="I49" s="641"/>
    </row>
    <row r="50" s="506" customFormat="1" ht="36" customHeight="1" spans="1:9">
      <c r="A50" s="303">
        <v>2010501</v>
      </c>
      <c r="B50" s="422" t="s">
        <v>156</v>
      </c>
      <c r="C50" s="317">
        <v>297</v>
      </c>
      <c r="D50" s="317">
        <v>304</v>
      </c>
      <c r="E50" s="358">
        <v>303</v>
      </c>
      <c r="F50" s="121">
        <f t="shared" si="0"/>
        <v>0.02</v>
      </c>
      <c r="G50" s="121">
        <f t="shared" si="1"/>
        <v>0.997</v>
      </c>
      <c r="H50" s="640"/>
      <c r="I50" s="641"/>
    </row>
    <row r="51" s="506" customFormat="1" ht="36" customHeight="1" spans="1:9">
      <c r="A51" s="303">
        <v>2010502</v>
      </c>
      <c r="B51" s="422" t="s">
        <v>157</v>
      </c>
      <c r="C51" s="317"/>
      <c r="D51" s="317">
        <v>0</v>
      </c>
      <c r="E51" s="358">
        <v>0</v>
      </c>
      <c r="F51" s="121" t="str">
        <f t="shared" si="0"/>
        <v/>
      </c>
      <c r="G51" s="121" t="str">
        <f t="shared" si="1"/>
        <v/>
      </c>
      <c r="H51" s="640"/>
      <c r="I51" s="641"/>
    </row>
    <row r="52" s="506" customFormat="1" ht="36" customHeight="1" spans="1:9">
      <c r="A52" s="303">
        <v>2010503</v>
      </c>
      <c r="B52" s="422" t="s">
        <v>158</v>
      </c>
      <c r="C52" s="317"/>
      <c r="D52" s="317">
        <v>0</v>
      </c>
      <c r="E52" s="358">
        <v>0</v>
      </c>
      <c r="F52" s="121" t="str">
        <f t="shared" si="0"/>
        <v/>
      </c>
      <c r="G52" s="121" t="str">
        <f t="shared" si="1"/>
        <v/>
      </c>
      <c r="H52" s="640"/>
      <c r="I52" s="641"/>
    </row>
    <row r="53" s="506" customFormat="1" ht="36" customHeight="1" spans="1:9">
      <c r="A53" s="303">
        <v>2010504</v>
      </c>
      <c r="B53" s="422" t="s">
        <v>187</v>
      </c>
      <c r="C53" s="317"/>
      <c r="D53" s="317">
        <v>0</v>
      </c>
      <c r="E53" s="358">
        <v>0</v>
      </c>
      <c r="F53" s="121" t="str">
        <f t="shared" si="0"/>
        <v/>
      </c>
      <c r="G53" s="121" t="str">
        <f t="shared" si="1"/>
        <v/>
      </c>
      <c r="H53" s="640"/>
      <c r="I53" s="641"/>
    </row>
    <row r="54" s="506" customFormat="1" ht="36" customHeight="1" spans="1:9">
      <c r="A54" s="303">
        <v>2010505</v>
      </c>
      <c r="B54" s="422" t="s">
        <v>188</v>
      </c>
      <c r="C54" s="317"/>
      <c r="D54" s="317">
        <v>7</v>
      </c>
      <c r="E54" s="358">
        <v>7</v>
      </c>
      <c r="F54" s="121" t="str">
        <f t="shared" si="0"/>
        <v/>
      </c>
      <c r="G54" s="121">
        <f t="shared" si="1"/>
        <v>1</v>
      </c>
      <c r="H54" s="640"/>
      <c r="I54" s="641"/>
    </row>
    <row r="55" s="506" customFormat="1" ht="36" customHeight="1" spans="1:9">
      <c r="A55" s="303">
        <v>2010506</v>
      </c>
      <c r="B55" s="422" t="s">
        <v>189</v>
      </c>
      <c r="C55" s="317"/>
      <c r="D55" s="317">
        <v>0</v>
      </c>
      <c r="E55" s="358">
        <v>0</v>
      </c>
      <c r="F55" s="121" t="str">
        <f t="shared" si="0"/>
        <v/>
      </c>
      <c r="G55" s="121" t="str">
        <f t="shared" si="1"/>
        <v/>
      </c>
      <c r="H55" s="640"/>
      <c r="I55" s="641"/>
    </row>
    <row r="56" s="506" customFormat="1" ht="36" customHeight="1" spans="1:9">
      <c r="A56" s="303">
        <v>2010507</v>
      </c>
      <c r="B56" s="422" t="s">
        <v>190</v>
      </c>
      <c r="C56" s="317"/>
      <c r="D56" s="317">
        <v>0</v>
      </c>
      <c r="E56" s="358">
        <v>0</v>
      </c>
      <c r="F56" s="121" t="str">
        <f t="shared" si="0"/>
        <v/>
      </c>
      <c r="G56" s="121" t="str">
        <f t="shared" si="1"/>
        <v/>
      </c>
      <c r="H56" s="640"/>
      <c r="I56" s="641"/>
    </row>
    <row r="57" s="506" customFormat="1" ht="36" customHeight="1" spans="1:9">
      <c r="A57" s="303">
        <v>2010508</v>
      </c>
      <c r="B57" s="422" t="s">
        <v>191</v>
      </c>
      <c r="C57" s="317"/>
      <c r="D57" s="317">
        <v>58</v>
      </c>
      <c r="E57" s="358">
        <v>84</v>
      </c>
      <c r="F57" s="121" t="str">
        <f t="shared" si="0"/>
        <v/>
      </c>
      <c r="G57" s="121">
        <f t="shared" si="1"/>
        <v>1.448</v>
      </c>
      <c r="H57" s="640"/>
      <c r="I57" s="641"/>
    </row>
    <row r="58" s="506" customFormat="1" ht="36" customHeight="1" spans="1:9">
      <c r="A58" s="303">
        <v>2010550</v>
      </c>
      <c r="B58" s="422" t="s">
        <v>165</v>
      </c>
      <c r="C58" s="317">
        <v>232</v>
      </c>
      <c r="D58" s="317">
        <v>205</v>
      </c>
      <c r="E58" s="358">
        <v>237</v>
      </c>
      <c r="F58" s="121">
        <f t="shared" si="0"/>
        <v>0.022</v>
      </c>
      <c r="G58" s="121">
        <f t="shared" si="1"/>
        <v>1.156</v>
      </c>
      <c r="H58" s="640"/>
      <c r="I58" s="641"/>
    </row>
    <row r="59" s="506" customFormat="1" ht="36" customHeight="1" spans="1:9">
      <c r="A59" s="303">
        <v>2010599</v>
      </c>
      <c r="B59" s="422" t="s">
        <v>192</v>
      </c>
      <c r="C59" s="317">
        <v>5</v>
      </c>
      <c r="D59" s="317">
        <v>0</v>
      </c>
      <c r="E59" s="358">
        <v>0</v>
      </c>
      <c r="F59" s="121">
        <f t="shared" si="0"/>
        <v>-1</v>
      </c>
      <c r="G59" s="121" t="str">
        <f t="shared" si="1"/>
        <v/>
      </c>
      <c r="H59" s="640"/>
      <c r="I59" s="641"/>
    </row>
    <row r="60" s="506" customFormat="1" ht="36" customHeight="1" spans="1:9">
      <c r="A60" s="303">
        <v>20106</v>
      </c>
      <c r="B60" s="343" t="s">
        <v>193</v>
      </c>
      <c r="C60" s="317">
        <f>SUM(C61:C70)</f>
        <v>1515</v>
      </c>
      <c r="D60" s="317">
        <v>1481</v>
      </c>
      <c r="E60" s="317">
        <f>SUM(E61:E70)</f>
        <v>1580</v>
      </c>
      <c r="F60" s="121">
        <f t="shared" si="0"/>
        <v>0.043</v>
      </c>
      <c r="G60" s="121">
        <f t="shared" si="1"/>
        <v>1.067</v>
      </c>
      <c r="H60" s="640"/>
      <c r="I60" s="641"/>
    </row>
    <row r="61" s="506" customFormat="1" ht="36" customHeight="1" spans="1:9">
      <c r="A61" s="303">
        <v>2010601</v>
      </c>
      <c r="B61" s="422" t="s">
        <v>156</v>
      </c>
      <c r="C61" s="317">
        <v>1037</v>
      </c>
      <c r="D61" s="317">
        <v>807</v>
      </c>
      <c r="E61" s="358">
        <v>850</v>
      </c>
      <c r="F61" s="121">
        <f t="shared" si="0"/>
        <v>-0.18</v>
      </c>
      <c r="G61" s="121">
        <f t="shared" si="1"/>
        <v>1.053</v>
      </c>
      <c r="H61" s="640"/>
      <c r="I61" s="641"/>
    </row>
    <row r="62" s="506" customFormat="1" ht="36" customHeight="1" spans="1:9">
      <c r="A62" s="303">
        <v>2010602</v>
      </c>
      <c r="B62" s="422" t="s">
        <v>157</v>
      </c>
      <c r="C62" s="317"/>
      <c r="D62" s="317">
        <v>0</v>
      </c>
      <c r="E62" s="358">
        <v>0</v>
      </c>
      <c r="F62" s="121" t="str">
        <f t="shared" si="0"/>
        <v/>
      </c>
      <c r="G62" s="121" t="str">
        <f t="shared" si="1"/>
        <v/>
      </c>
      <c r="H62" s="640"/>
      <c r="I62" s="641"/>
    </row>
    <row r="63" s="506" customFormat="1" ht="36" customHeight="1" spans="1:9">
      <c r="A63" s="303">
        <v>2010603</v>
      </c>
      <c r="B63" s="422" t="s">
        <v>158</v>
      </c>
      <c r="C63" s="317"/>
      <c r="D63" s="317">
        <v>0</v>
      </c>
      <c r="E63" s="358">
        <v>0</v>
      </c>
      <c r="F63" s="121" t="str">
        <f t="shared" si="0"/>
        <v/>
      </c>
      <c r="G63" s="121" t="str">
        <f t="shared" si="1"/>
        <v/>
      </c>
      <c r="H63" s="640"/>
      <c r="I63" s="641"/>
    </row>
    <row r="64" s="506" customFormat="1" ht="36" customHeight="1" spans="1:9">
      <c r="A64" s="303">
        <v>2010604</v>
      </c>
      <c r="B64" s="422" t="s">
        <v>194</v>
      </c>
      <c r="C64" s="317"/>
      <c r="D64" s="317">
        <v>0</v>
      </c>
      <c r="E64" s="358">
        <v>0</v>
      </c>
      <c r="F64" s="121" t="str">
        <f t="shared" si="0"/>
        <v/>
      </c>
      <c r="G64" s="121" t="str">
        <f t="shared" si="1"/>
        <v/>
      </c>
      <c r="H64" s="640"/>
      <c r="I64" s="641"/>
    </row>
    <row r="65" s="506" customFormat="1" ht="36" customHeight="1" spans="1:9">
      <c r="A65" s="303">
        <v>2010605</v>
      </c>
      <c r="B65" s="422" t="s">
        <v>195</v>
      </c>
      <c r="C65" s="317"/>
      <c r="D65" s="317">
        <v>0</v>
      </c>
      <c r="E65" s="358">
        <v>0</v>
      </c>
      <c r="F65" s="121" t="str">
        <f t="shared" si="0"/>
        <v/>
      </c>
      <c r="G65" s="121" t="str">
        <f t="shared" si="1"/>
        <v/>
      </c>
      <c r="H65" s="640"/>
      <c r="I65" s="641"/>
    </row>
    <row r="66" s="506" customFormat="1" ht="36" customHeight="1" spans="1:9">
      <c r="A66" s="303">
        <v>2010606</v>
      </c>
      <c r="B66" s="422" t="s">
        <v>196</v>
      </c>
      <c r="C66" s="317"/>
      <c r="D66" s="317">
        <v>0</v>
      </c>
      <c r="E66" s="358">
        <v>0</v>
      </c>
      <c r="F66" s="121" t="str">
        <f t="shared" si="0"/>
        <v/>
      </c>
      <c r="G66" s="121" t="str">
        <f t="shared" si="1"/>
        <v/>
      </c>
      <c r="H66" s="640"/>
      <c r="I66" s="641"/>
    </row>
    <row r="67" s="506" customFormat="1" ht="36" customHeight="1" spans="1:9">
      <c r="A67" s="303">
        <v>2010607</v>
      </c>
      <c r="B67" s="422" t="s">
        <v>197</v>
      </c>
      <c r="C67" s="317">
        <v>29</v>
      </c>
      <c r="D67" s="317">
        <v>74</v>
      </c>
      <c r="E67" s="358">
        <v>83</v>
      </c>
      <c r="F67" s="121">
        <f t="shared" si="0"/>
        <v>1.862</v>
      </c>
      <c r="G67" s="121">
        <f t="shared" si="1"/>
        <v>1.122</v>
      </c>
      <c r="H67" s="640"/>
      <c r="I67" s="641"/>
    </row>
    <row r="68" s="506" customFormat="1" ht="36" customHeight="1" spans="1:9">
      <c r="A68" s="303">
        <v>2010608</v>
      </c>
      <c r="B68" s="422" t="s">
        <v>198</v>
      </c>
      <c r="C68" s="317">
        <v>10</v>
      </c>
      <c r="D68" s="317">
        <v>50</v>
      </c>
      <c r="E68" s="358">
        <v>45</v>
      </c>
      <c r="F68" s="121">
        <f t="shared" si="0"/>
        <v>3.5</v>
      </c>
      <c r="G68" s="121">
        <f t="shared" si="1"/>
        <v>0.9</v>
      </c>
      <c r="H68" s="640"/>
      <c r="I68" s="641"/>
    </row>
    <row r="69" s="506" customFormat="1" ht="36" customHeight="1" spans="1:9">
      <c r="A69" s="303">
        <v>2010650</v>
      </c>
      <c r="B69" s="422" t="s">
        <v>165</v>
      </c>
      <c r="C69" s="317">
        <v>407</v>
      </c>
      <c r="D69" s="317">
        <v>450</v>
      </c>
      <c r="E69" s="358">
        <v>493</v>
      </c>
      <c r="F69" s="121">
        <f t="shared" ref="F69:F132" si="2">IF(C69&gt;0,E69/C69-1,"")</f>
        <v>0.211</v>
      </c>
      <c r="G69" s="121">
        <f t="shared" ref="G69:G132" si="3">IF(D69&gt;0,E69/D69,"")</f>
        <v>1.096</v>
      </c>
      <c r="H69" s="640"/>
      <c r="I69" s="641"/>
    </row>
    <row r="70" s="506" customFormat="1" ht="36" customHeight="1" spans="1:9">
      <c r="A70" s="303">
        <v>2010699</v>
      </c>
      <c r="B70" s="422" t="s">
        <v>199</v>
      </c>
      <c r="C70" s="317">
        <v>32</v>
      </c>
      <c r="D70" s="317">
        <v>100</v>
      </c>
      <c r="E70" s="358">
        <v>109</v>
      </c>
      <c r="F70" s="121">
        <f t="shared" si="2"/>
        <v>2.406</v>
      </c>
      <c r="G70" s="121">
        <f t="shared" si="3"/>
        <v>1.09</v>
      </c>
      <c r="H70" s="640"/>
      <c r="I70" s="641"/>
    </row>
    <row r="71" s="506" customFormat="1" ht="36" customHeight="1" spans="1:9">
      <c r="A71" s="303">
        <v>20107</v>
      </c>
      <c r="B71" s="343" t="s">
        <v>200</v>
      </c>
      <c r="C71" s="317">
        <f>SUM(C72:C78)</f>
        <v>248</v>
      </c>
      <c r="D71" s="317">
        <v>300</v>
      </c>
      <c r="E71" s="317">
        <f>SUM(E72:E78)</f>
        <v>241</v>
      </c>
      <c r="F71" s="121">
        <f t="shared" si="2"/>
        <v>-0.028</v>
      </c>
      <c r="G71" s="121">
        <f t="shared" si="3"/>
        <v>0.803</v>
      </c>
      <c r="H71" s="640"/>
      <c r="I71" s="641"/>
    </row>
    <row r="72" s="506" customFormat="1" ht="36" customHeight="1" spans="1:9">
      <c r="A72" s="303">
        <v>2010701</v>
      </c>
      <c r="B72" s="422" t="s">
        <v>156</v>
      </c>
      <c r="C72" s="317"/>
      <c r="D72" s="317">
        <v>0</v>
      </c>
      <c r="E72" s="358">
        <v>0</v>
      </c>
      <c r="F72" s="121" t="str">
        <f t="shared" si="2"/>
        <v/>
      </c>
      <c r="G72" s="121" t="str">
        <f t="shared" si="3"/>
        <v/>
      </c>
      <c r="H72" s="640"/>
      <c r="I72" s="641"/>
    </row>
    <row r="73" s="506" customFormat="1" ht="36" customHeight="1" spans="1:9">
      <c r="A73" s="303">
        <v>2010702</v>
      </c>
      <c r="B73" s="422" t="s">
        <v>157</v>
      </c>
      <c r="C73" s="317"/>
      <c r="D73" s="317">
        <v>0</v>
      </c>
      <c r="E73" s="358">
        <v>0</v>
      </c>
      <c r="F73" s="121" t="str">
        <f t="shared" si="2"/>
        <v/>
      </c>
      <c r="G73" s="121" t="str">
        <f t="shared" si="3"/>
        <v/>
      </c>
      <c r="H73" s="640"/>
      <c r="I73" s="641"/>
    </row>
    <row r="74" s="506" customFormat="1" ht="36" customHeight="1" spans="1:9">
      <c r="A74" s="303">
        <v>2010703</v>
      </c>
      <c r="B74" s="422" t="s">
        <v>158</v>
      </c>
      <c r="C74" s="317"/>
      <c r="D74" s="317">
        <v>0</v>
      </c>
      <c r="E74" s="358">
        <v>0</v>
      </c>
      <c r="F74" s="121" t="str">
        <f t="shared" si="2"/>
        <v/>
      </c>
      <c r="G74" s="121" t="str">
        <f t="shared" si="3"/>
        <v/>
      </c>
      <c r="H74" s="640"/>
      <c r="I74" s="641"/>
    </row>
    <row r="75" s="506" customFormat="1" ht="36" customHeight="1" spans="1:9">
      <c r="A75" s="303">
        <v>2010709</v>
      </c>
      <c r="B75" s="422" t="s">
        <v>197</v>
      </c>
      <c r="C75" s="317"/>
      <c r="D75" s="317">
        <v>0</v>
      </c>
      <c r="E75" s="358">
        <v>0</v>
      </c>
      <c r="F75" s="121" t="str">
        <f t="shared" si="2"/>
        <v/>
      </c>
      <c r="G75" s="121" t="str">
        <f t="shared" si="3"/>
        <v/>
      </c>
      <c r="H75" s="640"/>
      <c r="I75" s="641"/>
    </row>
    <row r="76" s="506" customFormat="1" ht="36" customHeight="1" spans="1:9">
      <c r="A76" s="487">
        <v>2010710</v>
      </c>
      <c r="B76" s="422" t="s">
        <v>201</v>
      </c>
      <c r="C76" s="317"/>
      <c r="D76" s="317">
        <v>0</v>
      </c>
      <c r="E76" s="358">
        <v>0</v>
      </c>
      <c r="F76" s="121" t="str">
        <f t="shared" si="2"/>
        <v/>
      </c>
      <c r="G76" s="121" t="str">
        <f t="shared" si="3"/>
        <v/>
      </c>
      <c r="H76" s="640"/>
      <c r="I76" s="641"/>
    </row>
    <row r="77" s="506" customFormat="1" ht="36" customHeight="1" spans="1:9">
      <c r="A77" s="303">
        <v>2010750</v>
      </c>
      <c r="B77" s="422" t="s">
        <v>165</v>
      </c>
      <c r="C77" s="317"/>
      <c r="D77" s="317">
        <v>0</v>
      </c>
      <c r="E77" s="358">
        <v>0</v>
      </c>
      <c r="F77" s="121" t="str">
        <f t="shared" si="2"/>
        <v/>
      </c>
      <c r="G77" s="121" t="str">
        <f t="shared" si="3"/>
        <v/>
      </c>
      <c r="H77" s="640"/>
      <c r="I77" s="641"/>
    </row>
    <row r="78" s="506" customFormat="1" ht="36" customHeight="1" spans="1:9">
      <c r="A78" s="303">
        <v>2010799</v>
      </c>
      <c r="B78" s="422" t="s">
        <v>202</v>
      </c>
      <c r="C78" s="317">
        <v>248</v>
      </c>
      <c r="D78" s="317">
        <v>300</v>
      </c>
      <c r="E78" s="358">
        <v>241</v>
      </c>
      <c r="F78" s="121">
        <f t="shared" si="2"/>
        <v>-0.028</v>
      </c>
      <c r="G78" s="121">
        <f t="shared" si="3"/>
        <v>0.803</v>
      </c>
      <c r="H78" s="640"/>
      <c r="I78" s="641"/>
    </row>
    <row r="79" s="506" customFormat="1" ht="36" customHeight="1" spans="1:9">
      <c r="A79" s="303">
        <v>20108</v>
      </c>
      <c r="B79" s="343" t="s">
        <v>203</v>
      </c>
      <c r="C79" s="317">
        <f>SUM(C80:C87)</f>
        <v>44</v>
      </c>
      <c r="D79" s="317">
        <v>48</v>
      </c>
      <c r="E79" s="317">
        <f>SUM(E80:E87)</f>
        <v>-272</v>
      </c>
      <c r="F79" s="121">
        <f t="shared" si="2"/>
        <v>-7.182</v>
      </c>
      <c r="G79" s="121">
        <f t="shared" si="3"/>
        <v>-5.667</v>
      </c>
      <c r="H79" s="640"/>
      <c r="I79" s="641"/>
    </row>
    <row r="80" s="506" customFormat="1" ht="36" customHeight="1" spans="1:9">
      <c r="A80" s="303">
        <v>2010801</v>
      </c>
      <c r="B80" s="422" t="s">
        <v>156</v>
      </c>
      <c r="C80" s="317">
        <v>27</v>
      </c>
      <c r="D80" s="317">
        <v>38</v>
      </c>
      <c r="E80" s="358">
        <v>-7</v>
      </c>
      <c r="F80" s="121">
        <f t="shared" si="2"/>
        <v>-1.259</v>
      </c>
      <c r="G80" s="121">
        <f t="shared" si="3"/>
        <v>-0.184</v>
      </c>
      <c r="H80" s="640"/>
      <c r="I80" s="641"/>
    </row>
    <row r="81" s="506" customFormat="1" ht="36" customHeight="1" spans="1:9">
      <c r="A81" s="303">
        <v>2010802</v>
      </c>
      <c r="B81" s="422" t="s">
        <v>157</v>
      </c>
      <c r="C81" s="317"/>
      <c r="D81" s="317">
        <v>0</v>
      </c>
      <c r="E81" s="358">
        <v>0</v>
      </c>
      <c r="F81" s="121" t="str">
        <f t="shared" si="2"/>
        <v/>
      </c>
      <c r="G81" s="121" t="str">
        <f t="shared" si="3"/>
        <v/>
      </c>
      <c r="H81" s="640"/>
      <c r="I81" s="641"/>
    </row>
    <row r="82" s="506" customFormat="1" ht="36" customHeight="1" spans="1:9">
      <c r="A82" s="303">
        <v>2010803</v>
      </c>
      <c r="B82" s="422" t="s">
        <v>158</v>
      </c>
      <c r="C82" s="317"/>
      <c r="D82" s="317">
        <v>0</v>
      </c>
      <c r="E82" s="358">
        <v>0</v>
      </c>
      <c r="F82" s="121" t="str">
        <f t="shared" si="2"/>
        <v/>
      </c>
      <c r="G82" s="121" t="str">
        <f t="shared" si="3"/>
        <v/>
      </c>
      <c r="H82" s="640"/>
      <c r="I82" s="641"/>
    </row>
    <row r="83" s="506" customFormat="1" ht="36" customHeight="1" spans="1:9">
      <c r="A83" s="303">
        <v>2010804</v>
      </c>
      <c r="B83" s="422" t="s">
        <v>204</v>
      </c>
      <c r="C83" s="317"/>
      <c r="D83" s="317">
        <v>10</v>
      </c>
      <c r="E83" s="358">
        <v>-265</v>
      </c>
      <c r="F83" s="121" t="str">
        <f t="shared" si="2"/>
        <v/>
      </c>
      <c r="G83" s="121">
        <f t="shared" si="3"/>
        <v>-26.5</v>
      </c>
      <c r="H83" s="640"/>
      <c r="I83" s="641"/>
    </row>
    <row r="84" s="506" customFormat="1" ht="36" customHeight="1" spans="1:9">
      <c r="A84" s="303">
        <v>2010805</v>
      </c>
      <c r="B84" s="422" t="s">
        <v>205</v>
      </c>
      <c r="C84" s="317"/>
      <c r="D84" s="317">
        <v>0</v>
      </c>
      <c r="E84" s="358">
        <v>0</v>
      </c>
      <c r="F84" s="121" t="str">
        <f t="shared" si="2"/>
        <v/>
      </c>
      <c r="G84" s="121" t="str">
        <f t="shared" si="3"/>
        <v/>
      </c>
      <c r="H84" s="640"/>
      <c r="I84" s="641"/>
    </row>
    <row r="85" s="506" customFormat="1" ht="36" customHeight="1" spans="1:9">
      <c r="A85" s="303">
        <v>2010806</v>
      </c>
      <c r="B85" s="422" t="s">
        <v>197</v>
      </c>
      <c r="C85" s="317"/>
      <c r="D85" s="317">
        <v>0</v>
      </c>
      <c r="E85" s="358">
        <v>0</v>
      </c>
      <c r="F85" s="121" t="str">
        <f t="shared" si="2"/>
        <v/>
      </c>
      <c r="G85" s="121" t="str">
        <f t="shared" si="3"/>
        <v/>
      </c>
      <c r="H85" s="640"/>
      <c r="I85" s="641"/>
    </row>
    <row r="86" s="506" customFormat="1" ht="36" customHeight="1" spans="1:9">
      <c r="A86" s="303">
        <v>2010850</v>
      </c>
      <c r="B86" s="422" t="s">
        <v>165</v>
      </c>
      <c r="C86" s="317">
        <v>17</v>
      </c>
      <c r="D86" s="317">
        <v>0</v>
      </c>
      <c r="E86" s="358">
        <v>0</v>
      </c>
      <c r="F86" s="121">
        <f t="shared" si="2"/>
        <v>-1</v>
      </c>
      <c r="G86" s="121" t="str">
        <f t="shared" si="3"/>
        <v/>
      </c>
      <c r="H86" s="640"/>
      <c r="I86" s="641"/>
    </row>
    <row r="87" s="506" customFormat="1" ht="36" customHeight="1" spans="1:9">
      <c r="A87" s="303">
        <v>2010899</v>
      </c>
      <c r="B87" s="422" t="s">
        <v>206</v>
      </c>
      <c r="C87" s="317"/>
      <c r="D87" s="317">
        <v>0</v>
      </c>
      <c r="E87" s="358">
        <v>0</v>
      </c>
      <c r="F87" s="121" t="str">
        <f t="shared" si="2"/>
        <v/>
      </c>
      <c r="G87" s="121" t="str">
        <f t="shared" si="3"/>
        <v/>
      </c>
      <c r="H87" s="640"/>
      <c r="I87" s="641"/>
    </row>
    <row r="88" s="506" customFormat="1" ht="36" customHeight="1" spans="1:9">
      <c r="A88" s="303">
        <v>20109</v>
      </c>
      <c r="B88" s="343" t="s">
        <v>207</v>
      </c>
      <c r="C88" s="317">
        <f>SUM(C89:C100)</f>
        <v>0</v>
      </c>
      <c r="D88" s="317">
        <v>0</v>
      </c>
      <c r="E88" s="317">
        <f>SUM(E89:E100)</f>
        <v>0</v>
      </c>
      <c r="F88" s="121" t="str">
        <f t="shared" si="2"/>
        <v/>
      </c>
      <c r="G88" s="121" t="str">
        <f t="shared" si="3"/>
        <v/>
      </c>
      <c r="H88" s="640"/>
      <c r="I88" s="641"/>
    </row>
    <row r="89" s="506" customFormat="1" ht="36" customHeight="1" spans="1:9">
      <c r="A89" s="303">
        <v>2010901</v>
      </c>
      <c r="B89" s="422" t="s">
        <v>156</v>
      </c>
      <c r="C89" s="317"/>
      <c r="D89" s="317">
        <v>0</v>
      </c>
      <c r="E89" s="358">
        <v>0</v>
      </c>
      <c r="F89" s="121" t="str">
        <f t="shared" si="2"/>
        <v/>
      </c>
      <c r="G89" s="121" t="str">
        <f t="shared" si="3"/>
        <v/>
      </c>
      <c r="H89" s="640"/>
      <c r="I89" s="641"/>
    </row>
    <row r="90" s="506" customFormat="1" ht="36" customHeight="1" spans="1:9">
      <c r="A90" s="303">
        <v>2010902</v>
      </c>
      <c r="B90" s="422" t="s">
        <v>157</v>
      </c>
      <c r="C90" s="317"/>
      <c r="D90" s="317">
        <v>0</v>
      </c>
      <c r="E90" s="358">
        <v>0</v>
      </c>
      <c r="F90" s="121" t="str">
        <f t="shared" si="2"/>
        <v/>
      </c>
      <c r="G90" s="121" t="str">
        <f t="shared" si="3"/>
        <v/>
      </c>
      <c r="H90" s="640"/>
      <c r="I90" s="641"/>
    </row>
    <row r="91" s="506" customFormat="1" ht="36" customHeight="1" spans="1:9">
      <c r="A91" s="303">
        <v>2010903</v>
      </c>
      <c r="B91" s="422" t="s">
        <v>158</v>
      </c>
      <c r="C91" s="317"/>
      <c r="D91" s="317">
        <v>0</v>
      </c>
      <c r="E91" s="358">
        <v>0</v>
      </c>
      <c r="F91" s="121" t="str">
        <f t="shared" si="2"/>
        <v/>
      </c>
      <c r="G91" s="121" t="str">
        <f t="shared" si="3"/>
        <v/>
      </c>
      <c r="H91" s="640"/>
      <c r="I91" s="641"/>
    </row>
    <row r="92" s="506" customFormat="1" ht="36" customHeight="1" spans="1:9">
      <c r="A92" s="303">
        <v>2010905</v>
      </c>
      <c r="B92" s="422" t="s">
        <v>208</v>
      </c>
      <c r="C92" s="317"/>
      <c r="D92" s="317">
        <v>0</v>
      </c>
      <c r="E92" s="358">
        <v>0</v>
      </c>
      <c r="F92" s="121" t="str">
        <f t="shared" si="2"/>
        <v/>
      </c>
      <c r="G92" s="121" t="str">
        <f t="shared" si="3"/>
        <v/>
      </c>
      <c r="H92" s="640"/>
      <c r="I92" s="641"/>
    </row>
    <row r="93" s="506" customFormat="1" ht="36" customHeight="1" spans="1:9">
      <c r="A93" s="303">
        <v>2010907</v>
      </c>
      <c r="B93" s="422" t="s">
        <v>209</v>
      </c>
      <c r="C93" s="317"/>
      <c r="D93" s="317">
        <v>0</v>
      </c>
      <c r="E93" s="358">
        <v>0</v>
      </c>
      <c r="F93" s="121" t="str">
        <f t="shared" si="2"/>
        <v/>
      </c>
      <c r="G93" s="121" t="str">
        <f t="shared" si="3"/>
        <v/>
      </c>
      <c r="H93" s="640"/>
      <c r="I93" s="641"/>
    </row>
    <row r="94" s="506" customFormat="1" ht="36" customHeight="1" spans="1:9">
      <c r="A94" s="303">
        <v>2010908</v>
      </c>
      <c r="B94" s="422" t="s">
        <v>197</v>
      </c>
      <c r="C94" s="317"/>
      <c r="D94" s="317">
        <v>0</v>
      </c>
      <c r="E94" s="358">
        <v>0</v>
      </c>
      <c r="F94" s="121" t="str">
        <f t="shared" si="2"/>
        <v/>
      </c>
      <c r="G94" s="121" t="str">
        <f t="shared" si="3"/>
        <v/>
      </c>
      <c r="H94" s="640"/>
      <c r="I94" s="641"/>
    </row>
    <row r="95" s="506" customFormat="1" ht="36" customHeight="1" spans="1:9">
      <c r="A95" s="303">
        <v>2010909</v>
      </c>
      <c r="B95" s="422" t="s">
        <v>210</v>
      </c>
      <c r="C95" s="317"/>
      <c r="D95" s="317">
        <v>0</v>
      </c>
      <c r="E95" s="358">
        <v>0</v>
      </c>
      <c r="F95" s="121" t="str">
        <f t="shared" si="2"/>
        <v/>
      </c>
      <c r="G95" s="121" t="str">
        <f t="shared" si="3"/>
        <v/>
      </c>
      <c r="H95" s="640"/>
      <c r="I95" s="641"/>
    </row>
    <row r="96" s="506" customFormat="1" ht="36" customHeight="1" spans="1:9">
      <c r="A96" s="303">
        <v>2010910</v>
      </c>
      <c r="B96" s="422" t="s">
        <v>211</v>
      </c>
      <c r="C96" s="317"/>
      <c r="D96" s="317">
        <v>0</v>
      </c>
      <c r="E96" s="358">
        <v>0</v>
      </c>
      <c r="F96" s="121" t="str">
        <f t="shared" si="2"/>
        <v/>
      </c>
      <c r="G96" s="121" t="str">
        <f t="shared" si="3"/>
        <v/>
      </c>
      <c r="H96" s="640"/>
      <c r="I96" s="641"/>
    </row>
    <row r="97" s="506" customFormat="1" ht="36" customHeight="1" spans="1:9">
      <c r="A97" s="303">
        <v>2010911</v>
      </c>
      <c r="B97" s="422" t="s">
        <v>212</v>
      </c>
      <c r="C97" s="317"/>
      <c r="D97" s="317">
        <v>0</v>
      </c>
      <c r="E97" s="358">
        <v>0</v>
      </c>
      <c r="F97" s="121" t="str">
        <f t="shared" si="2"/>
        <v/>
      </c>
      <c r="G97" s="121" t="str">
        <f t="shared" si="3"/>
        <v/>
      </c>
      <c r="H97" s="640"/>
      <c r="I97" s="641"/>
    </row>
    <row r="98" s="506" customFormat="1" ht="36" customHeight="1" spans="1:9">
      <c r="A98" s="303">
        <v>2010912</v>
      </c>
      <c r="B98" s="422" t="s">
        <v>213</v>
      </c>
      <c r="C98" s="317"/>
      <c r="D98" s="317">
        <v>0</v>
      </c>
      <c r="E98" s="358">
        <v>0</v>
      </c>
      <c r="F98" s="121" t="str">
        <f t="shared" si="2"/>
        <v/>
      </c>
      <c r="G98" s="121" t="str">
        <f t="shared" si="3"/>
        <v/>
      </c>
      <c r="H98" s="640"/>
      <c r="I98" s="641"/>
    </row>
    <row r="99" s="506" customFormat="1" ht="36" customHeight="1" spans="1:9">
      <c r="A99" s="303">
        <v>2010950</v>
      </c>
      <c r="B99" s="422" t="s">
        <v>165</v>
      </c>
      <c r="C99" s="317"/>
      <c r="D99" s="317">
        <v>0</v>
      </c>
      <c r="E99" s="358">
        <v>0</v>
      </c>
      <c r="F99" s="121" t="str">
        <f t="shared" si="2"/>
        <v/>
      </c>
      <c r="G99" s="121" t="str">
        <f t="shared" si="3"/>
        <v/>
      </c>
      <c r="H99" s="640"/>
      <c r="I99" s="641"/>
    </row>
    <row r="100" s="506" customFormat="1" ht="36" customHeight="1" spans="1:9">
      <c r="A100" s="303">
        <v>2010999</v>
      </c>
      <c r="B100" s="422" t="s">
        <v>214</v>
      </c>
      <c r="C100" s="317"/>
      <c r="D100" s="317">
        <v>0</v>
      </c>
      <c r="E100" s="358">
        <v>0</v>
      </c>
      <c r="F100" s="121" t="str">
        <f t="shared" si="2"/>
        <v/>
      </c>
      <c r="G100" s="121" t="str">
        <f t="shared" si="3"/>
        <v/>
      </c>
      <c r="H100" s="640"/>
      <c r="I100" s="641"/>
    </row>
    <row r="101" s="506" customFormat="1" ht="36" customHeight="1" spans="1:9">
      <c r="A101" s="303">
        <v>20111</v>
      </c>
      <c r="B101" s="343" t="s">
        <v>215</v>
      </c>
      <c r="C101" s="317">
        <f>SUM(C102:C109)</f>
        <v>1418</v>
      </c>
      <c r="D101" s="317">
        <v>1438</v>
      </c>
      <c r="E101" s="317">
        <f>SUM(E102:E109)</f>
        <v>1502</v>
      </c>
      <c r="F101" s="121">
        <f t="shared" si="2"/>
        <v>0.059</v>
      </c>
      <c r="G101" s="121">
        <f t="shared" si="3"/>
        <v>1.045</v>
      </c>
      <c r="H101" s="640"/>
      <c r="I101" s="641"/>
    </row>
    <row r="102" s="506" customFormat="1" ht="36" customHeight="1" spans="1:9">
      <c r="A102" s="303">
        <v>2011101</v>
      </c>
      <c r="B102" s="422" t="s">
        <v>156</v>
      </c>
      <c r="C102" s="317">
        <v>1418</v>
      </c>
      <c r="D102" s="317">
        <v>1438</v>
      </c>
      <c r="E102" s="358">
        <v>1487</v>
      </c>
      <c r="F102" s="121">
        <f t="shared" si="2"/>
        <v>0.049</v>
      </c>
      <c r="G102" s="121">
        <f t="shared" si="3"/>
        <v>1.034</v>
      </c>
      <c r="H102" s="640"/>
      <c r="I102" s="641"/>
    </row>
    <row r="103" s="506" customFormat="1" ht="36" customHeight="1" spans="1:9">
      <c r="A103" s="303">
        <v>2011102</v>
      </c>
      <c r="B103" s="422" t="s">
        <v>157</v>
      </c>
      <c r="C103" s="317"/>
      <c r="D103" s="317">
        <v>0</v>
      </c>
      <c r="E103" s="358">
        <v>0</v>
      </c>
      <c r="F103" s="121" t="str">
        <f t="shared" si="2"/>
        <v/>
      </c>
      <c r="G103" s="121" t="str">
        <f t="shared" si="3"/>
        <v/>
      </c>
      <c r="H103" s="640"/>
      <c r="I103" s="641"/>
    </row>
    <row r="104" s="506" customFormat="1" ht="36" customHeight="1" spans="1:9">
      <c r="A104" s="303">
        <v>2011103</v>
      </c>
      <c r="B104" s="422" t="s">
        <v>158</v>
      </c>
      <c r="C104" s="317"/>
      <c r="D104" s="317">
        <v>0</v>
      </c>
      <c r="E104" s="358">
        <v>0</v>
      </c>
      <c r="F104" s="121" t="str">
        <f t="shared" si="2"/>
        <v/>
      </c>
      <c r="G104" s="121" t="str">
        <f t="shared" si="3"/>
        <v/>
      </c>
      <c r="H104" s="640"/>
      <c r="I104" s="641"/>
    </row>
    <row r="105" s="506" customFormat="1" ht="36" customHeight="1" spans="1:9">
      <c r="A105" s="303">
        <v>2011104</v>
      </c>
      <c r="B105" s="422" t="s">
        <v>216</v>
      </c>
      <c r="C105" s="317"/>
      <c r="D105" s="317">
        <v>0</v>
      </c>
      <c r="E105" s="358">
        <v>0</v>
      </c>
      <c r="F105" s="121" t="str">
        <f t="shared" si="2"/>
        <v/>
      </c>
      <c r="G105" s="121" t="str">
        <f t="shared" si="3"/>
        <v/>
      </c>
      <c r="H105" s="640"/>
      <c r="I105" s="641"/>
    </row>
    <row r="106" s="506" customFormat="1" ht="36" customHeight="1" spans="1:9">
      <c r="A106" s="303">
        <v>2011105</v>
      </c>
      <c r="B106" s="422" t="s">
        <v>217</v>
      </c>
      <c r="C106" s="317"/>
      <c r="D106" s="317">
        <v>0</v>
      </c>
      <c r="E106" s="358">
        <v>0</v>
      </c>
      <c r="F106" s="121" t="str">
        <f t="shared" si="2"/>
        <v/>
      </c>
      <c r="G106" s="121" t="str">
        <f t="shared" si="3"/>
        <v/>
      </c>
      <c r="H106" s="640"/>
      <c r="I106" s="641"/>
    </row>
    <row r="107" s="506" customFormat="1" ht="36" customHeight="1" spans="1:9">
      <c r="A107" s="303">
        <v>2011106</v>
      </c>
      <c r="B107" s="422" t="s">
        <v>218</v>
      </c>
      <c r="C107" s="317"/>
      <c r="D107" s="317">
        <v>0</v>
      </c>
      <c r="E107" s="358">
        <v>0</v>
      </c>
      <c r="F107" s="121" t="str">
        <f t="shared" si="2"/>
        <v/>
      </c>
      <c r="G107" s="121" t="str">
        <f t="shared" si="3"/>
        <v/>
      </c>
      <c r="H107" s="640"/>
      <c r="I107" s="641"/>
    </row>
    <row r="108" s="506" customFormat="1" ht="36" customHeight="1" spans="1:9">
      <c r="A108" s="303">
        <v>2011150</v>
      </c>
      <c r="B108" s="422" t="s">
        <v>165</v>
      </c>
      <c r="C108" s="317"/>
      <c r="D108" s="317">
        <v>0</v>
      </c>
      <c r="E108" s="358">
        <v>0</v>
      </c>
      <c r="F108" s="121" t="str">
        <f t="shared" si="2"/>
        <v/>
      </c>
      <c r="G108" s="121" t="str">
        <f t="shared" si="3"/>
        <v/>
      </c>
      <c r="H108" s="640"/>
      <c r="I108" s="641"/>
    </row>
    <row r="109" s="506" customFormat="1" ht="36" customHeight="1" spans="1:9">
      <c r="A109" s="303">
        <v>2011199</v>
      </c>
      <c r="B109" s="422" t="s">
        <v>219</v>
      </c>
      <c r="C109" s="317"/>
      <c r="D109" s="317">
        <v>0</v>
      </c>
      <c r="E109" s="358">
        <v>15</v>
      </c>
      <c r="F109" s="121" t="str">
        <f t="shared" si="2"/>
        <v/>
      </c>
      <c r="G109" s="121" t="str">
        <f t="shared" si="3"/>
        <v/>
      </c>
      <c r="H109" s="640"/>
      <c r="I109" s="641"/>
    </row>
    <row r="110" s="506" customFormat="1" ht="36" customHeight="1" spans="1:9">
      <c r="A110" s="303">
        <v>20113</v>
      </c>
      <c r="B110" s="343" t="s">
        <v>220</v>
      </c>
      <c r="C110" s="317">
        <f>SUM(C111:C120)</f>
        <v>179</v>
      </c>
      <c r="D110" s="317">
        <v>411</v>
      </c>
      <c r="E110" s="317">
        <f>SUM(E111:E120)</f>
        <v>166</v>
      </c>
      <c r="F110" s="121">
        <f t="shared" si="2"/>
        <v>-0.073</v>
      </c>
      <c r="G110" s="121">
        <f t="shared" si="3"/>
        <v>0.404</v>
      </c>
      <c r="H110" s="640"/>
      <c r="I110" s="641"/>
    </row>
    <row r="111" s="506" customFormat="1" ht="36" customHeight="1" spans="1:9">
      <c r="A111" s="303">
        <v>2011301</v>
      </c>
      <c r="B111" s="422" t="s">
        <v>156</v>
      </c>
      <c r="C111" s="317">
        <v>174</v>
      </c>
      <c r="D111" s="317">
        <v>154</v>
      </c>
      <c r="E111" s="358">
        <v>159</v>
      </c>
      <c r="F111" s="121">
        <f t="shared" si="2"/>
        <v>-0.086</v>
      </c>
      <c r="G111" s="121">
        <f t="shared" si="3"/>
        <v>1.032</v>
      </c>
      <c r="H111" s="640"/>
      <c r="I111" s="641"/>
    </row>
    <row r="112" s="506" customFormat="1" ht="36" customHeight="1" spans="1:9">
      <c r="A112" s="303">
        <v>2011302</v>
      </c>
      <c r="B112" s="422" t="s">
        <v>157</v>
      </c>
      <c r="C112" s="317"/>
      <c r="D112" s="317">
        <v>0</v>
      </c>
      <c r="E112" s="358">
        <v>0</v>
      </c>
      <c r="F112" s="121" t="str">
        <f t="shared" si="2"/>
        <v/>
      </c>
      <c r="G112" s="121" t="str">
        <f t="shared" si="3"/>
        <v/>
      </c>
      <c r="H112" s="640"/>
      <c r="I112" s="641"/>
    </row>
    <row r="113" s="506" customFormat="1" ht="36" customHeight="1" spans="1:9">
      <c r="A113" s="303">
        <v>2011303</v>
      </c>
      <c r="B113" s="422" t="s">
        <v>158</v>
      </c>
      <c r="C113" s="317"/>
      <c r="D113" s="317">
        <v>0</v>
      </c>
      <c r="E113" s="358">
        <v>0</v>
      </c>
      <c r="F113" s="121" t="str">
        <f t="shared" si="2"/>
        <v/>
      </c>
      <c r="G113" s="121" t="str">
        <f t="shared" si="3"/>
        <v/>
      </c>
      <c r="H113" s="640"/>
      <c r="I113" s="641"/>
    </row>
    <row r="114" s="506" customFormat="1" ht="36" customHeight="1" spans="1:9">
      <c r="A114" s="303">
        <v>2011304</v>
      </c>
      <c r="B114" s="422" t="s">
        <v>221</v>
      </c>
      <c r="C114" s="317"/>
      <c r="D114" s="317">
        <v>0</v>
      </c>
      <c r="E114" s="358">
        <v>0</v>
      </c>
      <c r="F114" s="121" t="str">
        <f t="shared" si="2"/>
        <v/>
      </c>
      <c r="G114" s="121" t="str">
        <f t="shared" si="3"/>
        <v/>
      </c>
      <c r="H114" s="640"/>
      <c r="I114" s="641"/>
    </row>
    <row r="115" s="506" customFormat="1" ht="36" customHeight="1" spans="1:9">
      <c r="A115" s="303">
        <v>2011305</v>
      </c>
      <c r="B115" s="422" t="s">
        <v>222</v>
      </c>
      <c r="C115" s="317"/>
      <c r="D115" s="317">
        <v>0</v>
      </c>
      <c r="E115" s="358">
        <v>0</v>
      </c>
      <c r="F115" s="121" t="str">
        <f t="shared" si="2"/>
        <v/>
      </c>
      <c r="G115" s="121" t="str">
        <f t="shared" si="3"/>
        <v/>
      </c>
      <c r="H115" s="640"/>
      <c r="I115" s="641"/>
    </row>
    <row r="116" s="506" customFormat="1" ht="36" customHeight="1" spans="1:9">
      <c r="A116" s="303">
        <v>2011306</v>
      </c>
      <c r="B116" s="422" t="s">
        <v>223</v>
      </c>
      <c r="C116" s="317"/>
      <c r="D116" s="317">
        <v>0</v>
      </c>
      <c r="E116" s="358">
        <v>0</v>
      </c>
      <c r="F116" s="121" t="str">
        <f t="shared" si="2"/>
        <v/>
      </c>
      <c r="G116" s="121" t="str">
        <f t="shared" si="3"/>
        <v/>
      </c>
      <c r="H116" s="640"/>
      <c r="I116" s="641"/>
    </row>
    <row r="117" s="506" customFormat="1" ht="36" customHeight="1" spans="1:9">
      <c r="A117" s="303">
        <v>2011307</v>
      </c>
      <c r="B117" s="422" t="s">
        <v>224</v>
      </c>
      <c r="C117" s="317"/>
      <c r="D117" s="317">
        <v>0</v>
      </c>
      <c r="E117" s="358">
        <v>0</v>
      </c>
      <c r="F117" s="121" t="str">
        <f t="shared" si="2"/>
        <v/>
      </c>
      <c r="G117" s="121" t="str">
        <f t="shared" si="3"/>
        <v/>
      </c>
      <c r="H117" s="640"/>
      <c r="I117" s="641"/>
    </row>
    <row r="118" s="506" customFormat="1" ht="36" customHeight="1" spans="1:9">
      <c r="A118" s="303">
        <v>2011308</v>
      </c>
      <c r="B118" s="422" t="s">
        <v>225</v>
      </c>
      <c r="C118" s="317"/>
      <c r="D118" s="317">
        <v>252</v>
      </c>
      <c r="E118" s="358">
        <v>7</v>
      </c>
      <c r="F118" s="121" t="str">
        <f t="shared" si="2"/>
        <v/>
      </c>
      <c r="G118" s="121">
        <f t="shared" si="3"/>
        <v>0.028</v>
      </c>
      <c r="H118" s="640"/>
      <c r="I118" s="641"/>
    </row>
    <row r="119" s="506" customFormat="1" ht="36" customHeight="1" spans="1:9">
      <c r="A119" s="303">
        <v>2011350</v>
      </c>
      <c r="B119" s="422" t="s">
        <v>165</v>
      </c>
      <c r="C119" s="317"/>
      <c r="D119" s="317">
        <v>0</v>
      </c>
      <c r="E119" s="358">
        <v>0</v>
      </c>
      <c r="F119" s="121" t="str">
        <f t="shared" si="2"/>
        <v/>
      </c>
      <c r="G119" s="121" t="str">
        <f t="shared" si="3"/>
        <v/>
      </c>
      <c r="H119" s="640"/>
      <c r="I119" s="641"/>
    </row>
    <row r="120" s="506" customFormat="1" ht="36" customHeight="1" spans="1:9">
      <c r="A120" s="303">
        <v>2011399</v>
      </c>
      <c r="B120" s="422" t="s">
        <v>226</v>
      </c>
      <c r="C120" s="317">
        <v>5</v>
      </c>
      <c r="D120" s="317">
        <v>5</v>
      </c>
      <c r="E120" s="358">
        <v>0</v>
      </c>
      <c r="F120" s="121">
        <f t="shared" si="2"/>
        <v>-1</v>
      </c>
      <c r="G120" s="121">
        <f t="shared" si="3"/>
        <v>0</v>
      </c>
      <c r="H120" s="640"/>
      <c r="I120" s="641"/>
    </row>
    <row r="121" s="506" customFormat="1" ht="36" customHeight="1" spans="1:9">
      <c r="A121" s="303">
        <v>20114</v>
      </c>
      <c r="B121" s="343" t="s">
        <v>227</v>
      </c>
      <c r="C121" s="317">
        <f>SUM(C122:C132)</f>
        <v>0</v>
      </c>
      <c r="D121" s="317">
        <v>0</v>
      </c>
      <c r="E121" s="317">
        <f>SUM(E122:E132)</f>
        <v>0</v>
      </c>
      <c r="F121" s="121" t="str">
        <f t="shared" si="2"/>
        <v/>
      </c>
      <c r="G121" s="121" t="str">
        <f t="shared" si="3"/>
        <v/>
      </c>
      <c r="H121" s="640"/>
      <c r="I121" s="641"/>
    </row>
    <row r="122" s="506" customFormat="1" ht="36" customHeight="1" spans="1:9">
      <c r="A122" s="303">
        <v>2011401</v>
      </c>
      <c r="B122" s="422" t="s">
        <v>156</v>
      </c>
      <c r="C122" s="317"/>
      <c r="D122" s="317">
        <v>0</v>
      </c>
      <c r="E122" s="358">
        <v>0</v>
      </c>
      <c r="F122" s="121" t="str">
        <f t="shared" si="2"/>
        <v/>
      </c>
      <c r="G122" s="121" t="str">
        <f t="shared" si="3"/>
        <v/>
      </c>
      <c r="H122" s="640"/>
      <c r="I122" s="641"/>
    </row>
    <row r="123" s="506" customFormat="1" ht="36" customHeight="1" spans="1:9">
      <c r="A123" s="303">
        <v>2011402</v>
      </c>
      <c r="B123" s="422" t="s">
        <v>157</v>
      </c>
      <c r="C123" s="317"/>
      <c r="D123" s="317">
        <v>0</v>
      </c>
      <c r="E123" s="358">
        <v>0</v>
      </c>
      <c r="F123" s="121" t="str">
        <f t="shared" si="2"/>
        <v/>
      </c>
      <c r="G123" s="121" t="str">
        <f t="shared" si="3"/>
        <v/>
      </c>
      <c r="H123" s="640"/>
      <c r="I123" s="641"/>
    </row>
    <row r="124" s="506" customFormat="1" ht="36" customHeight="1" spans="1:9">
      <c r="A124" s="303">
        <v>2011403</v>
      </c>
      <c r="B124" s="422" t="s">
        <v>158</v>
      </c>
      <c r="C124" s="317"/>
      <c r="D124" s="317">
        <v>0</v>
      </c>
      <c r="E124" s="358">
        <v>0</v>
      </c>
      <c r="F124" s="121" t="str">
        <f t="shared" si="2"/>
        <v/>
      </c>
      <c r="G124" s="121" t="str">
        <f t="shared" si="3"/>
        <v/>
      </c>
      <c r="H124" s="640"/>
      <c r="I124" s="641"/>
    </row>
    <row r="125" s="506" customFormat="1" ht="36" customHeight="1" spans="1:9">
      <c r="A125" s="303">
        <v>2011404</v>
      </c>
      <c r="B125" s="422" t="s">
        <v>228</v>
      </c>
      <c r="C125" s="317"/>
      <c r="D125" s="317">
        <v>0</v>
      </c>
      <c r="E125" s="358">
        <v>0</v>
      </c>
      <c r="F125" s="121" t="str">
        <f t="shared" si="2"/>
        <v/>
      </c>
      <c r="G125" s="121" t="str">
        <f t="shared" si="3"/>
        <v/>
      </c>
      <c r="H125" s="640"/>
      <c r="I125" s="641"/>
    </row>
    <row r="126" s="506" customFormat="1" ht="36" customHeight="1" spans="1:9">
      <c r="A126" s="303">
        <v>2011405</v>
      </c>
      <c r="B126" s="422" t="s">
        <v>229</v>
      </c>
      <c r="C126" s="317"/>
      <c r="D126" s="317">
        <v>0</v>
      </c>
      <c r="E126" s="358">
        <v>0</v>
      </c>
      <c r="F126" s="121" t="str">
        <f t="shared" si="2"/>
        <v/>
      </c>
      <c r="G126" s="121" t="str">
        <f t="shared" si="3"/>
        <v/>
      </c>
      <c r="H126" s="640"/>
      <c r="I126" s="641"/>
    </row>
    <row r="127" s="506" customFormat="1" ht="36" customHeight="1" spans="1:9">
      <c r="A127" s="303">
        <v>2011408</v>
      </c>
      <c r="B127" s="422" t="s">
        <v>230</v>
      </c>
      <c r="C127" s="317"/>
      <c r="D127" s="317">
        <v>0</v>
      </c>
      <c r="E127" s="358">
        <v>0</v>
      </c>
      <c r="F127" s="121" t="str">
        <f t="shared" si="2"/>
        <v/>
      </c>
      <c r="G127" s="121" t="str">
        <f t="shared" si="3"/>
        <v/>
      </c>
      <c r="H127" s="640"/>
      <c r="I127" s="641"/>
    </row>
    <row r="128" s="506" customFormat="1" ht="36" customHeight="1" spans="1:9">
      <c r="A128" s="303">
        <v>2011409</v>
      </c>
      <c r="B128" s="422" t="s">
        <v>231</v>
      </c>
      <c r="C128" s="317"/>
      <c r="D128" s="317">
        <v>0</v>
      </c>
      <c r="E128" s="358">
        <v>0</v>
      </c>
      <c r="F128" s="121" t="str">
        <f t="shared" si="2"/>
        <v/>
      </c>
      <c r="G128" s="121" t="str">
        <f t="shared" si="3"/>
        <v/>
      </c>
      <c r="H128" s="640"/>
      <c r="I128" s="641"/>
    </row>
    <row r="129" s="506" customFormat="1" ht="36" customHeight="1" spans="1:9">
      <c r="A129" s="303">
        <v>2011410</v>
      </c>
      <c r="B129" s="422" t="s">
        <v>232</v>
      </c>
      <c r="C129" s="317"/>
      <c r="D129" s="317">
        <v>0</v>
      </c>
      <c r="E129" s="358">
        <v>0</v>
      </c>
      <c r="F129" s="121" t="str">
        <f t="shared" si="2"/>
        <v/>
      </c>
      <c r="G129" s="121" t="str">
        <f t="shared" si="3"/>
        <v/>
      </c>
      <c r="H129" s="640"/>
      <c r="I129" s="641"/>
    </row>
    <row r="130" s="506" customFormat="1" ht="36" customHeight="1" spans="1:9">
      <c r="A130" s="303">
        <v>2011411</v>
      </c>
      <c r="B130" s="422" t="s">
        <v>233</v>
      </c>
      <c r="C130" s="317"/>
      <c r="D130" s="317">
        <v>0</v>
      </c>
      <c r="E130" s="358">
        <v>0</v>
      </c>
      <c r="F130" s="121" t="str">
        <f t="shared" si="2"/>
        <v/>
      </c>
      <c r="G130" s="121" t="str">
        <f t="shared" si="3"/>
        <v/>
      </c>
      <c r="H130" s="640"/>
      <c r="I130" s="641"/>
    </row>
    <row r="131" s="506" customFormat="1" ht="36" customHeight="1" spans="1:9">
      <c r="A131" s="303">
        <v>2011450</v>
      </c>
      <c r="B131" s="422" t="s">
        <v>165</v>
      </c>
      <c r="C131" s="317"/>
      <c r="D131" s="317">
        <v>0</v>
      </c>
      <c r="E131" s="358">
        <v>0</v>
      </c>
      <c r="F131" s="121" t="str">
        <f t="shared" si="2"/>
        <v/>
      </c>
      <c r="G131" s="121" t="str">
        <f t="shared" si="3"/>
        <v/>
      </c>
      <c r="H131" s="640"/>
      <c r="I131" s="641"/>
    </row>
    <row r="132" s="506" customFormat="1" ht="36" customHeight="1" spans="1:9">
      <c r="A132" s="303">
        <v>2011499</v>
      </c>
      <c r="B132" s="422" t="s">
        <v>234</v>
      </c>
      <c r="C132" s="317"/>
      <c r="D132" s="317">
        <v>0</v>
      </c>
      <c r="E132" s="358">
        <v>0</v>
      </c>
      <c r="F132" s="121" t="str">
        <f t="shared" si="2"/>
        <v/>
      </c>
      <c r="G132" s="121" t="str">
        <f t="shared" si="3"/>
        <v/>
      </c>
      <c r="H132" s="640"/>
      <c r="I132" s="641"/>
    </row>
    <row r="133" s="506" customFormat="1" ht="36" customHeight="1" spans="1:9">
      <c r="A133" s="303">
        <v>20123</v>
      </c>
      <c r="B133" s="343" t="s">
        <v>235</v>
      </c>
      <c r="C133" s="317">
        <f>SUM(C134:C139)</f>
        <v>198</v>
      </c>
      <c r="D133" s="317">
        <v>23</v>
      </c>
      <c r="E133" s="317">
        <f>SUM(E134:E139)</f>
        <v>205</v>
      </c>
      <c r="F133" s="121">
        <f t="shared" ref="F133:F196" si="4">IF(C133&gt;0,E133/C133-1,"")</f>
        <v>0.035</v>
      </c>
      <c r="G133" s="121">
        <f t="shared" ref="G133:G196" si="5">IF(D133&gt;0,E133/D133,"")</f>
        <v>8.913</v>
      </c>
      <c r="H133" s="640"/>
      <c r="I133" s="641"/>
    </row>
    <row r="134" s="506" customFormat="1" ht="36" customHeight="1" spans="1:9">
      <c r="A134" s="303">
        <v>2012301</v>
      </c>
      <c r="B134" s="422" t="s">
        <v>156</v>
      </c>
      <c r="C134" s="317"/>
      <c r="D134" s="317">
        <v>0</v>
      </c>
      <c r="E134" s="358">
        <v>0</v>
      </c>
      <c r="F134" s="121" t="str">
        <f t="shared" si="4"/>
        <v/>
      </c>
      <c r="G134" s="121" t="str">
        <f t="shared" si="5"/>
        <v/>
      </c>
      <c r="H134" s="640"/>
      <c r="I134" s="641"/>
    </row>
    <row r="135" s="506" customFormat="1" ht="36" customHeight="1" spans="1:9">
      <c r="A135" s="303">
        <v>2012302</v>
      </c>
      <c r="B135" s="422" t="s">
        <v>157</v>
      </c>
      <c r="C135" s="317"/>
      <c r="D135" s="317">
        <v>0</v>
      </c>
      <c r="E135" s="358">
        <v>0</v>
      </c>
      <c r="F135" s="121" t="str">
        <f t="shared" si="4"/>
        <v/>
      </c>
      <c r="G135" s="121" t="str">
        <f t="shared" si="5"/>
        <v/>
      </c>
      <c r="H135" s="640"/>
      <c r="I135" s="641"/>
    </row>
    <row r="136" s="506" customFormat="1" ht="36" customHeight="1" spans="1:9">
      <c r="A136" s="303">
        <v>2012303</v>
      </c>
      <c r="B136" s="422" t="s">
        <v>158</v>
      </c>
      <c r="C136" s="317"/>
      <c r="D136" s="317">
        <v>0</v>
      </c>
      <c r="E136" s="358">
        <v>0</v>
      </c>
      <c r="F136" s="121" t="str">
        <f t="shared" si="4"/>
        <v/>
      </c>
      <c r="G136" s="121" t="str">
        <f t="shared" si="5"/>
        <v/>
      </c>
      <c r="H136" s="640"/>
      <c r="I136" s="641"/>
    </row>
    <row r="137" s="506" customFormat="1" ht="36" customHeight="1" spans="1:9">
      <c r="A137" s="303">
        <v>2012304</v>
      </c>
      <c r="B137" s="422" t="s">
        <v>236</v>
      </c>
      <c r="C137" s="317"/>
      <c r="D137" s="317">
        <v>20</v>
      </c>
      <c r="E137" s="358">
        <v>202</v>
      </c>
      <c r="F137" s="121" t="str">
        <f t="shared" si="4"/>
        <v/>
      </c>
      <c r="G137" s="121">
        <f t="shared" si="5"/>
        <v>10.1</v>
      </c>
      <c r="H137" s="640"/>
      <c r="I137" s="641"/>
    </row>
    <row r="138" s="506" customFormat="1" ht="36" customHeight="1" spans="1:9">
      <c r="A138" s="303">
        <v>2012350</v>
      </c>
      <c r="B138" s="422" t="s">
        <v>165</v>
      </c>
      <c r="C138" s="317"/>
      <c r="D138" s="317">
        <v>0</v>
      </c>
      <c r="E138" s="358">
        <v>0</v>
      </c>
      <c r="F138" s="121" t="str">
        <f t="shared" si="4"/>
        <v/>
      </c>
      <c r="G138" s="121" t="str">
        <f t="shared" si="5"/>
        <v/>
      </c>
      <c r="H138" s="640"/>
      <c r="I138" s="641"/>
    </row>
    <row r="139" s="506" customFormat="1" ht="36" customHeight="1" spans="1:9">
      <c r="A139" s="303">
        <v>2012399</v>
      </c>
      <c r="B139" s="422" t="s">
        <v>237</v>
      </c>
      <c r="C139" s="317">
        <v>198</v>
      </c>
      <c r="D139" s="317">
        <v>3</v>
      </c>
      <c r="E139" s="358">
        <v>3</v>
      </c>
      <c r="F139" s="121">
        <f t="shared" si="4"/>
        <v>-0.985</v>
      </c>
      <c r="G139" s="121">
        <f t="shared" si="5"/>
        <v>1</v>
      </c>
      <c r="H139" s="640"/>
      <c r="I139" s="641"/>
    </row>
    <row r="140" s="506" customFormat="1" ht="36" customHeight="1" spans="1:9">
      <c r="A140" s="303">
        <v>20125</v>
      </c>
      <c r="B140" s="343" t="s">
        <v>238</v>
      </c>
      <c r="C140" s="317">
        <f>SUM(C141:C147)</f>
        <v>0</v>
      </c>
      <c r="D140" s="317">
        <v>0</v>
      </c>
      <c r="E140" s="317">
        <f>SUM(E141:E147)</f>
        <v>0</v>
      </c>
      <c r="F140" s="121" t="str">
        <f t="shared" si="4"/>
        <v/>
      </c>
      <c r="G140" s="121" t="str">
        <f t="shared" si="5"/>
        <v/>
      </c>
      <c r="H140" s="640"/>
      <c r="I140" s="641"/>
    </row>
    <row r="141" s="506" customFormat="1" ht="36" customHeight="1" spans="1:9">
      <c r="A141" s="303">
        <v>2012501</v>
      </c>
      <c r="B141" s="422" t="s">
        <v>156</v>
      </c>
      <c r="C141" s="317"/>
      <c r="D141" s="317">
        <v>0</v>
      </c>
      <c r="E141" s="358">
        <v>0</v>
      </c>
      <c r="F141" s="121" t="str">
        <f t="shared" si="4"/>
        <v/>
      </c>
      <c r="G141" s="121" t="str">
        <f t="shared" si="5"/>
        <v/>
      </c>
      <c r="H141" s="640"/>
      <c r="I141" s="641"/>
    </row>
    <row r="142" s="506" customFormat="1" ht="36" customHeight="1" spans="1:9">
      <c r="A142" s="303">
        <v>2012502</v>
      </c>
      <c r="B142" s="422" t="s">
        <v>157</v>
      </c>
      <c r="C142" s="317"/>
      <c r="D142" s="317">
        <v>0</v>
      </c>
      <c r="E142" s="358">
        <v>0</v>
      </c>
      <c r="F142" s="121" t="str">
        <f t="shared" si="4"/>
        <v/>
      </c>
      <c r="G142" s="121" t="str">
        <f t="shared" si="5"/>
        <v/>
      </c>
      <c r="H142" s="640"/>
      <c r="I142" s="641"/>
    </row>
    <row r="143" s="506" customFormat="1" ht="36" customHeight="1" spans="1:9">
      <c r="A143" s="303">
        <v>2012503</v>
      </c>
      <c r="B143" s="422" t="s">
        <v>158</v>
      </c>
      <c r="C143" s="317"/>
      <c r="D143" s="317">
        <v>0</v>
      </c>
      <c r="E143" s="358">
        <v>0</v>
      </c>
      <c r="F143" s="121" t="str">
        <f t="shared" si="4"/>
        <v/>
      </c>
      <c r="G143" s="121" t="str">
        <f t="shared" si="5"/>
        <v/>
      </c>
      <c r="H143" s="640"/>
      <c r="I143" s="641"/>
    </row>
    <row r="144" s="506" customFormat="1" ht="36" customHeight="1" spans="1:9">
      <c r="A144" s="303">
        <v>2012504</v>
      </c>
      <c r="B144" s="422" t="s">
        <v>239</v>
      </c>
      <c r="C144" s="317"/>
      <c r="D144" s="317">
        <v>0</v>
      </c>
      <c r="E144" s="358">
        <v>0</v>
      </c>
      <c r="F144" s="121" t="str">
        <f t="shared" si="4"/>
        <v/>
      </c>
      <c r="G144" s="121" t="str">
        <f t="shared" si="5"/>
        <v/>
      </c>
      <c r="H144" s="640"/>
      <c r="I144" s="641"/>
    </row>
    <row r="145" s="506" customFormat="1" ht="36" customHeight="1" spans="1:9">
      <c r="A145" s="303">
        <v>2012505</v>
      </c>
      <c r="B145" s="422" t="s">
        <v>240</v>
      </c>
      <c r="C145" s="317"/>
      <c r="D145" s="317">
        <v>0</v>
      </c>
      <c r="E145" s="358">
        <v>0</v>
      </c>
      <c r="F145" s="121" t="str">
        <f t="shared" si="4"/>
        <v/>
      </c>
      <c r="G145" s="121" t="str">
        <f t="shared" si="5"/>
        <v/>
      </c>
      <c r="H145" s="640"/>
      <c r="I145" s="641"/>
    </row>
    <row r="146" s="506" customFormat="1" ht="36" customHeight="1" spans="1:9">
      <c r="A146" s="303">
        <v>2012550</v>
      </c>
      <c r="B146" s="422" t="s">
        <v>165</v>
      </c>
      <c r="C146" s="317"/>
      <c r="D146" s="317">
        <v>0</v>
      </c>
      <c r="E146" s="358">
        <v>0</v>
      </c>
      <c r="F146" s="121" t="str">
        <f t="shared" si="4"/>
        <v/>
      </c>
      <c r="G146" s="121" t="str">
        <f t="shared" si="5"/>
        <v/>
      </c>
      <c r="H146" s="640"/>
      <c r="I146" s="641"/>
    </row>
    <row r="147" s="506" customFormat="1" ht="36" customHeight="1" spans="1:9">
      <c r="A147" s="303">
        <v>2012599</v>
      </c>
      <c r="B147" s="422" t="s">
        <v>241</v>
      </c>
      <c r="C147" s="317"/>
      <c r="D147" s="317">
        <v>0</v>
      </c>
      <c r="E147" s="358">
        <v>0</v>
      </c>
      <c r="F147" s="121" t="str">
        <f t="shared" si="4"/>
        <v/>
      </c>
      <c r="G147" s="121" t="str">
        <f t="shared" si="5"/>
        <v/>
      </c>
      <c r="H147" s="640"/>
      <c r="I147" s="641"/>
    </row>
    <row r="148" s="506" customFormat="1" ht="36" customHeight="1" spans="1:9">
      <c r="A148" s="303">
        <v>20126</v>
      </c>
      <c r="B148" s="343" t="s">
        <v>242</v>
      </c>
      <c r="C148" s="317">
        <f>SUM(C149:C153)</f>
        <v>114</v>
      </c>
      <c r="D148" s="317">
        <v>127</v>
      </c>
      <c r="E148" s="317">
        <f>SUM(E149:E153)</f>
        <v>66</v>
      </c>
      <c r="F148" s="121">
        <f t="shared" si="4"/>
        <v>-0.421</v>
      </c>
      <c r="G148" s="121">
        <f t="shared" si="5"/>
        <v>0.52</v>
      </c>
      <c r="H148" s="640"/>
      <c r="I148" s="641"/>
    </row>
    <row r="149" s="506" customFormat="1" ht="36" customHeight="1" spans="1:9">
      <c r="A149" s="303">
        <v>2012601</v>
      </c>
      <c r="B149" s="422" t="s">
        <v>156</v>
      </c>
      <c r="C149" s="317">
        <v>86</v>
      </c>
      <c r="D149" s="317">
        <v>99</v>
      </c>
      <c r="E149" s="358">
        <v>101</v>
      </c>
      <c r="F149" s="121">
        <f t="shared" si="4"/>
        <v>0.174</v>
      </c>
      <c r="G149" s="121">
        <f t="shared" si="5"/>
        <v>1.02</v>
      </c>
      <c r="H149" s="640"/>
      <c r="I149" s="641"/>
    </row>
    <row r="150" s="506" customFormat="1" ht="36" customHeight="1" spans="1:9">
      <c r="A150" s="303">
        <v>2012602</v>
      </c>
      <c r="B150" s="422" t="s">
        <v>157</v>
      </c>
      <c r="C150" s="317"/>
      <c r="D150" s="317">
        <v>0</v>
      </c>
      <c r="E150" s="358">
        <v>0</v>
      </c>
      <c r="F150" s="121" t="str">
        <f t="shared" si="4"/>
        <v/>
      </c>
      <c r="G150" s="121" t="str">
        <f t="shared" si="5"/>
        <v/>
      </c>
      <c r="H150" s="640"/>
      <c r="I150" s="641"/>
    </row>
    <row r="151" s="506" customFormat="1" ht="36" customHeight="1" spans="1:9">
      <c r="A151" s="303">
        <v>2012603</v>
      </c>
      <c r="B151" s="422" t="s">
        <v>158</v>
      </c>
      <c r="C151" s="317"/>
      <c r="D151" s="317">
        <v>0</v>
      </c>
      <c r="E151" s="358">
        <v>0</v>
      </c>
      <c r="F151" s="121" t="str">
        <f t="shared" si="4"/>
        <v/>
      </c>
      <c r="G151" s="121" t="str">
        <f t="shared" si="5"/>
        <v/>
      </c>
      <c r="H151" s="640"/>
      <c r="I151" s="641"/>
    </row>
    <row r="152" s="506" customFormat="1" ht="36" customHeight="1" spans="1:9">
      <c r="A152" s="303">
        <v>2012604</v>
      </c>
      <c r="B152" s="422" t="s">
        <v>243</v>
      </c>
      <c r="C152" s="317">
        <v>18</v>
      </c>
      <c r="D152" s="317">
        <v>0</v>
      </c>
      <c r="E152" s="358">
        <v>0</v>
      </c>
      <c r="F152" s="121">
        <f t="shared" si="4"/>
        <v>-1</v>
      </c>
      <c r="G152" s="121" t="str">
        <f t="shared" si="5"/>
        <v/>
      </c>
      <c r="H152" s="640"/>
      <c r="I152" s="641"/>
    </row>
    <row r="153" s="506" customFormat="1" ht="36" customHeight="1" spans="1:9">
      <c r="A153" s="303">
        <v>2012699</v>
      </c>
      <c r="B153" s="422" t="s">
        <v>244</v>
      </c>
      <c r="C153" s="317">
        <v>10</v>
      </c>
      <c r="D153" s="317">
        <v>28</v>
      </c>
      <c r="E153" s="358">
        <v>-35</v>
      </c>
      <c r="F153" s="121">
        <f t="shared" si="4"/>
        <v>-4.5</v>
      </c>
      <c r="G153" s="121">
        <f t="shared" si="5"/>
        <v>-1.25</v>
      </c>
      <c r="H153" s="640"/>
      <c r="I153" s="641"/>
    </row>
    <row r="154" s="506" customFormat="1" ht="36" customHeight="1" spans="1:9">
      <c r="A154" s="303">
        <v>20128</v>
      </c>
      <c r="B154" s="343" t="s">
        <v>245</v>
      </c>
      <c r="C154" s="317">
        <f>SUM(C155:C160)</f>
        <v>71</v>
      </c>
      <c r="D154" s="317">
        <v>54</v>
      </c>
      <c r="E154" s="317">
        <f>SUM(E155:E160)</f>
        <v>57</v>
      </c>
      <c r="F154" s="121">
        <f t="shared" si="4"/>
        <v>-0.197</v>
      </c>
      <c r="G154" s="121">
        <f t="shared" si="5"/>
        <v>1.056</v>
      </c>
      <c r="H154" s="640"/>
      <c r="I154" s="641"/>
    </row>
    <row r="155" s="506" customFormat="1" ht="36" customHeight="1" spans="1:9">
      <c r="A155" s="303">
        <v>2012801</v>
      </c>
      <c r="B155" s="422" t="s">
        <v>156</v>
      </c>
      <c r="C155" s="317">
        <v>71</v>
      </c>
      <c r="D155" s="317">
        <v>50</v>
      </c>
      <c r="E155" s="358">
        <v>53</v>
      </c>
      <c r="F155" s="121">
        <f t="shared" si="4"/>
        <v>-0.254</v>
      </c>
      <c r="G155" s="121">
        <f t="shared" si="5"/>
        <v>1.06</v>
      </c>
      <c r="H155" s="640"/>
      <c r="I155" s="641"/>
    </row>
    <row r="156" s="506" customFormat="1" ht="36" customHeight="1" spans="1:9">
      <c r="A156" s="303">
        <v>2012802</v>
      </c>
      <c r="B156" s="422" t="s">
        <v>157</v>
      </c>
      <c r="C156" s="317"/>
      <c r="D156" s="317">
        <v>0</v>
      </c>
      <c r="E156" s="358">
        <v>0</v>
      </c>
      <c r="F156" s="121" t="str">
        <f t="shared" si="4"/>
        <v/>
      </c>
      <c r="G156" s="121" t="str">
        <f t="shared" si="5"/>
        <v/>
      </c>
      <c r="H156" s="640"/>
      <c r="I156" s="641"/>
    </row>
    <row r="157" s="506" customFormat="1" ht="36" customHeight="1" spans="1:9">
      <c r="A157" s="303">
        <v>2012803</v>
      </c>
      <c r="B157" s="422" t="s">
        <v>158</v>
      </c>
      <c r="C157" s="317"/>
      <c r="D157" s="317">
        <v>0</v>
      </c>
      <c r="E157" s="358">
        <v>0</v>
      </c>
      <c r="F157" s="121" t="str">
        <f t="shared" si="4"/>
        <v/>
      </c>
      <c r="G157" s="121" t="str">
        <f t="shared" si="5"/>
        <v/>
      </c>
      <c r="H157" s="640"/>
      <c r="I157" s="641"/>
    </row>
    <row r="158" s="506" customFormat="1" ht="36" customHeight="1" spans="1:9">
      <c r="A158" s="303">
        <v>2012804</v>
      </c>
      <c r="B158" s="422" t="s">
        <v>170</v>
      </c>
      <c r="C158" s="317"/>
      <c r="D158" s="317">
        <v>0</v>
      </c>
      <c r="E158" s="358">
        <v>0</v>
      </c>
      <c r="F158" s="121" t="str">
        <f t="shared" si="4"/>
        <v/>
      </c>
      <c r="G158" s="121" t="str">
        <f t="shared" si="5"/>
        <v/>
      </c>
      <c r="H158" s="640"/>
      <c r="I158" s="641"/>
    </row>
    <row r="159" s="506" customFormat="1" ht="36" customHeight="1" spans="1:9">
      <c r="A159" s="303">
        <v>2012850</v>
      </c>
      <c r="B159" s="422" t="s">
        <v>165</v>
      </c>
      <c r="C159" s="317"/>
      <c r="D159" s="317">
        <v>0</v>
      </c>
      <c r="E159" s="358">
        <v>0</v>
      </c>
      <c r="F159" s="121" t="str">
        <f t="shared" si="4"/>
        <v/>
      </c>
      <c r="G159" s="121" t="str">
        <f t="shared" si="5"/>
        <v/>
      </c>
      <c r="H159" s="640"/>
      <c r="I159" s="641"/>
    </row>
    <row r="160" s="506" customFormat="1" ht="36" customHeight="1" spans="1:9">
      <c r="A160" s="303">
        <v>2012899</v>
      </c>
      <c r="B160" s="422" t="s">
        <v>246</v>
      </c>
      <c r="C160" s="317"/>
      <c r="D160" s="317">
        <v>4</v>
      </c>
      <c r="E160" s="358">
        <v>4</v>
      </c>
      <c r="F160" s="121" t="str">
        <f t="shared" si="4"/>
        <v/>
      </c>
      <c r="G160" s="121">
        <f t="shared" si="5"/>
        <v>1</v>
      </c>
      <c r="H160" s="640"/>
      <c r="I160" s="641"/>
    </row>
    <row r="161" s="506" customFormat="1" ht="36" customHeight="1" spans="1:9">
      <c r="A161" s="303">
        <v>20129</v>
      </c>
      <c r="B161" s="343" t="s">
        <v>247</v>
      </c>
      <c r="C161" s="317">
        <f>SUM(C162:C167)</f>
        <v>375</v>
      </c>
      <c r="D161" s="317">
        <v>443</v>
      </c>
      <c r="E161" s="317">
        <f>SUM(E162:E167)</f>
        <v>340</v>
      </c>
      <c r="F161" s="121">
        <f t="shared" si="4"/>
        <v>-0.093</v>
      </c>
      <c r="G161" s="121">
        <f t="shared" si="5"/>
        <v>0.767</v>
      </c>
      <c r="H161" s="640"/>
      <c r="I161" s="641"/>
    </row>
    <row r="162" s="506" customFormat="1" ht="36" customHeight="1" spans="1:9">
      <c r="A162" s="303">
        <v>2012901</v>
      </c>
      <c r="B162" s="422" t="s">
        <v>156</v>
      </c>
      <c r="C162" s="317">
        <v>250</v>
      </c>
      <c r="D162" s="317">
        <v>227</v>
      </c>
      <c r="E162" s="358">
        <v>246</v>
      </c>
      <c r="F162" s="121">
        <f t="shared" si="4"/>
        <v>-0.016</v>
      </c>
      <c r="G162" s="121">
        <f t="shared" si="5"/>
        <v>1.084</v>
      </c>
      <c r="H162" s="640"/>
      <c r="I162" s="641"/>
    </row>
    <row r="163" s="506" customFormat="1" ht="36" customHeight="1" spans="1:9">
      <c r="A163" s="303">
        <v>2012902</v>
      </c>
      <c r="B163" s="422" t="s">
        <v>157</v>
      </c>
      <c r="C163" s="317">
        <v>6</v>
      </c>
      <c r="D163" s="317">
        <v>6</v>
      </c>
      <c r="E163" s="358">
        <v>8</v>
      </c>
      <c r="F163" s="121">
        <f t="shared" si="4"/>
        <v>0.333</v>
      </c>
      <c r="G163" s="121">
        <f t="shared" si="5"/>
        <v>1.333</v>
      </c>
      <c r="H163" s="640"/>
      <c r="I163" s="641"/>
    </row>
    <row r="164" s="506" customFormat="1" ht="36" customHeight="1" spans="1:9">
      <c r="A164" s="303">
        <v>2012903</v>
      </c>
      <c r="B164" s="422" t="s">
        <v>158</v>
      </c>
      <c r="C164" s="317"/>
      <c r="D164" s="317">
        <v>0</v>
      </c>
      <c r="E164" s="358">
        <v>0</v>
      </c>
      <c r="F164" s="121" t="str">
        <f t="shared" si="4"/>
        <v/>
      </c>
      <c r="G164" s="121" t="str">
        <f t="shared" si="5"/>
        <v/>
      </c>
      <c r="H164" s="640"/>
      <c r="I164" s="641"/>
    </row>
    <row r="165" s="506" customFormat="1" ht="36" customHeight="1" spans="1:9">
      <c r="A165" s="308">
        <v>2012906</v>
      </c>
      <c r="B165" s="422" t="s">
        <v>248</v>
      </c>
      <c r="C165" s="317"/>
      <c r="D165" s="317">
        <v>0</v>
      </c>
      <c r="E165" s="358">
        <v>0</v>
      </c>
      <c r="F165" s="121" t="str">
        <f t="shared" si="4"/>
        <v/>
      </c>
      <c r="G165" s="121" t="str">
        <f t="shared" si="5"/>
        <v/>
      </c>
      <c r="H165" s="640"/>
      <c r="I165" s="641"/>
    </row>
    <row r="166" s="506" customFormat="1" ht="36" customHeight="1" spans="1:9">
      <c r="A166" s="303">
        <v>2012950</v>
      </c>
      <c r="B166" s="422" t="s">
        <v>165</v>
      </c>
      <c r="C166" s="317">
        <v>37</v>
      </c>
      <c r="D166" s="317">
        <v>42</v>
      </c>
      <c r="E166" s="358">
        <v>44</v>
      </c>
      <c r="F166" s="121">
        <f t="shared" si="4"/>
        <v>0.189</v>
      </c>
      <c r="G166" s="121">
        <f t="shared" si="5"/>
        <v>1.048</v>
      </c>
      <c r="H166" s="640"/>
      <c r="I166" s="641"/>
    </row>
    <row r="167" s="506" customFormat="1" ht="36" customHeight="1" spans="1:9">
      <c r="A167" s="303">
        <v>2012999</v>
      </c>
      <c r="B167" s="422" t="s">
        <v>249</v>
      </c>
      <c r="C167" s="317">
        <v>82</v>
      </c>
      <c r="D167" s="317">
        <v>168</v>
      </c>
      <c r="E167" s="358">
        <v>42</v>
      </c>
      <c r="F167" s="121">
        <f t="shared" si="4"/>
        <v>-0.488</v>
      </c>
      <c r="G167" s="121">
        <f t="shared" si="5"/>
        <v>0.25</v>
      </c>
      <c r="H167" s="640"/>
      <c r="I167" s="641"/>
    </row>
    <row r="168" s="506" customFormat="1" ht="36" customHeight="1" spans="1:9">
      <c r="A168" s="303">
        <v>20131</v>
      </c>
      <c r="B168" s="343" t="s">
        <v>250</v>
      </c>
      <c r="C168" s="317">
        <f>SUM(C169:C174)</f>
        <v>1353</v>
      </c>
      <c r="D168" s="317">
        <v>1456</v>
      </c>
      <c r="E168" s="317">
        <f>SUM(E169:E174)</f>
        <v>1462</v>
      </c>
      <c r="F168" s="121">
        <f t="shared" si="4"/>
        <v>0.081</v>
      </c>
      <c r="G168" s="121">
        <f t="shared" si="5"/>
        <v>1.004</v>
      </c>
      <c r="H168" s="640"/>
      <c r="I168" s="641"/>
    </row>
    <row r="169" s="506" customFormat="1" ht="36" customHeight="1" spans="1:9">
      <c r="A169" s="303">
        <v>2013101</v>
      </c>
      <c r="B169" s="422" t="s">
        <v>156</v>
      </c>
      <c r="C169" s="317">
        <v>1261</v>
      </c>
      <c r="D169" s="317">
        <v>1192</v>
      </c>
      <c r="E169" s="358">
        <v>1213</v>
      </c>
      <c r="F169" s="121">
        <f t="shared" si="4"/>
        <v>-0.038</v>
      </c>
      <c r="G169" s="121">
        <f t="shared" si="5"/>
        <v>1.018</v>
      </c>
      <c r="H169" s="640"/>
      <c r="I169" s="641"/>
    </row>
    <row r="170" s="506" customFormat="1" ht="36" customHeight="1" spans="1:9">
      <c r="A170" s="303">
        <v>2013102</v>
      </c>
      <c r="B170" s="422" t="s">
        <v>157</v>
      </c>
      <c r="C170" s="317">
        <v>4</v>
      </c>
      <c r="D170" s="317">
        <v>177</v>
      </c>
      <c r="E170" s="358">
        <v>150</v>
      </c>
      <c r="F170" s="121">
        <f t="shared" si="4"/>
        <v>36.5</v>
      </c>
      <c r="G170" s="121">
        <f t="shared" si="5"/>
        <v>0.847</v>
      </c>
      <c r="H170" s="640"/>
      <c r="I170" s="641"/>
    </row>
    <row r="171" s="506" customFormat="1" ht="36" customHeight="1" spans="1:9">
      <c r="A171" s="303">
        <v>2013103</v>
      </c>
      <c r="B171" s="422" t="s">
        <v>158</v>
      </c>
      <c r="C171" s="317"/>
      <c r="D171" s="317">
        <v>0</v>
      </c>
      <c r="E171" s="358">
        <v>0</v>
      </c>
      <c r="F171" s="121" t="str">
        <f t="shared" si="4"/>
        <v/>
      </c>
      <c r="G171" s="121" t="str">
        <f t="shared" si="5"/>
        <v/>
      </c>
      <c r="H171" s="640"/>
      <c r="I171" s="641"/>
    </row>
    <row r="172" s="506" customFormat="1" ht="36" customHeight="1" spans="1:9">
      <c r="A172" s="303">
        <v>2013105</v>
      </c>
      <c r="B172" s="422" t="s">
        <v>251</v>
      </c>
      <c r="C172" s="317"/>
      <c r="D172" s="317">
        <v>0</v>
      </c>
      <c r="E172" s="358">
        <v>0</v>
      </c>
      <c r="F172" s="121" t="str">
        <f t="shared" si="4"/>
        <v/>
      </c>
      <c r="G172" s="121" t="str">
        <f t="shared" si="5"/>
        <v/>
      </c>
      <c r="H172" s="640"/>
      <c r="I172" s="641"/>
    </row>
    <row r="173" s="506" customFormat="1" ht="36" customHeight="1" spans="1:14">
      <c r="A173" s="303">
        <v>2013150</v>
      </c>
      <c r="B173" s="422" t="s">
        <v>165</v>
      </c>
      <c r="C173" s="317">
        <v>88</v>
      </c>
      <c r="D173" s="317">
        <v>86</v>
      </c>
      <c r="E173" s="358">
        <v>98</v>
      </c>
      <c r="F173" s="121">
        <f t="shared" si="4"/>
        <v>0.114</v>
      </c>
      <c r="G173" s="121">
        <f t="shared" si="5"/>
        <v>1.14</v>
      </c>
      <c r="H173" s="640"/>
      <c r="I173" s="641"/>
      <c r="J173" s="657"/>
      <c r="K173" s="657"/>
      <c r="L173" s="657"/>
      <c r="M173" s="657"/>
      <c r="N173" s="657"/>
    </row>
    <row r="174" s="506" customFormat="1" ht="64" customHeight="1" spans="1:14">
      <c r="A174" s="303">
        <v>2013199</v>
      </c>
      <c r="B174" s="422" t="s">
        <v>252</v>
      </c>
      <c r="C174" s="317"/>
      <c r="D174" s="317">
        <v>1</v>
      </c>
      <c r="E174" s="358">
        <v>1</v>
      </c>
      <c r="F174" s="121" t="str">
        <f t="shared" si="4"/>
        <v/>
      </c>
      <c r="G174" s="121">
        <f t="shared" si="5"/>
        <v>1</v>
      </c>
      <c r="H174" s="640"/>
      <c r="I174" s="641"/>
      <c r="J174" s="657"/>
      <c r="K174" s="657"/>
      <c r="L174" s="657"/>
      <c r="M174" s="657"/>
      <c r="N174" s="657"/>
    </row>
    <row r="175" s="506" customFormat="1" ht="36" customHeight="1" spans="1:14">
      <c r="A175" s="303">
        <v>20132</v>
      </c>
      <c r="B175" s="343" t="s">
        <v>253</v>
      </c>
      <c r="C175" s="317">
        <f>SUM(C176:C181)</f>
        <v>623</v>
      </c>
      <c r="D175" s="317">
        <v>1535</v>
      </c>
      <c r="E175" s="317">
        <f>SUM(E176:E181)</f>
        <v>44</v>
      </c>
      <c r="F175" s="121">
        <f t="shared" si="4"/>
        <v>-0.929</v>
      </c>
      <c r="G175" s="121">
        <f t="shared" si="5"/>
        <v>0.029</v>
      </c>
      <c r="H175" s="640"/>
      <c r="I175" s="641"/>
      <c r="J175" s="658"/>
      <c r="K175" s="657"/>
      <c r="L175" s="657"/>
      <c r="M175" s="657"/>
      <c r="N175" s="657"/>
    </row>
    <row r="176" s="506" customFormat="1" ht="36" customHeight="1" spans="1:14">
      <c r="A176" s="303">
        <v>2013201</v>
      </c>
      <c r="B176" s="422" t="s">
        <v>156</v>
      </c>
      <c r="C176" s="317">
        <v>551</v>
      </c>
      <c r="D176" s="317">
        <v>728</v>
      </c>
      <c r="E176" s="358">
        <v>730</v>
      </c>
      <c r="F176" s="121">
        <f t="shared" si="4"/>
        <v>0.325</v>
      </c>
      <c r="G176" s="121">
        <f t="shared" si="5"/>
        <v>1.003</v>
      </c>
      <c r="H176" s="640"/>
      <c r="I176" s="641"/>
      <c r="J176" s="658"/>
      <c r="K176" s="657"/>
      <c r="L176" s="657"/>
      <c r="M176" s="657"/>
      <c r="N176" s="657"/>
    </row>
    <row r="177" s="506" customFormat="1" ht="36" customHeight="1" spans="1:14">
      <c r="A177" s="303">
        <v>2013202</v>
      </c>
      <c r="B177" s="422" t="s">
        <v>157</v>
      </c>
      <c r="C177" s="317">
        <v>72</v>
      </c>
      <c r="D177" s="317">
        <v>802</v>
      </c>
      <c r="E177" s="358">
        <v>-686</v>
      </c>
      <c r="F177" s="121">
        <f t="shared" si="4"/>
        <v>-10.528</v>
      </c>
      <c r="G177" s="121">
        <f t="shared" si="5"/>
        <v>-0.855</v>
      </c>
      <c r="H177" s="640"/>
      <c r="I177" s="641"/>
      <c r="J177" s="658"/>
      <c r="K177" s="657"/>
      <c r="L177" s="657"/>
      <c r="M177" s="657"/>
      <c r="N177" s="657"/>
    </row>
    <row r="178" s="506" customFormat="1" ht="36" customHeight="1" spans="1:14">
      <c r="A178" s="303">
        <v>2013203</v>
      </c>
      <c r="B178" s="422" t="s">
        <v>158</v>
      </c>
      <c r="C178" s="317"/>
      <c r="D178" s="317">
        <v>0</v>
      </c>
      <c r="E178" s="358">
        <v>0</v>
      </c>
      <c r="F178" s="121" t="str">
        <f t="shared" si="4"/>
        <v/>
      </c>
      <c r="G178" s="121" t="str">
        <f t="shared" si="5"/>
        <v/>
      </c>
      <c r="H178" s="640"/>
      <c r="I178" s="641"/>
      <c r="J178" s="658"/>
      <c r="K178" s="657"/>
      <c r="L178" s="657"/>
      <c r="M178" s="657"/>
      <c r="N178" s="657"/>
    </row>
    <row r="179" s="506" customFormat="1" ht="36" customHeight="1" spans="1:14">
      <c r="A179" s="303">
        <v>2013204</v>
      </c>
      <c r="B179" s="422" t="s">
        <v>254</v>
      </c>
      <c r="C179" s="317"/>
      <c r="D179" s="317">
        <v>0</v>
      </c>
      <c r="E179" s="358">
        <v>0</v>
      </c>
      <c r="F179" s="121" t="str">
        <f t="shared" si="4"/>
        <v/>
      </c>
      <c r="G179" s="121" t="str">
        <f t="shared" si="5"/>
        <v/>
      </c>
      <c r="H179" s="640"/>
      <c r="I179" s="641"/>
      <c r="J179" s="658"/>
      <c r="K179" s="657"/>
      <c r="L179" s="657"/>
      <c r="M179" s="657"/>
      <c r="N179" s="657"/>
    </row>
    <row r="180" s="506" customFormat="1" ht="36" customHeight="1" spans="1:14">
      <c r="A180" s="303">
        <v>2013250</v>
      </c>
      <c r="B180" s="422" t="s">
        <v>165</v>
      </c>
      <c r="C180" s="317"/>
      <c r="D180" s="317">
        <v>0</v>
      </c>
      <c r="E180" s="358">
        <v>0</v>
      </c>
      <c r="F180" s="121" t="str">
        <f t="shared" si="4"/>
        <v/>
      </c>
      <c r="G180" s="121" t="str">
        <f t="shared" si="5"/>
        <v/>
      </c>
      <c r="H180" s="640"/>
      <c r="I180" s="641"/>
      <c r="J180" s="658"/>
      <c r="K180" s="657"/>
      <c r="L180" s="657"/>
      <c r="M180" s="657"/>
      <c r="N180" s="657"/>
    </row>
    <row r="181" s="506" customFormat="1" ht="36" customHeight="1" spans="1:14">
      <c r="A181" s="303">
        <v>2013299</v>
      </c>
      <c r="B181" s="422" t="s">
        <v>255</v>
      </c>
      <c r="C181" s="317"/>
      <c r="D181" s="317">
        <v>5</v>
      </c>
      <c r="E181" s="358">
        <v>0</v>
      </c>
      <c r="F181" s="121" t="str">
        <f t="shared" si="4"/>
        <v/>
      </c>
      <c r="G181" s="121">
        <f t="shared" si="5"/>
        <v>0</v>
      </c>
      <c r="H181" s="640"/>
      <c r="I181" s="641"/>
      <c r="J181" s="658"/>
      <c r="K181" s="657"/>
      <c r="L181" s="657"/>
      <c r="M181" s="657"/>
      <c r="N181" s="657"/>
    </row>
    <row r="182" s="506" customFormat="1" ht="36" customHeight="1" spans="1:14">
      <c r="A182" s="303">
        <v>20133</v>
      </c>
      <c r="B182" s="343" t="s">
        <v>256</v>
      </c>
      <c r="C182" s="317">
        <f>SUM(C183:C188)</f>
        <v>930</v>
      </c>
      <c r="D182" s="317">
        <v>738</v>
      </c>
      <c r="E182" s="317">
        <f>SUM(E183:E188)</f>
        <v>505</v>
      </c>
      <c r="F182" s="121">
        <f t="shared" si="4"/>
        <v>-0.457</v>
      </c>
      <c r="G182" s="121">
        <f t="shared" si="5"/>
        <v>0.684</v>
      </c>
      <c r="H182" s="640"/>
      <c r="I182" s="641"/>
      <c r="J182" s="658"/>
      <c r="K182" s="657"/>
      <c r="L182" s="657"/>
      <c r="M182" s="657"/>
      <c r="N182" s="657"/>
    </row>
    <row r="183" s="506" customFormat="1" ht="36" customHeight="1" spans="1:14">
      <c r="A183" s="303">
        <v>2013301</v>
      </c>
      <c r="B183" s="422" t="s">
        <v>156</v>
      </c>
      <c r="C183" s="317">
        <v>311</v>
      </c>
      <c r="D183" s="317">
        <v>262</v>
      </c>
      <c r="E183" s="358">
        <v>262</v>
      </c>
      <c r="F183" s="121">
        <f t="shared" si="4"/>
        <v>-0.158</v>
      </c>
      <c r="G183" s="121">
        <f t="shared" si="5"/>
        <v>1</v>
      </c>
      <c r="H183" s="640"/>
      <c r="I183" s="641"/>
      <c r="J183" s="658"/>
      <c r="K183" s="657"/>
      <c r="L183" s="657"/>
      <c r="M183" s="657"/>
      <c r="N183" s="657"/>
    </row>
    <row r="184" s="506" customFormat="1" ht="36" customHeight="1" spans="1:14">
      <c r="A184" s="303">
        <v>2013302</v>
      </c>
      <c r="B184" s="422" t="s">
        <v>157</v>
      </c>
      <c r="C184" s="317">
        <v>586</v>
      </c>
      <c r="D184" s="317">
        <v>154</v>
      </c>
      <c r="E184" s="358">
        <v>148</v>
      </c>
      <c r="F184" s="121">
        <f t="shared" si="4"/>
        <v>-0.747</v>
      </c>
      <c r="G184" s="121">
        <f t="shared" si="5"/>
        <v>0.961</v>
      </c>
      <c r="H184" s="640"/>
      <c r="I184" s="641"/>
      <c r="J184" s="658"/>
      <c r="K184" s="657"/>
      <c r="L184" s="657"/>
      <c r="M184" s="657"/>
      <c r="N184" s="657"/>
    </row>
    <row r="185" s="506" customFormat="1" ht="36" customHeight="1" spans="1:14">
      <c r="A185" s="303">
        <v>2013303</v>
      </c>
      <c r="B185" s="422" t="s">
        <v>158</v>
      </c>
      <c r="C185" s="317"/>
      <c r="D185" s="317">
        <v>0</v>
      </c>
      <c r="E185" s="358">
        <v>0</v>
      </c>
      <c r="F185" s="121" t="str">
        <f t="shared" si="4"/>
        <v/>
      </c>
      <c r="G185" s="121" t="str">
        <f t="shared" si="5"/>
        <v/>
      </c>
      <c r="H185" s="640"/>
      <c r="I185" s="641"/>
      <c r="J185" s="658"/>
      <c r="K185" s="657"/>
      <c r="L185" s="657"/>
      <c r="M185" s="657"/>
      <c r="N185" s="657"/>
    </row>
    <row r="186" s="506" customFormat="1" ht="36" customHeight="1" spans="1:9">
      <c r="A186" s="303">
        <v>2013304</v>
      </c>
      <c r="B186" s="422" t="s">
        <v>257</v>
      </c>
      <c r="C186" s="317"/>
      <c r="D186" s="317">
        <v>157</v>
      </c>
      <c r="E186" s="358">
        <v>-94</v>
      </c>
      <c r="F186" s="121" t="str">
        <f t="shared" si="4"/>
        <v/>
      </c>
      <c r="G186" s="121">
        <f t="shared" si="5"/>
        <v>-0.599</v>
      </c>
      <c r="H186" s="640"/>
      <c r="I186" s="641"/>
    </row>
    <row r="187" s="506" customFormat="1" ht="36" customHeight="1" spans="1:9">
      <c r="A187" s="303">
        <v>2013350</v>
      </c>
      <c r="B187" s="422" t="s">
        <v>165</v>
      </c>
      <c r="C187" s="317">
        <v>33</v>
      </c>
      <c r="D187" s="317">
        <v>81</v>
      </c>
      <c r="E187" s="358">
        <v>105</v>
      </c>
      <c r="F187" s="121">
        <f t="shared" si="4"/>
        <v>2.182</v>
      </c>
      <c r="G187" s="121">
        <f t="shared" si="5"/>
        <v>1.296</v>
      </c>
      <c r="H187" s="640"/>
      <c r="I187" s="641"/>
    </row>
    <row r="188" s="506" customFormat="1" ht="36" customHeight="1" spans="1:9">
      <c r="A188" s="303">
        <v>2013399</v>
      </c>
      <c r="B188" s="422" t="s">
        <v>258</v>
      </c>
      <c r="C188" s="317"/>
      <c r="D188" s="317">
        <v>84</v>
      </c>
      <c r="E188" s="358">
        <v>84</v>
      </c>
      <c r="F188" s="121" t="str">
        <f t="shared" si="4"/>
        <v/>
      </c>
      <c r="G188" s="121">
        <f t="shared" si="5"/>
        <v>1</v>
      </c>
      <c r="H188" s="640"/>
      <c r="I188" s="641"/>
    </row>
    <row r="189" s="506" customFormat="1" ht="36" customHeight="1" spans="1:9">
      <c r="A189" s="303">
        <v>20134</v>
      </c>
      <c r="B189" s="343" t="s">
        <v>259</v>
      </c>
      <c r="C189" s="317">
        <f>SUM(C190:C196)</f>
        <v>383</v>
      </c>
      <c r="D189" s="317">
        <v>256</v>
      </c>
      <c r="E189" s="317">
        <f>SUM(E190:E196)</f>
        <v>713</v>
      </c>
      <c r="F189" s="121">
        <f t="shared" si="4"/>
        <v>0.862</v>
      </c>
      <c r="G189" s="121">
        <f t="shared" si="5"/>
        <v>2.785</v>
      </c>
      <c r="H189" s="640"/>
      <c r="I189" s="641"/>
    </row>
    <row r="190" s="506" customFormat="1" ht="36" customHeight="1" spans="1:9">
      <c r="A190" s="303">
        <v>2013401</v>
      </c>
      <c r="B190" s="422" t="s">
        <v>156</v>
      </c>
      <c r="C190" s="317">
        <v>168</v>
      </c>
      <c r="D190" s="317">
        <v>155</v>
      </c>
      <c r="E190" s="358">
        <v>152</v>
      </c>
      <c r="F190" s="121">
        <f t="shared" si="4"/>
        <v>-0.095</v>
      </c>
      <c r="G190" s="121">
        <f t="shared" si="5"/>
        <v>0.981</v>
      </c>
      <c r="H190" s="640"/>
      <c r="I190" s="641"/>
    </row>
    <row r="191" s="506" customFormat="1" ht="36" customHeight="1" spans="1:9">
      <c r="A191" s="303">
        <v>2013402</v>
      </c>
      <c r="B191" s="422" t="s">
        <v>157</v>
      </c>
      <c r="C191" s="317"/>
      <c r="D191" s="317">
        <v>1</v>
      </c>
      <c r="E191" s="358">
        <v>1</v>
      </c>
      <c r="F191" s="121" t="str">
        <f t="shared" si="4"/>
        <v/>
      </c>
      <c r="G191" s="121">
        <f t="shared" si="5"/>
        <v>1</v>
      </c>
      <c r="H191" s="640"/>
      <c r="I191" s="641"/>
    </row>
    <row r="192" s="506" customFormat="1" ht="36" customHeight="1" spans="1:9">
      <c r="A192" s="303">
        <v>2013403</v>
      </c>
      <c r="B192" s="422" t="s">
        <v>158</v>
      </c>
      <c r="C192" s="317"/>
      <c r="D192" s="317">
        <v>0</v>
      </c>
      <c r="E192" s="358">
        <v>0</v>
      </c>
      <c r="F192" s="121" t="str">
        <f t="shared" si="4"/>
        <v/>
      </c>
      <c r="G192" s="121" t="str">
        <f t="shared" si="5"/>
        <v/>
      </c>
      <c r="H192" s="640"/>
      <c r="I192" s="641"/>
    </row>
    <row r="193" s="506" customFormat="1" ht="36" customHeight="1" spans="1:9">
      <c r="A193" s="303">
        <v>2013404</v>
      </c>
      <c r="B193" s="422" t="s">
        <v>260</v>
      </c>
      <c r="C193" s="317">
        <v>183</v>
      </c>
      <c r="D193" s="317">
        <v>27</v>
      </c>
      <c r="E193" s="358">
        <v>482</v>
      </c>
      <c r="F193" s="121">
        <f t="shared" si="4"/>
        <v>1.634</v>
      </c>
      <c r="G193" s="121">
        <f t="shared" si="5"/>
        <v>17.852</v>
      </c>
      <c r="H193" s="640"/>
      <c r="I193" s="641"/>
    </row>
    <row r="194" s="506" customFormat="1" ht="36" customHeight="1" spans="1:9">
      <c r="A194" s="303">
        <v>2013405</v>
      </c>
      <c r="B194" s="422" t="s">
        <v>261</v>
      </c>
      <c r="C194" s="317"/>
      <c r="D194" s="317">
        <v>0</v>
      </c>
      <c r="E194" s="358">
        <v>5</v>
      </c>
      <c r="F194" s="121" t="str">
        <f t="shared" si="4"/>
        <v/>
      </c>
      <c r="G194" s="121" t="str">
        <f t="shared" si="5"/>
        <v/>
      </c>
      <c r="H194" s="640"/>
      <c r="I194" s="641"/>
    </row>
    <row r="195" s="506" customFormat="1" ht="36" customHeight="1" spans="1:9">
      <c r="A195" s="303">
        <v>2013450</v>
      </c>
      <c r="B195" s="422" t="s">
        <v>165</v>
      </c>
      <c r="C195" s="317"/>
      <c r="D195" s="317">
        <v>0</v>
      </c>
      <c r="E195" s="358">
        <v>23</v>
      </c>
      <c r="F195" s="121" t="str">
        <f t="shared" si="4"/>
        <v/>
      </c>
      <c r="G195" s="121" t="str">
        <f t="shared" si="5"/>
        <v/>
      </c>
      <c r="H195" s="640"/>
      <c r="I195" s="641"/>
    </row>
    <row r="196" s="506" customFormat="1" ht="36" customHeight="1" spans="1:9">
      <c r="A196" s="303">
        <v>2013499</v>
      </c>
      <c r="B196" s="422" t="s">
        <v>262</v>
      </c>
      <c r="C196" s="317">
        <v>32</v>
      </c>
      <c r="D196" s="317">
        <v>73</v>
      </c>
      <c r="E196" s="358">
        <v>50</v>
      </c>
      <c r="F196" s="121">
        <f t="shared" si="4"/>
        <v>0.563</v>
      </c>
      <c r="G196" s="121">
        <f t="shared" si="5"/>
        <v>0.685</v>
      </c>
      <c r="H196" s="640"/>
      <c r="I196" s="641"/>
    </row>
    <row r="197" s="506" customFormat="1" ht="36" customHeight="1" spans="1:9">
      <c r="A197" s="303">
        <v>20135</v>
      </c>
      <c r="B197" s="343" t="s">
        <v>263</v>
      </c>
      <c r="C197" s="317">
        <f>SUM(C198:C202)</f>
        <v>0</v>
      </c>
      <c r="D197" s="317">
        <v>0</v>
      </c>
      <c r="E197" s="317">
        <f>SUM(E198:E202)</f>
        <v>0</v>
      </c>
      <c r="F197" s="121" t="str">
        <f t="shared" ref="F197:F260" si="6">IF(C197&gt;0,E197/C197-1,"")</f>
        <v/>
      </c>
      <c r="G197" s="121" t="str">
        <f t="shared" ref="G197:G260" si="7">IF(D197&gt;0,E197/D197,"")</f>
        <v/>
      </c>
      <c r="H197" s="640"/>
      <c r="I197" s="641"/>
    </row>
    <row r="198" s="506" customFormat="1" ht="36" customHeight="1" spans="1:9">
      <c r="A198" s="303">
        <v>2013501</v>
      </c>
      <c r="B198" s="422" t="s">
        <v>156</v>
      </c>
      <c r="C198" s="317"/>
      <c r="D198" s="317">
        <v>0</v>
      </c>
      <c r="E198" s="358">
        <v>0</v>
      </c>
      <c r="F198" s="121" t="str">
        <f t="shared" si="6"/>
        <v/>
      </c>
      <c r="G198" s="121" t="str">
        <f t="shared" si="7"/>
        <v/>
      </c>
      <c r="H198" s="640"/>
      <c r="I198" s="641"/>
    </row>
    <row r="199" s="506" customFormat="1" ht="36" customHeight="1" spans="1:9">
      <c r="A199" s="303">
        <v>2013502</v>
      </c>
      <c r="B199" s="422" t="s">
        <v>157</v>
      </c>
      <c r="C199" s="317"/>
      <c r="D199" s="317">
        <v>0</v>
      </c>
      <c r="E199" s="358">
        <v>0</v>
      </c>
      <c r="F199" s="121" t="str">
        <f t="shared" si="6"/>
        <v/>
      </c>
      <c r="G199" s="121" t="str">
        <f t="shared" si="7"/>
        <v/>
      </c>
      <c r="H199" s="640"/>
      <c r="I199" s="641"/>
    </row>
    <row r="200" s="506" customFormat="1" ht="36" customHeight="1" spans="1:9">
      <c r="A200" s="303">
        <v>2013503</v>
      </c>
      <c r="B200" s="422" t="s">
        <v>158</v>
      </c>
      <c r="C200" s="317"/>
      <c r="D200" s="317">
        <v>0</v>
      </c>
      <c r="E200" s="358">
        <v>0</v>
      </c>
      <c r="F200" s="121" t="str">
        <f t="shared" si="6"/>
        <v/>
      </c>
      <c r="G200" s="121" t="str">
        <f t="shared" si="7"/>
        <v/>
      </c>
      <c r="H200" s="640"/>
      <c r="I200" s="641"/>
    </row>
    <row r="201" s="506" customFormat="1" ht="36" customHeight="1" spans="1:9">
      <c r="A201" s="303">
        <v>2013550</v>
      </c>
      <c r="B201" s="422" t="s">
        <v>165</v>
      </c>
      <c r="C201" s="317"/>
      <c r="D201" s="317">
        <v>0</v>
      </c>
      <c r="E201" s="358">
        <v>0</v>
      </c>
      <c r="F201" s="121" t="str">
        <f t="shared" si="6"/>
        <v/>
      </c>
      <c r="G201" s="121" t="str">
        <f t="shared" si="7"/>
        <v/>
      </c>
      <c r="H201" s="640"/>
      <c r="I201" s="641"/>
    </row>
    <row r="202" s="506" customFormat="1" ht="36" customHeight="1" spans="1:9">
      <c r="A202" s="303">
        <v>2013599</v>
      </c>
      <c r="B202" s="422" t="s">
        <v>264</v>
      </c>
      <c r="C202" s="317"/>
      <c r="D202" s="317">
        <v>0</v>
      </c>
      <c r="E202" s="358">
        <v>0</v>
      </c>
      <c r="F202" s="121" t="str">
        <f t="shared" si="6"/>
        <v/>
      </c>
      <c r="G202" s="121" t="str">
        <f t="shared" si="7"/>
        <v/>
      </c>
      <c r="H202" s="640"/>
      <c r="I202" s="641"/>
    </row>
    <row r="203" s="506" customFormat="1" ht="36" customHeight="1" spans="1:9">
      <c r="A203" s="303">
        <v>20136</v>
      </c>
      <c r="B203" s="343" t="s">
        <v>265</v>
      </c>
      <c r="C203" s="317">
        <f>SUM(C204:C208)</f>
        <v>107</v>
      </c>
      <c r="D203" s="317">
        <v>132</v>
      </c>
      <c r="E203" s="317">
        <f>SUM(E204:E208)</f>
        <v>134</v>
      </c>
      <c r="F203" s="121">
        <f t="shared" si="6"/>
        <v>0.252</v>
      </c>
      <c r="G203" s="121">
        <f t="shared" si="7"/>
        <v>1.015</v>
      </c>
      <c r="H203" s="640"/>
      <c r="I203" s="641"/>
    </row>
    <row r="204" s="506" customFormat="1" ht="36" customHeight="1" spans="1:9">
      <c r="A204" s="303">
        <v>2013601</v>
      </c>
      <c r="B204" s="422" t="s">
        <v>156</v>
      </c>
      <c r="C204" s="317"/>
      <c r="D204" s="317">
        <v>0</v>
      </c>
      <c r="E204" s="358">
        <v>0</v>
      </c>
      <c r="F204" s="121" t="str">
        <f t="shared" si="6"/>
        <v/>
      </c>
      <c r="G204" s="121" t="str">
        <f t="shared" si="7"/>
        <v/>
      </c>
      <c r="H204" s="640"/>
      <c r="I204" s="641"/>
    </row>
    <row r="205" s="506" customFormat="1" ht="36" customHeight="1" spans="1:9">
      <c r="A205" s="303">
        <v>2013602</v>
      </c>
      <c r="B205" s="422" t="s">
        <v>157</v>
      </c>
      <c r="C205" s="317">
        <v>1</v>
      </c>
      <c r="D205" s="317">
        <v>21</v>
      </c>
      <c r="E205" s="358">
        <v>21</v>
      </c>
      <c r="F205" s="121">
        <f t="shared" si="6"/>
        <v>20</v>
      </c>
      <c r="G205" s="121">
        <f t="shared" si="7"/>
        <v>1</v>
      </c>
      <c r="H205" s="640"/>
      <c r="I205" s="641"/>
    </row>
    <row r="206" s="506" customFormat="1" ht="36" customHeight="1" spans="1:9">
      <c r="A206" s="303">
        <v>2013603</v>
      </c>
      <c r="B206" s="422" t="s">
        <v>158</v>
      </c>
      <c r="C206" s="317"/>
      <c r="D206" s="317">
        <v>0</v>
      </c>
      <c r="E206" s="358">
        <v>0</v>
      </c>
      <c r="F206" s="121" t="str">
        <f t="shared" si="6"/>
        <v/>
      </c>
      <c r="G206" s="121" t="str">
        <f t="shared" si="7"/>
        <v/>
      </c>
      <c r="H206" s="640"/>
      <c r="I206" s="641"/>
    </row>
    <row r="207" s="506" customFormat="1" ht="36" customHeight="1" spans="1:9">
      <c r="A207" s="303">
        <v>2013650</v>
      </c>
      <c r="B207" s="422" t="s">
        <v>165</v>
      </c>
      <c r="C207" s="317">
        <v>94</v>
      </c>
      <c r="D207" s="317">
        <v>101</v>
      </c>
      <c r="E207" s="358">
        <v>110</v>
      </c>
      <c r="F207" s="121">
        <f t="shared" si="6"/>
        <v>0.17</v>
      </c>
      <c r="G207" s="121">
        <f t="shared" si="7"/>
        <v>1.089</v>
      </c>
      <c r="H207" s="640"/>
      <c r="I207" s="641"/>
    </row>
    <row r="208" s="506" customFormat="1" ht="36" customHeight="1" spans="1:9">
      <c r="A208" s="303">
        <v>2013699</v>
      </c>
      <c r="B208" s="422" t="s">
        <v>265</v>
      </c>
      <c r="C208" s="317">
        <v>12</v>
      </c>
      <c r="D208" s="317">
        <v>10</v>
      </c>
      <c r="E208" s="358">
        <v>3</v>
      </c>
      <c r="F208" s="121">
        <f t="shared" si="6"/>
        <v>-0.75</v>
      </c>
      <c r="G208" s="121">
        <f t="shared" si="7"/>
        <v>0.3</v>
      </c>
      <c r="H208" s="640"/>
      <c r="I208" s="641"/>
    </row>
    <row r="209" s="506" customFormat="1" ht="36" customHeight="1" spans="1:9">
      <c r="A209" s="303">
        <v>20137</v>
      </c>
      <c r="B209" s="343" t="s">
        <v>266</v>
      </c>
      <c r="C209" s="317">
        <f>SUM(C210:C215)</f>
        <v>0</v>
      </c>
      <c r="D209" s="317">
        <v>0</v>
      </c>
      <c r="E209" s="317">
        <f>SUM(E210:E215)</f>
        <v>0</v>
      </c>
      <c r="F209" s="121" t="str">
        <f t="shared" si="6"/>
        <v/>
      </c>
      <c r="G209" s="121" t="str">
        <f t="shared" si="7"/>
        <v/>
      </c>
      <c r="H209" s="640"/>
      <c r="I209" s="641"/>
    </row>
    <row r="210" s="506" customFormat="1" ht="36" customHeight="1" spans="1:9">
      <c r="A210" s="303">
        <v>2013701</v>
      </c>
      <c r="B210" s="422" t="s">
        <v>156</v>
      </c>
      <c r="C210" s="317"/>
      <c r="D210" s="317">
        <v>0</v>
      </c>
      <c r="E210" s="358">
        <v>0</v>
      </c>
      <c r="F210" s="121" t="str">
        <f t="shared" si="6"/>
        <v/>
      </c>
      <c r="G210" s="121" t="str">
        <f t="shared" si="7"/>
        <v/>
      </c>
      <c r="H210" s="640"/>
      <c r="I210" s="641"/>
    </row>
    <row r="211" s="506" customFormat="1" ht="36" customHeight="1" spans="1:9">
      <c r="A211" s="303">
        <v>2013702</v>
      </c>
      <c r="B211" s="422" t="s">
        <v>157</v>
      </c>
      <c r="C211" s="317"/>
      <c r="D211" s="317">
        <v>0</v>
      </c>
      <c r="E211" s="358">
        <v>0</v>
      </c>
      <c r="F211" s="121" t="str">
        <f t="shared" si="6"/>
        <v/>
      </c>
      <c r="G211" s="121" t="str">
        <f t="shared" si="7"/>
        <v/>
      </c>
      <c r="H211" s="640"/>
      <c r="I211" s="641"/>
    </row>
    <row r="212" s="506" customFormat="1" ht="36" customHeight="1" spans="1:9">
      <c r="A212" s="303">
        <v>2013703</v>
      </c>
      <c r="B212" s="422" t="s">
        <v>158</v>
      </c>
      <c r="C212" s="317"/>
      <c r="D212" s="317">
        <v>0</v>
      </c>
      <c r="E212" s="358">
        <v>0</v>
      </c>
      <c r="F212" s="121" t="str">
        <f t="shared" si="6"/>
        <v/>
      </c>
      <c r="G212" s="121" t="str">
        <f t="shared" si="7"/>
        <v/>
      </c>
      <c r="H212" s="640"/>
      <c r="I212" s="641"/>
    </row>
    <row r="213" s="506" customFormat="1" ht="36" customHeight="1" spans="1:9">
      <c r="A213" s="303">
        <v>2013704</v>
      </c>
      <c r="B213" s="422" t="s">
        <v>267</v>
      </c>
      <c r="C213" s="317"/>
      <c r="D213" s="317">
        <v>0</v>
      </c>
      <c r="E213" s="358">
        <v>0</v>
      </c>
      <c r="F213" s="121" t="str">
        <f t="shared" si="6"/>
        <v/>
      </c>
      <c r="G213" s="121" t="str">
        <f t="shared" si="7"/>
        <v/>
      </c>
      <c r="H213" s="640"/>
      <c r="I213" s="641"/>
    </row>
    <row r="214" s="506" customFormat="1" ht="36" customHeight="1" spans="1:9">
      <c r="A214" s="303">
        <v>2013750</v>
      </c>
      <c r="B214" s="422" t="s">
        <v>165</v>
      </c>
      <c r="C214" s="317"/>
      <c r="D214" s="317">
        <v>0</v>
      </c>
      <c r="E214" s="358">
        <v>0</v>
      </c>
      <c r="F214" s="121" t="str">
        <f t="shared" si="6"/>
        <v/>
      </c>
      <c r="G214" s="121" t="str">
        <f t="shared" si="7"/>
        <v/>
      </c>
      <c r="H214" s="640"/>
      <c r="I214" s="641"/>
    </row>
    <row r="215" s="506" customFormat="1" ht="36" customHeight="1" spans="1:9">
      <c r="A215" s="303">
        <v>2013799</v>
      </c>
      <c r="B215" s="422" t="s">
        <v>268</v>
      </c>
      <c r="C215" s="317"/>
      <c r="D215" s="317">
        <v>0</v>
      </c>
      <c r="E215" s="358">
        <v>0</v>
      </c>
      <c r="F215" s="121" t="str">
        <f t="shared" si="6"/>
        <v/>
      </c>
      <c r="G215" s="121" t="str">
        <f t="shared" si="7"/>
        <v/>
      </c>
      <c r="H215" s="640"/>
      <c r="I215" s="641"/>
    </row>
    <row r="216" s="506" customFormat="1" ht="36" customHeight="1" spans="1:9">
      <c r="A216" s="303">
        <v>20138</v>
      </c>
      <c r="B216" s="343" t="s">
        <v>269</v>
      </c>
      <c r="C216" s="317">
        <f>SUM(C217:C230)</f>
        <v>1088</v>
      </c>
      <c r="D216" s="317">
        <v>1106</v>
      </c>
      <c r="E216" s="317">
        <f>SUM(E217:E230)</f>
        <v>1112</v>
      </c>
      <c r="F216" s="121">
        <f t="shared" si="6"/>
        <v>0.022</v>
      </c>
      <c r="G216" s="121">
        <f t="shared" si="7"/>
        <v>1.005</v>
      </c>
      <c r="H216" s="640"/>
      <c r="I216" s="641"/>
    </row>
    <row r="217" s="506" customFormat="1" ht="36" customHeight="1" spans="1:9">
      <c r="A217" s="303">
        <v>2013801</v>
      </c>
      <c r="B217" s="422" t="s">
        <v>156</v>
      </c>
      <c r="C217" s="317">
        <v>930</v>
      </c>
      <c r="D217" s="317">
        <v>888</v>
      </c>
      <c r="E217" s="358">
        <v>912</v>
      </c>
      <c r="F217" s="121">
        <f t="shared" si="6"/>
        <v>-0.019</v>
      </c>
      <c r="G217" s="121">
        <f t="shared" si="7"/>
        <v>1.027</v>
      </c>
      <c r="H217" s="640"/>
      <c r="I217" s="641"/>
    </row>
    <row r="218" s="506" customFormat="1" ht="36" customHeight="1" spans="1:9">
      <c r="A218" s="303">
        <v>2013802</v>
      </c>
      <c r="B218" s="422" t="s">
        <v>157</v>
      </c>
      <c r="C218" s="317"/>
      <c r="D218" s="317">
        <v>0</v>
      </c>
      <c r="E218" s="358">
        <v>0</v>
      </c>
      <c r="F218" s="121" t="str">
        <f t="shared" si="6"/>
        <v/>
      </c>
      <c r="G218" s="121" t="str">
        <f t="shared" si="7"/>
        <v/>
      </c>
      <c r="H218" s="640"/>
      <c r="I218" s="641"/>
    </row>
    <row r="219" s="506" customFormat="1" ht="36" customHeight="1" spans="1:9">
      <c r="A219" s="303">
        <v>2013803</v>
      </c>
      <c r="B219" s="422" t="s">
        <v>158</v>
      </c>
      <c r="C219" s="317"/>
      <c r="D219" s="317">
        <v>0</v>
      </c>
      <c r="E219" s="358">
        <v>0</v>
      </c>
      <c r="F219" s="121" t="str">
        <f t="shared" si="6"/>
        <v/>
      </c>
      <c r="G219" s="121" t="str">
        <f t="shared" si="7"/>
        <v/>
      </c>
      <c r="H219" s="640"/>
      <c r="I219" s="641"/>
    </row>
    <row r="220" s="506" customFormat="1" ht="36" customHeight="1" spans="1:9">
      <c r="A220" s="303">
        <v>2013804</v>
      </c>
      <c r="B220" s="422" t="s">
        <v>270</v>
      </c>
      <c r="C220" s="317">
        <v>11</v>
      </c>
      <c r="D220" s="317">
        <v>20</v>
      </c>
      <c r="E220" s="358">
        <v>20</v>
      </c>
      <c r="F220" s="121">
        <f t="shared" si="6"/>
        <v>0.818</v>
      </c>
      <c r="G220" s="121">
        <f t="shared" si="7"/>
        <v>1</v>
      </c>
      <c r="H220" s="640"/>
      <c r="I220" s="641"/>
    </row>
    <row r="221" s="506" customFormat="1" ht="36" customHeight="1" spans="1:9">
      <c r="A221" s="303">
        <v>2013805</v>
      </c>
      <c r="B221" s="422" t="s">
        <v>271</v>
      </c>
      <c r="C221" s="317"/>
      <c r="D221" s="317">
        <v>5</v>
      </c>
      <c r="E221" s="358">
        <v>5</v>
      </c>
      <c r="F221" s="121" t="str">
        <f t="shared" si="6"/>
        <v/>
      </c>
      <c r="G221" s="121">
        <f t="shared" si="7"/>
        <v>1</v>
      </c>
      <c r="H221" s="640"/>
      <c r="I221" s="641"/>
    </row>
    <row r="222" s="506" customFormat="1" ht="36" customHeight="1" spans="1:9">
      <c r="A222" s="303">
        <v>2013808</v>
      </c>
      <c r="B222" s="422" t="s">
        <v>197</v>
      </c>
      <c r="C222" s="317"/>
      <c r="D222" s="317">
        <v>0</v>
      </c>
      <c r="E222" s="358">
        <v>0</v>
      </c>
      <c r="F222" s="121" t="str">
        <f t="shared" si="6"/>
        <v/>
      </c>
      <c r="G222" s="121" t="str">
        <f t="shared" si="7"/>
        <v/>
      </c>
      <c r="H222" s="640"/>
      <c r="I222" s="641"/>
    </row>
    <row r="223" s="506" customFormat="1" ht="36" customHeight="1" spans="1:9">
      <c r="A223" s="303">
        <v>2013810</v>
      </c>
      <c r="B223" s="422" t="s">
        <v>272</v>
      </c>
      <c r="C223" s="317"/>
      <c r="D223" s="317">
        <v>11</v>
      </c>
      <c r="E223" s="358">
        <v>-5</v>
      </c>
      <c r="F223" s="121" t="str">
        <f t="shared" si="6"/>
        <v/>
      </c>
      <c r="G223" s="121">
        <f t="shared" si="7"/>
        <v>-0.455</v>
      </c>
      <c r="H223" s="640"/>
      <c r="I223" s="641"/>
    </row>
    <row r="224" s="506" customFormat="1" ht="36" customHeight="1" spans="1:9">
      <c r="A224" s="303">
        <v>2013812</v>
      </c>
      <c r="B224" s="422" t="s">
        <v>273</v>
      </c>
      <c r="C224" s="317">
        <v>1</v>
      </c>
      <c r="D224" s="317">
        <v>3</v>
      </c>
      <c r="E224" s="358">
        <v>3</v>
      </c>
      <c r="F224" s="121">
        <f t="shared" si="6"/>
        <v>2</v>
      </c>
      <c r="G224" s="121">
        <f t="shared" si="7"/>
        <v>1</v>
      </c>
      <c r="H224" s="640"/>
      <c r="I224" s="641"/>
    </row>
    <row r="225" s="506" customFormat="1" ht="36" customHeight="1" spans="1:9">
      <c r="A225" s="303">
        <v>2013813</v>
      </c>
      <c r="B225" s="422" t="s">
        <v>274</v>
      </c>
      <c r="C225" s="317"/>
      <c r="D225" s="317">
        <v>0</v>
      </c>
      <c r="E225" s="358">
        <v>0</v>
      </c>
      <c r="F225" s="121" t="str">
        <f t="shared" si="6"/>
        <v/>
      </c>
      <c r="G225" s="121" t="str">
        <f t="shared" si="7"/>
        <v/>
      </c>
      <c r="H225" s="640"/>
      <c r="I225" s="641"/>
    </row>
    <row r="226" s="506" customFormat="1" ht="36" customHeight="1" spans="1:9">
      <c r="A226" s="303">
        <v>2013814</v>
      </c>
      <c r="B226" s="422" t="s">
        <v>275</v>
      </c>
      <c r="C226" s="317"/>
      <c r="D226" s="317">
        <v>0</v>
      </c>
      <c r="E226" s="358">
        <v>0</v>
      </c>
      <c r="F226" s="121" t="str">
        <f t="shared" si="6"/>
        <v/>
      </c>
      <c r="G226" s="121" t="str">
        <f t="shared" si="7"/>
        <v/>
      </c>
      <c r="H226" s="640"/>
      <c r="I226" s="641"/>
    </row>
    <row r="227" s="506" customFormat="1" ht="36" customHeight="1" spans="1:9">
      <c r="A227" s="303">
        <v>2013815</v>
      </c>
      <c r="B227" s="422" t="s">
        <v>276</v>
      </c>
      <c r="C227" s="317">
        <v>7</v>
      </c>
      <c r="D227" s="317">
        <v>9</v>
      </c>
      <c r="E227" s="358">
        <v>9</v>
      </c>
      <c r="F227" s="121">
        <f t="shared" si="6"/>
        <v>0.286</v>
      </c>
      <c r="G227" s="121">
        <f t="shared" si="7"/>
        <v>1</v>
      </c>
      <c r="H227" s="640"/>
      <c r="I227" s="641"/>
    </row>
    <row r="228" s="506" customFormat="1" ht="36" customHeight="1" spans="1:9">
      <c r="A228" s="303">
        <v>2013816</v>
      </c>
      <c r="B228" s="422" t="s">
        <v>277</v>
      </c>
      <c r="C228" s="317"/>
      <c r="D228" s="317">
        <v>29</v>
      </c>
      <c r="E228" s="358">
        <v>27</v>
      </c>
      <c r="F228" s="121" t="str">
        <f t="shared" si="6"/>
        <v/>
      </c>
      <c r="G228" s="121">
        <f t="shared" si="7"/>
        <v>0.931</v>
      </c>
      <c r="H228" s="640"/>
      <c r="I228" s="641"/>
    </row>
    <row r="229" s="506" customFormat="1" ht="36" customHeight="1" spans="1:9">
      <c r="A229" s="303">
        <v>2013850</v>
      </c>
      <c r="B229" s="422" t="s">
        <v>165</v>
      </c>
      <c r="C229" s="317">
        <v>139</v>
      </c>
      <c r="D229" s="317">
        <v>136</v>
      </c>
      <c r="E229" s="358">
        <v>136</v>
      </c>
      <c r="F229" s="121">
        <f t="shared" si="6"/>
        <v>-0.022</v>
      </c>
      <c r="G229" s="121">
        <f t="shared" si="7"/>
        <v>1</v>
      </c>
      <c r="H229" s="640"/>
      <c r="I229" s="641"/>
    </row>
    <row r="230" s="506" customFormat="1" ht="36" customHeight="1" spans="1:9">
      <c r="A230" s="303">
        <v>2013899</v>
      </c>
      <c r="B230" s="422" t="s">
        <v>278</v>
      </c>
      <c r="C230" s="317"/>
      <c r="D230" s="317">
        <v>5</v>
      </c>
      <c r="E230" s="358">
        <v>5</v>
      </c>
      <c r="F230" s="121" t="str">
        <f t="shared" si="6"/>
        <v/>
      </c>
      <c r="G230" s="121">
        <f t="shared" si="7"/>
        <v>1</v>
      </c>
      <c r="H230" s="640"/>
      <c r="I230" s="641"/>
    </row>
    <row r="231" s="506" customFormat="1" ht="36" customHeight="1" spans="1:9">
      <c r="A231" s="303">
        <v>20199</v>
      </c>
      <c r="B231" s="343" t="s">
        <v>279</v>
      </c>
      <c r="C231" s="317">
        <f>SUM(C232:C233)</f>
        <v>157</v>
      </c>
      <c r="D231" s="317">
        <v>6548</v>
      </c>
      <c r="E231" s="317">
        <f>SUM(E232:E233)</f>
        <v>14736</v>
      </c>
      <c r="F231" s="121">
        <f t="shared" si="6"/>
        <v>92.86</v>
      </c>
      <c r="G231" s="121">
        <f t="shared" si="7"/>
        <v>2.25</v>
      </c>
      <c r="H231" s="640"/>
      <c r="I231" s="641"/>
    </row>
    <row r="232" s="506" customFormat="1" ht="36" customHeight="1" spans="1:9">
      <c r="A232" s="303">
        <v>2019901</v>
      </c>
      <c r="B232" s="422" t="s">
        <v>280</v>
      </c>
      <c r="C232" s="317"/>
      <c r="D232" s="317">
        <v>0</v>
      </c>
      <c r="E232" s="358">
        <v>0</v>
      </c>
      <c r="F232" s="121" t="str">
        <f t="shared" si="6"/>
        <v/>
      </c>
      <c r="G232" s="121" t="str">
        <f t="shared" si="7"/>
        <v/>
      </c>
      <c r="H232" s="640"/>
      <c r="I232" s="641"/>
    </row>
    <row r="233" s="506" customFormat="1" ht="36" customHeight="1" spans="1:9">
      <c r="A233" s="303">
        <v>2019999</v>
      </c>
      <c r="B233" s="422" t="s">
        <v>279</v>
      </c>
      <c r="C233" s="317">
        <v>157</v>
      </c>
      <c r="D233" s="317">
        <v>6548</v>
      </c>
      <c r="E233" s="358">
        <v>14736</v>
      </c>
      <c r="F233" s="121">
        <f t="shared" si="6"/>
        <v>92.86</v>
      </c>
      <c r="G233" s="121">
        <f t="shared" si="7"/>
        <v>2.25</v>
      </c>
      <c r="H233" s="640"/>
      <c r="I233" s="641"/>
    </row>
    <row r="234" s="506" customFormat="1" ht="36" customHeight="1" spans="1:9">
      <c r="A234" s="306">
        <v>202</v>
      </c>
      <c r="B234" s="300" t="s">
        <v>111</v>
      </c>
      <c r="C234" s="301">
        <f>SUM(C235:C236)</f>
        <v>0</v>
      </c>
      <c r="D234" s="301">
        <v>0</v>
      </c>
      <c r="E234" s="301">
        <f>SUM(E235:E236)</f>
        <v>0</v>
      </c>
      <c r="F234" s="117" t="str">
        <f t="shared" si="6"/>
        <v/>
      </c>
      <c r="G234" s="117" t="str">
        <f t="shared" si="7"/>
        <v/>
      </c>
      <c r="H234" s="640"/>
      <c r="I234" s="641"/>
    </row>
    <row r="235" s="506" customFormat="1" ht="36" customHeight="1" spans="1:9">
      <c r="A235" s="303">
        <v>20205</v>
      </c>
      <c r="B235" s="343" t="s">
        <v>281</v>
      </c>
      <c r="C235" s="317"/>
      <c r="D235" s="317"/>
      <c r="E235" s="317"/>
      <c r="F235" s="121" t="str">
        <f t="shared" si="6"/>
        <v/>
      </c>
      <c r="G235" s="121" t="str">
        <f t="shared" si="7"/>
        <v/>
      </c>
      <c r="H235" s="640"/>
      <c r="I235" s="641"/>
    </row>
    <row r="236" s="506" customFormat="1" ht="36" customHeight="1" spans="1:9">
      <c r="A236" s="303">
        <v>20299</v>
      </c>
      <c r="B236" s="343" t="s">
        <v>282</v>
      </c>
      <c r="C236" s="301"/>
      <c r="D236" s="301"/>
      <c r="E236" s="301"/>
      <c r="F236" s="121" t="str">
        <f t="shared" si="6"/>
        <v/>
      </c>
      <c r="G236" s="121" t="str">
        <f t="shared" si="7"/>
        <v/>
      </c>
      <c r="H236" s="640"/>
      <c r="I236" s="641"/>
    </row>
    <row r="237" s="506" customFormat="1" ht="36" customHeight="1" spans="1:9">
      <c r="A237" s="306">
        <v>203</v>
      </c>
      <c r="B237" s="300" t="s">
        <v>112</v>
      </c>
      <c r="C237" s="301">
        <f>SUM(C238,C242,C244,C246,C256)</f>
        <v>177</v>
      </c>
      <c r="D237" s="301">
        <v>142</v>
      </c>
      <c r="E237" s="301">
        <f>SUM(E238,E242,E244,E246,E256)</f>
        <v>200</v>
      </c>
      <c r="F237" s="117">
        <f t="shared" si="6"/>
        <v>0.13</v>
      </c>
      <c r="G237" s="117">
        <f t="shared" si="7"/>
        <v>1.408</v>
      </c>
      <c r="H237" s="640"/>
      <c r="I237" s="641"/>
    </row>
    <row r="238" s="506" customFormat="1" ht="36" customHeight="1" spans="1:9">
      <c r="A238" s="315">
        <v>20301</v>
      </c>
      <c r="B238" s="355" t="s">
        <v>283</v>
      </c>
      <c r="C238" s="317">
        <f>SUM(C239:C241)</f>
        <v>0</v>
      </c>
      <c r="D238" s="317">
        <v>0</v>
      </c>
      <c r="E238" s="317">
        <f>SUM(E239:E241)</f>
        <v>0</v>
      </c>
      <c r="F238" s="121" t="str">
        <f t="shared" si="6"/>
        <v/>
      </c>
      <c r="G238" s="121" t="str">
        <f t="shared" si="7"/>
        <v/>
      </c>
      <c r="H238" s="640"/>
      <c r="I238" s="641"/>
    </row>
    <row r="239" s="506" customFormat="1" ht="36" customHeight="1" spans="1:9">
      <c r="A239" s="315">
        <v>2030101</v>
      </c>
      <c r="B239" s="422" t="s">
        <v>284</v>
      </c>
      <c r="C239" s="317"/>
      <c r="D239" s="317">
        <v>0</v>
      </c>
      <c r="E239" s="358">
        <v>0</v>
      </c>
      <c r="F239" s="121" t="str">
        <f t="shared" si="6"/>
        <v/>
      </c>
      <c r="G239" s="121" t="str">
        <f t="shared" si="7"/>
        <v/>
      </c>
      <c r="H239" s="640"/>
      <c r="I239" s="641"/>
    </row>
    <row r="240" s="506" customFormat="1" ht="36" customHeight="1" spans="1:9">
      <c r="A240" s="315">
        <v>2030102</v>
      </c>
      <c r="B240" s="428" t="s">
        <v>285</v>
      </c>
      <c r="C240" s="317"/>
      <c r="D240" s="317">
        <v>0</v>
      </c>
      <c r="E240" s="358"/>
      <c r="F240" s="121" t="str">
        <f t="shared" si="6"/>
        <v/>
      </c>
      <c r="G240" s="121" t="str">
        <f t="shared" si="7"/>
        <v/>
      </c>
      <c r="H240" s="640"/>
      <c r="I240" s="641"/>
    </row>
    <row r="241" s="506" customFormat="1" ht="36" customHeight="1" spans="1:9">
      <c r="A241" s="315">
        <v>2030199</v>
      </c>
      <c r="B241" s="428" t="s">
        <v>286</v>
      </c>
      <c r="C241" s="317"/>
      <c r="D241" s="317">
        <v>0</v>
      </c>
      <c r="E241" s="358"/>
      <c r="F241" s="121" t="str">
        <f t="shared" si="6"/>
        <v/>
      </c>
      <c r="G241" s="121" t="str">
        <f t="shared" si="7"/>
        <v/>
      </c>
      <c r="H241" s="640"/>
      <c r="I241" s="641"/>
    </row>
    <row r="242" s="506" customFormat="1" ht="36" customHeight="1" spans="1:9">
      <c r="A242" s="315">
        <v>20304</v>
      </c>
      <c r="B242" s="343" t="s">
        <v>287</v>
      </c>
      <c r="C242" s="301">
        <f>C243</f>
        <v>0</v>
      </c>
      <c r="D242" s="301">
        <v>0</v>
      </c>
      <c r="E242" s="301">
        <f>E243</f>
        <v>0</v>
      </c>
      <c r="F242" s="121" t="str">
        <f t="shared" si="6"/>
        <v/>
      </c>
      <c r="G242" s="121" t="str">
        <f t="shared" si="7"/>
        <v/>
      </c>
      <c r="H242" s="640"/>
      <c r="I242" s="641"/>
    </row>
    <row r="243" s="506" customFormat="1" ht="36" customHeight="1" spans="1:9">
      <c r="A243" s="315">
        <v>2030401</v>
      </c>
      <c r="B243" s="422" t="s">
        <v>287</v>
      </c>
      <c r="C243" s="317"/>
      <c r="D243" s="317">
        <v>0</v>
      </c>
      <c r="E243" s="358">
        <v>0</v>
      </c>
      <c r="F243" s="121" t="str">
        <f t="shared" si="6"/>
        <v/>
      </c>
      <c r="G243" s="121" t="str">
        <f t="shared" si="7"/>
        <v/>
      </c>
      <c r="H243" s="640"/>
      <c r="I243" s="641"/>
    </row>
    <row r="244" s="506" customFormat="1" ht="36" customHeight="1" spans="1:9">
      <c r="A244" s="315">
        <v>20305</v>
      </c>
      <c r="B244" s="343" t="s">
        <v>288</v>
      </c>
      <c r="C244" s="301">
        <f>C245</f>
        <v>0</v>
      </c>
      <c r="D244" s="301">
        <v>0</v>
      </c>
      <c r="E244" s="301">
        <f>E245</f>
        <v>0</v>
      </c>
      <c r="F244" s="121" t="str">
        <f t="shared" si="6"/>
        <v/>
      </c>
      <c r="G244" s="121" t="str">
        <f t="shared" si="7"/>
        <v/>
      </c>
      <c r="H244" s="640"/>
      <c r="I244" s="641"/>
    </row>
    <row r="245" s="506" customFormat="1" ht="36" customHeight="1" spans="1:9">
      <c r="A245" s="315">
        <v>2030501</v>
      </c>
      <c r="B245" s="422" t="s">
        <v>288</v>
      </c>
      <c r="C245" s="317"/>
      <c r="D245" s="317">
        <v>0</v>
      </c>
      <c r="E245" s="358">
        <v>0</v>
      </c>
      <c r="F245" s="121" t="str">
        <f t="shared" si="6"/>
        <v/>
      </c>
      <c r="G245" s="121" t="str">
        <f t="shared" si="7"/>
        <v/>
      </c>
      <c r="H245" s="640"/>
      <c r="I245" s="641"/>
    </row>
    <row r="246" s="506" customFormat="1" ht="36" customHeight="1" spans="1:9">
      <c r="A246" s="303">
        <v>20306</v>
      </c>
      <c r="B246" s="343" t="s">
        <v>289</v>
      </c>
      <c r="C246" s="317">
        <f>SUM(C247:C255)</f>
        <v>177</v>
      </c>
      <c r="D246" s="317">
        <v>142</v>
      </c>
      <c r="E246" s="317">
        <f>SUM(E247:E255)</f>
        <v>200</v>
      </c>
      <c r="F246" s="121">
        <f t="shared" si="6"/>
        <v>0.13</v>
      </c>
      <c r="G246" s="121">
        <f t="shared" si="7"/>
        <v>1.408</v>
      </c>
      <c r="H246" s="640"/>
      <c r="I246" s="641"/>
    </row>
    <row r="247" s="506" customFormat="1" ht="36" customHeight="1" spans="1:9">
      <c r="A247" s="303">
        <v>2030601</v>
      </c>
      <c r="B247" s="422" t="s">
        <v>290</v>
      </c>
      <c r="C247" s="317">
        <v>68</v>
      </c>
      <c r="D247" s="317">
        <v>73</v>
      </c>
      <c r="E247" s="358">
        <v>84</v>
      </c>
      <c r="F247" s="121">
        <f t="shared" si="6"/>
        <v>0.235</v>
      </c>
      <c r="G247" s="121">
        <f t="shared" si="7"/>
        <v>1.151</v>
      </c>
      <c r="H247" s="640"/>
      <c r="I247" s="641"/>
    </row>
    <row r="248" s="506" customFormat="1" ht="36" customHeight="1" spans="1:9">
      <c r="A248" s="303">
        <v>2030602</v>
      </c>
      <c r="B248" s="422" t="s">
        <v>291</v>
      </c>
      <c r="C248" s="317"/>
      <c r="D248" s="317">
        <v>0</v>
      </c>
      <c r="E248" s="358">
        <v>0</v>
      </c>
      <c r="F248" s="121" t="str">
        <f t="shared" si="6"/>
        <v/>
      </c>
      <c r="G248" s="121" t="str">
        <f t="shared" si="7"/>
        <v/>
      </c>
      <c r="H248" s="640"/>
      <c r="I248" s="641"/>
    </row>
    <row r="249" s="506" customFormat="1" ht="36" customHeight="1" spans="1:9">
      <c r="A249" s="303">
        <v>2030603</v>
      </c>
      <c r="B249" s="422" t="s">
        <v>292</v>
      </c>
      <c r="C249" s="317"/>
      <c r="D249" s="317">
        <v>0</v>
      </c>
      <c r="E249" s="358">
        <v>0</v>
      </c>
      <c r="F249" s="121" t="str">
        <f t="shared" si="6"/>
        <v/>
      </c>
      <c r="G249" s="121" t="str">
        <f t="shared" si="7"/>
        <v/>
      </c>
      <c r="H249" s="640"/>
      <c r="I249" s="641"/>
    </row>
    <row r="250" s="506" customFormat="1" ht="36" customHeight="1" spans="1:9">
      <c r="A250" s="303">
        <v>2030604</v>
      </c>
      <c r="B250" s="422" t="s">
        <v>293</v>
      </c>
      <c r="C250" s="317"/>
      <c r="D250" s="317">
        <v>0</v>
      </c>
      <c r="E250" s="358">
        <v>0</v>
      </c>
      <c r="F250" s="121" t="str">
        <f t="shared" si="6"/>
        <v/>
      </c>
      <c r="G250" s="121" t="str">
        <f t="shared" si="7"/>
        <v/>
      </c>
      <c r="H250" s="640"/>
      <c r="I250" s="641"/>
    </row>
    <row r="251" s="506" customFormat="1" ht="36" customHeight="1" spans="1:9">
      <c r="A251" s="303">
        <v>2030605</v>
      </c>
      <c r="B251" s="422" t="s">
        <v>294</v>
      </c>
      <c r="C251" s="317">
        <v>9</v>
      </c>
      <c r="D251" s="317">
        <v>0</v>
      </c>
      <c r="E251" s="358">
        <v>0</v>
      </c>
      <c r="F251" s="121">
        <f t="shared" si="6"/>
        <v>-1</v>
      </c>
      <c r="G251" s="121" t="str">
        <f t="shared" si="7"/>
        <v/>
      </c>
      <c r="H251" s="640"/>
      <c r="I251" s="641"/>
    </row>
    <row r="252" s="506" customFormat="1" ht="36" customHeight="1" spans="1:9">
      <c r="A252" s="303">
        <v>2030606</v>
      </c>
      <c r="B252" s="422" t="s">
        <v>295</v>
      </c>
      <c r="C252" s="317"/>
      <c r="D252" s="317">
        <v>0</v>
      </c>
      <c r="E252" s="358">
        <v>0</v>
      </c>
      <c r="F252" s="121" t="str">
        <f t="shared" si="6"/>
        <v/>
      </c>
      <c r="G252" s="121" t="str">
        <f t="shared" si="7"/>
        <v/>
      </c>
      <c r="H252" s="640"/>
      <c r="I252" s="641"/>
    </row>
    <row r="253" s="506" customFormat="1" ht="36" customHeight="1" spans="1:9">
      <c r="A253" s="303">
        <v>2030607</v>
      </c>
      <c r="B253" s="422" t="s">
        <v>296</v>
      </c>
      <c r="C253" s="317">
        <v>91</v>
      </c>
      <c r="D253" s="317">
        <v>47</v>
      </c>
      <c r="E253" s="358">
        <v>94</v>
      </c>
      <c r="F253" s="121">
        <f t="shared" si="6"/>
        <v>0.033</v>
      </c>
      <c r="G253" s="121">
        <f t="shared" si="7"/>
        <v>2</v>
      </c>
      <c r="H253" s="640"/>
      <c r="I253" s="641"/>
    </row>
    <row r="254" s="506" customFormat="1" ht="36" customHeight="1" spans="1:9">
      <c r="A254" s="303">
        <v>2030608</v>
      </c>
      <c r="B254" s="422" t="s">
        <v>297</v>
      </c>
      <c r="C254" s="317"/>
      <c r="D254" s="317">
        <v>0</v>
      </c>
      <c r="E254" s="358">
        <v>0</v>
      </c>
      <c r="F254" s="121" t="str">
        <f t="shared" si="6"/>
        <v/>
      </c>
      <c r="G254" s="121" t="str">
        <f t="shared" si="7"/>
        <v/>
      </c>
      <c r="H254" s="640"/>
      <c r="I254" s="641"/>
    </row>
    <row r="255" s="506" customFormat="1" ht="36" customHeight="1" spans="1:9">
      <c r="A255" s="303">
        <v>2030699</v>
      </c>
      <c r="B255" s="422" t="s">
        <v>298</v>
      </c>
      <c r="C255" s="317">
        <v>9</v>
      </c>
      <c r="D255" s="317">
        <v>22</v>
      </c>
      <c r="E255" s="358">
        <v>22</v>
      </c>
      <c r="F255" s="121">
        <f t="shared" si="6"/>
        <v>1.444</v>
      </c>
      <c r="G255" s="121">
        <f t="shared" si="7"/>
        <v>1</v>
      </c>
      <c r="H255" s="640"/>
      <c r="I255" s="641"/>
    </row>
    <row r="256" s="506" customFormat="1" ht="36" customHeight="1" spans="1:9">
      <c r="A256" s="303">
        <v>20399</v>
      </c>
      <c r="B256" s="343" t="s">
        <v>299</v>
      </c>
      <c r="C256" s="317">
        <f>C257</f>
        <v>0</v>
      </c>
      <c r="D256" s="317">
        <v>0</v>
      </c>
      <c r="E256" s="317">
        <f>E257</f>
        <v>0</v>
      </c>
      <c r="F256" s="121" t="str">
        <f t="shared" si="6"/>
        <v/>
      </c>
      <c r="G256" s="121" t="str">
        <f t="shared" si="7"/>
        <v/>
      </c>
      <c r="H256" s="640"/>
      <c r="I256" s="641"/>
    </row>
    <row r="257" s="506" customFormat="1" ht="36" customHeight="1" spans="1:9">
      <c r="A257" s="303">
        <v>2039999</v>
      </c>
      <c r="B257" s="422" t="s">
        <v>299</v>
      </c>
      <c r="C257" s="317"/>
      <c r="D257" s="317">
        <v>0</v>
      </c>
      <c r="E257" s="358">
        <v>0</v>
      </c>
      <c r="F257" s="121" t="str">
        <f t="shared" si="6"/>
        <v/>
      </c>
      <c r="G257" s="121" t="str">
        <f t="shared" si="7"/>
        <v/>
      </c>
      <c r="H257" s="640"/>
      <c r="I257" s="641"/>
    </row>
    <row r="258" s="506" customFormat="1" ht="36" customHeight="1" spans="1:9">
      <c r="A258" s="306">
        <v>204</v>
      </c>
      <c r="B258" s="300" t="s">
        <v>113</v>
      </c>
      <c r="C258" s="301">
        <f>SUM(C259,C262,C273,C280,C288,C297,C311,C321,C331,C339,C345)</f>
        <v>8891</v>
      </c>
      <c r="D258" s="301">
        <v>8992</v>
      </c>
      <c r="E258" s="301">
        <f>SUM(E259,E262,E273,E280,E288,E297,E311,E321,E331,E339,E345)</f>
        <v>9677</v>
      </c>
      <c r="F258" s="117">
        <f t="shared" si="6"/>
        <v>0.088</v>
      </c>
      <c r="G258" s="117">
        <f t="shared" si="7"/>
        <v>1.076</v>
      </c>
      <c r="H258" s="640"/>
      <c r="I258" s="641"/>
    </row>
    <row r="259" s="506" customFormat="1" ht="36" customHeight="1" spans="1:9">
      <c r="A259" s="303">
        <v>20401</v>
      </c>
      <c r="B259" s="343" t="s">
        <v>300</v>
      </c>
      <c r="C259" s="317">
        <f>SUM(C260:C261)</f>
        <v>22</v>
      </c>
      <c r="D259" s="317">
        <v>22</v>
      </c>
      <c r="E259" s="317">
        <f>SUM(E260:E261)</f>
        <v>7</v>
      </c>
      <c r="F259" s="121">
        <f t="shared" si="6"/>
        <v>-0.682</v>
      </c>
      <c r="G259" s="121">
        <f t="shared" si="7"/>
        <v>0.318</v>
      </c>
      <c r="H259" s="640"/>
      <c r="I259" s="641"/>
    </row>
    <row r="260" s="506" customFormat="1" ht="36" customHeight="1" spans="1:9">
      <c r="A260" s="303">
        <v>2040101</v>
      </c>
      <c r="B260" s="422" t="s">
        <v>300</v>
      </c>
      <c r="C260" s="317"/>
      <c r="D260" s="317">
        <v>0</v>
      </c>
      <c r="E260" s="358">
        <v>0</v>
      </c>
      <c r="F260" s="121" t="str">
        <f t="shared" si="6"/>
        <v/>
      </c>
      <c r="G260" s="121" t="str">
        <f t="shared" si="7"/>
        <v/>
      </c>
      <c r="H260" s="640"/>
      <c r="I260" s="641"/>
    </row>
    <row r="261" s="506" customFormat="1" ht="36" customHeight="1" spans="1:9">
      <c r="A261" s="303">
        <v>2040199</v>
      </c>
      <c r="B261" s="422" t="s">
        <v>301</v>
      </c>
      <c r="C261" s="317">
        <v>22</v>
      </c>
      <c r="D261" s="317">
        <v>22</v>
      </c>
      <c r="E261" s="358">
        <v>7</v>
      </c>
      <c r="F261" s="121">
        <f t="shared" ref="F261:F324" si="8">IF(C261&gt;0,E261/C261-1,"")</f>
        <v>-0.682</v>
      </c>
      <c r="G261" s="121">
        <f t="shared" ref="G261:G324" si="9">IF(D261&gt;0,E261/D261,"")</f>
        <v>0.318</v>
      </c>
      <c r="H261" s="640"/>
      <c r="I261" s="641"/>
    </row>
    <row r="262" s="506" customFormat="1" ht="36" customHeight="1" spans="1:9">
      <c r="A262" s="303">
        <v>20402</v>
      </c>
      <c r="B262" s="343" t="s">
        <v>302</v>
      </c>
      <c r="C262" s="317">
        <f>SUM(C263:C272)</f>
        <v>7923</v>
      </c>
      <c r="D262" s="317">
        <v>7756</v>
      </c>
      <c r="E262" s="317">
        <f>SUM(E263:E272)</f>
        <v>8396</v>
      </c>
      <c r="F262" s="121">
        <f t="shared" si="8"/>
        <v>0.06</v>
      </c>
      <c r="G262" s="121">
        <f t="shared" si="9"/>
        <v>1.083</v>
      </c>
      <c r="H262" s="640"/>
      <c r="I262" s="641"/>
    </row>
    <row r="263" s="506" customFormat="1" ht="36" customHeight="1" spans="1:9">
      <c r="A263" s="303">
        <v>2040201</v>
      </c>
      <c r="B263" s="422" t="s">
        <v>156</v>
      </c>
      <c r="C263" s="317">
        <v>6768</v>
      </c>
      <c r="D263" s="317">
        <v>6541</v>
      </c>
      <c r="E263" s="358">
        <v>6657</v>
      </c>
      <c r="F263" s="121">
        <f t="shared" si="8"/>
        <v>-0.016</v>
      </c>
      <c r="G263" s="121">
        <f t="shared" si="9"/>
        <v>1.018</v>
      </c>
      <c r="H263" s="640"/>
      <c r="I263" s="641"/>
    </row>
    <row r="264" s="506" customFormat="1" ht="36" customHeight="1" spans="1:9">
      <c r="A264" s="303">
        <v>2040202</v>
      </c>
      <c r="B264" s="422" t="s">
        <v>157</v>
      </c>
      <c r="C264" s="317">
        <v>641</v>
      </c>
      <c r="D264" s="317">
        <v>846</v>
      </c>
      <c r="E264" s="358">
        <v>784</v>
      </c>
      <c r="F264" s="121">
        <f t="shared" si="8"/>
        <v>0.223</v>
      </c>
      <c r="G264" s="121">
        <f t="shared" si="9"/>
        <v>0.927</v>
      </c>
      <c r="H264" s="640"/>
      <c r="I264" s="641"/>
    </row>
    <row r="265" s="506" customFormat="1" ht="36" customHeight="1" spans="1:9">
      <c r="A265" s="303">
        <v>2040203</v>
      </c>
      <c r="B265" s="422" t="s">
        <v>158</v>
      </c>
      <c r="C265" s="317"/>
      <c r="D265" s="317">
        <v>0</v>
      </c>
      <c r="E265" s="358">
        <v>0</v>
      </c>
      <c r="F265" s="121" t="str">
        <f t="shared" si="8"/>
        <v/>
      </c>
      <c r="G265" s="121" t="str">
        <f t="shared" si="9"/>
        <v/>
      </c>
      <c r="H265" s="640"/>
      <c r="I265" s="641"/>
    </row>
    <row r="266" s="506" customFormat="1" ht="36" customHeight="1" spans="1:9">
      <c r="A266" s="303">
        <v>2040219</v>
      </c>
      <c r="B266" s="422" t="s">
        <v>197</v>
      </c>
      <c r="C266" s="317"/>
      <c r="D266" s="317">
        <v>0</v>
      </c>
      <c r="E266" s="358">
        <v>0</v>
      </c>
      <c r="F266" s="121" t="str">
        <f t="shared" si="8"/>
        <v/>
      </c>
      <c r="G266" s="121" t="str">
        <f t="shared" si="9"/>
        <v/>
      </c>
      <c r="H266" s="640"/>
      <c r="I266" s="641"/>
    </row>
    <row r="267" s="506" customFormat="1" ht="36" customHeight="1" spans="1:9">
      <c r="A267" s="303">
        <v>2040220</v>
      </c>
      <c r="B267" s="422" t="s">
        <v>303</v>
      </c>
      <c r="C267" s="317">
        <v>116</v>
      </c>
      <c r="D267" s="317">
        <v>128</v>
      </c>
      <c r="E267" s="358">
        <v>123</v>
      </c>
      <c r="F267" s="121">
        <f t="shared" si="8"/>
        <v>0.06</v>
      </c>
      <c r="G267" s="121">
        <f t="shared" si="9"/>
        <v>0.961</v>
      </c>
      <c r="H267" s="640"/>
      <c r="I267" s="641"/>
    </row>
    <row r="268" s="506" customFormat="1" ht="36" customHeight="1" spans="1:9">
      <c r="A268" s="303">
        <v>2040221</v>
      </c>
      <c r="B268" s="422" t="s">
        <v>304</v>
      </c>
      <c r="C268" s="317"/>
      <c r="D268" s="317">
        <v>0</v>
      </c>
      <c r="E268" s="358">
        <v>0</v>
      </c>
      <c r="F268" s="121" t="str">
        <f t="shared" si="8"/>
        <v/>
      </c>
      <c r="G268" s="121" t="str">
        <f t="shared" si="9"/>
        <v/>
      </c>
      <c r="H268" s="640"/>
      <c r="I268" s="641"/>
    </row>
    <row r="269" s="506" customFormat="1" ht="36" customHeight="1" spans="1:9">
      <c r="A269" s="303">
        <v>2040222</v>
      </c>
      <c r="B269" s="422" t="s">
        <v>305</v>
      </c>
      <c r="C269" s="317"/>
      <c r="D269" s="317">
        <v>0</v>
      </c>
      <c r="E269" s="358">
        <v>0</v>
      </c>
      <c r="F269" s="121" t="str">
        <f t="shared" si="8"/>
        <v/>
      </c>
      <c r="G269" s="121" t="str">
        <f t="shared" si="9"/>
        <v/>
      </c>
      <c r="H269" s="640"/>
      <c r="I269" s="641"/>
    </row>
    <row r="270" s="506" customFormat="1" ht="36" customHeight="1" spans="1:9">
      <c r="A270" s="303">
        <v>2040223</v>
      </c>
      <c r="B270" s="422" t="s">
        <v>306</v>
      </c>
      <c r="C270" s="317"/>
      <c r="D270" s="317">
        <v>0</v>
      </c>
      <c r="E270" s="358">
        <v>0</v>
      </c>
      <c r="F270" s="121" t="str">
        <f t="shared" si="8"/>
        <v/>
      </c>
      <c r="G270" s="121" t="str">
        <f t="shared" si="9"/>
        <v/>
      </c>
      <c r="H270" s="640"/>
      <c r="I270" s="641"/>
    </row>
    <row r="271" s="506" customFormat="1" ht="36" customHeight="1" spans="1:9">
      <c r="A271" s="303">
        <v>2040250</v>
      </c>
      <c r="B271" s="422" t="s">
        <v>165</v>
      </c>
      <c r="C271" s="317"/>
      <c r="D271" s="317">
        <v>0</v>
      </c>
      <c r="E271" s="358">
        <v>0</v>
      </c>
      <c r="F271" s="121" t="str">
        <f t="shared" si="8"/>
        <v/>
      </c>
      <c r="G271" s="121" t="str">
        <f t="shared" si="9"/>
        <v/>
      </c>
      <c r="H271" s="640"/>
      <c r="I271" s="641"/>
    </row>
    <row r="272" s="506" customFormat="1" ht="36" customHeight="1" spans="1:9">
      <c r="A272" s="303">
        <v>2040299</v>
      </c>
      <c r="B272" s="422" t="s">
        <v>307</v>
      </c>
      <c r="C272" s="317">
        <v>398</v>
      </c>
      <c r="D272" s="317">
        <v>241</v>
      </c>
      <c r="E272" s="358">
        <v>832</v>
      </c>
      <c r="F272" s="121">
        <f t="shared" si="8"/>
        <v>1.09</v>
      </c>
      <c r="G272" s="121">
        <f t="shared" si="9"/>
        <v>3.452</v>
      </c>
      <c r="H272" s="640"/>
      <c r="I272" s="641"/>
    </row>
    <row r="273" s="506" customFormat="1" ht="36" customHeight="1" spans="1:9">
      <c r="A273" s="303">
        <v>20403</v>
      </c>
      <c r="B273" s="343" t="s">
        <v>308</v>
      </c>
      <c r="C273" s="317">
        <f>SUM(C274:C279)</f>
        <v>0</v>
      </c>
      <c r="D273" s="317">
        <v>0</v>
      </c>
      <c r="E273" s="317">
        <f>SUM(E274:E279)</f>
        <v>0</v>
      </c>
      <c r="F273" s="121" t="str">
        <f t="shared" si="8"/>
        <v/>
      </c>
      <c r="G273" s="121" t="str">
        <f t="shared" si="9"/>
        <v/>
      </c>
      <c r="H273" s="640"/>
      <c r="I273" s="641"/>
    </row>
    <row r="274" s="506" customFormat="1" ht="36" customHeight="1" spans="1:9">
      <c r="A274" s="303">
        <v>2040301</v>
      </c>
      <c r="B274" s="422" t="s">
        <v>156</v>
      </c>
      <c r="C274" s="317"/>
      <c r="D274" s="317">
        <v>0</v>
      </c>
      <c r="E274" s="358">
        <v>0</v>
      </c>
      <c r="F274" s="121" t="str">
        <f t="shared" si="8"/>
        <v/>
      </c>
      <c r="G274" s="121" t="str">
        <f t="shared" si="9"/>
        <v/>
      </c>
      <c r="H274" s="640"/>
      <c r="I274" s="641"/>
    </row>
    <row r="275" s="506" customFormat="1" ht="36" customHeight="1" spans="1:9">
      <c r="A275" s="303">
        <v>2040302</v>
      </c>
      <c r="B275" s="422" t="s">
        <v>157</v>
      </c>
      <c r="C275" s="317"/>
      <c r="D275" s="317">
        <v>0</v>
      </c>
      <c r="E275" s="358">
        <v>0</v>
      </c>
      <c r="F275" s="121" t="str">
        <f t="shared" si="8"/>
        <v/>
      </c>
      <c r="G275" s="121" t="str">
        <f t="shared" si="9"/>
        <v/>
      </c>
      <c r="H275" s="640"/>
      <c r="I275" s="641"/>
    </row>
    <row r="276" s="506" customFormat="1" ht="36" customHeight="1" spans="1:9">
      <c r="A276" s="303">
        <v>2040303</v>
      </c>
      <c r="B276" s="422" t="s">
        <v>158</v>
      </c>
      <c r="C276" s="317"/>
      <c r="D276" s="317">
        <v>0</v>
      </c>
      <c r="E276" s="358">
        <v>0</v>
      </c>
      <c r="F276" s="121" t="str">
        <f t="shared" si="8"/>
        <v/>
      </c>
      <c r="G276" s="121" t="str">
        <f t="shared" si="9"/>
        <v/>
      </c>
      <c r="H276" s="640"/>
      <c r="I276" s="641"/>
    </row>
    <row r="277" s="506" customFormat="1" ht="36" customHeight="1" spans="1:9">
      <c r="A277" s="303">
        <v>2040304</v>
      </c>
      <c r="B277" s="422" t="s">
        <v>309</v>
      </c>
      <c r="C277" s="317"/>
      <c r="D277" s="317">
        <v>0</v>
      </c>
      <c r="E277" s="358">
        <v>0</v>
      </c>
      <c r="F277" s="121" t="str">
        <f t="shared" si="8"/>
        <v/>
      </c>
      <c r="G277" s="121" t="str">
        <f t="shared" si="9"/>
        <v/>
      </c>
      <c r="H277" s="640"/>
      <c r="I277" s="641"/>
    </row>
    <row r="278" s="506" customFormat="1" ht="36" customHeight="1" spans="1:9">
      <c r="A278" s="303">
        <v>2040350</v>
      </c>
      <c r="B278" s="422" t="s">
        <v>165</v>
      </c>
      <c r="C278" s="317"/>
      <c r="D278" s="317">
        <v>0</v>
      </c>
      <c r="E278" s="358">
        <v>0</v>
      </c>
      <c r="F278" s="121" t="str">
        <f t="shared" si="8"/>
        <v/>
      </c>
      <c r="G278" s="121" t="str">
        <f t="shared" si="9"/>
        <v/>
      </c>
      <c r="H278" s="640"/>
      <c r="I278" s="641"/>
    </row>
    <row r="279" s="506" customFormat="1" ht="36" customHeight="1" spans="1:9">
      <c r="A279" s="303">
        <v>2040399</v>
      </c>
      <c r="B279" s="422" t="s">
        <v>310</v>
      </c>
      <c r="C279" s="317"/>
      <c r="D279" s="317">
        <v>0</v>
      </c>
      <c r="E279" s="358">
        <v>0</v>
      </c>
      <c r="F279" s="121" t="str">
        <f t="shared" si="8"/>
        <v/>
      </c>
      <c r="G279" s="121" t="str">
        <f t="shared" si="9"/>
        <v/>
      </c>
      <c r="H279" s="640"/>
      <c r="I279" s="641"/>
    </row>
    <row r="280" s="506" customFormat="1" ht="36" customHeight="1" spans="1:9">
      <c r="A280" s="303">
        <v>20404</v>
      </c>
      <c r="B280" s="343" t="s">
        <v>311</v>
      </c>
      <c r="C280" s="317">
        <f>SUM(C281:C287)</f>
        <v>119</v>
      </c>
      <c r="D280" s="317">
        <v>80</v>
      </c>
      <c r="E280" s="317">
        <f>SUM(E281:E287)</f>
        <v>80</v>
      </c>
      <c r="F280" s="121">
        <f t="shared" si="8"/>
        <v>-0.328</v>
      </c>
      <c r="G280" s="121">
        <f t="shared" si="9"/>
        <v>1</v>
      </c>
      <c r="H280" s="640"/>
      <c r="I280" s="641"/>
    </row>
    <row r="281" s="506" customFormat="1" ht="36" customHeight="1" spans="1:9">
      <c r="A281" s="303">
        <v>2040401</v>
      </c>
      <c r="B281" s="422" t="s">
        <v>156</v>
      </c>
      <c r="C281" s="317">
        <v>119</v>
      </c>
      <c r="D281" s="317">
        <v>80</v>
      </c>
      <c r="E281" s="358">
        <v>80</v>
      </c>
      <c r="F281" s="121">
        <f t="shared" si="8"/>
        <v>-0.328</v>
      </c>
      <c r="G281" s="121">
        <f t="shared" si="9"/>
        <v>1</v>
      </c>
      <c r="H281" s="640"/>
      <c r="I281" s="641"/>
    </row>
    <row r="282" s="506" customFormat="1" ht="36" customHeight="1" spans="1:9">
      <c r="A282" s="303">
        <v>2040402</v>
      </c>
      <c r="B282" s="422" t="s">
        <v>157</v>
      </c>
      <c r="C282" s="317"/>
      <c r="D282" s="317">
        <v>0</v>
      </c>
      <c r="E282" s="358">
        <v>0</v>
      </c>
      <c r="F282" s="121" t="str">
        <f t="shared" si="8"/>
        <v/>
      </c>
      <c r="G282" s="121" t="str">
        <f t="shared" si="9"/>
        <v/>
      </c>
      <c r="H282" s="640"/>
      <c r="I282" s="641"/>
    </row>
    <row r="283" s="506" customFormat="1" ht="36" customHeight="1" spans="1:9">
      <c r="A283" s="303">
        <v>2040403</v>
      </c>
      <c r="B283" s="422" t="s">
        <v>158</v>
      </c>
      <c r="C283" s="317"/>
      <c r="D283" s="317">
        <v>0</v>
      </c>
      <c r="E283" s="358">
        <v>0</v>
      </c>
      <c r="F283" s="121" t="str">
        <f t="shared" si="8"/>
        <v/>
      </c>
      <c r="G283" s="121" t="str">
        <f t="shared" si="9"/>
        <v/>
      </c>
      <c r="H283" s="640"/>
      <c r="I283" s="641"/>
    </row>
    <row r="284" s="506" customFormat="1" ht="36" customHeight="1" spans="1:9">
      <c r="A284" s="303">
        <v>2040409</v>
      </c>
      <c r="B284" s="422" t="s">
        <v>312</v>
      </c>
      <c r="C284" s="317"/>
      <c r="D284" s="317">
        <v>0</v>
      </c>
      <c r="E284" s="358">
        <v>0</v>
      </c>
      <c r="F284" s="121" t="str">
        <f t="shared" si="8"/>
        <v/>
      </c>
      <c r="G284" s="121" t="str">
        <f t="shared" si="9"/>
        <v/>
      </c>
      <c r="H284" s="640"/>
      <c r="I284" s="641"/>
    </row>
    <row r="285" s="506" customFormat="1" ht="36" customHeight="1" spans="1:9">
      <c r="A285" s="303">
        <v>2040410</v>
      </c>
      <c r="B285" s="422" t="s">
        <v>313</v>
      </c>
      <c r="C285" s="317"/>
      <c r="D285" s="317">
        <v>0</v>
      </c>
      <c r="E285" s="358">
        <v>0</v>
      </c>
      <c r="F285" s="121" t="str">
        <f t="shared" si="8"/>
        <v/>
      </c>
      <c r="G285" s="121" t="str">
        <f t="shared" si="9"/>
        <v/>
      </c>
      <c r="H285" s="640"/>
      <c r="I285" s="641"/>
    </row>
    <row r="286" s="506" customFormat="1" ht="36" customHeight="1" spans="1:9">
      <c r="A286" s="303">
        <v>2040450</v>
      </c>
      <c r="B286" s="422" t="s">
        <v>165</v>
      </c>
      <c r="C286" s="317"/>
      <c r="D286" s="317">
        <v>0</v>
      </c>
      <c r="E286" s="358">
        <v>0</v>
      </c>
      <c r="F286" s="121" t="str">
        <f t="shared" si="8"/>
        <v/>
      </c>
      <c r="G286" s="121" t="str">
        <f t="shared" si="9"/>
        <v/>
      </c>
      <c r="H286" s="640"/>
      <c r="I286" s="641"/>
    </row>
    <row r="287" s="506" customFormat="1" ht="36" customHeight="1" spans="1:9">
      <c r="A287" s="303">
        <v>2040499</v>
      </c>
      <c r="B287" s="422" t="s">
        <v>314</v>
      </c>
      <c r="C287" s="317"/>
      <c r="D287" s="317">
        <v>0</v>
      </c>
      <c r="E287" s="358">
        <v>0</v>
      </c>
      <c r="F287" s="121" t="str">
        <f t="shared" si="8"/>
        <v/>
      </c>
      <c r="G287" s="121" t="str">
        <f t="shared" si="9"/>
        <v/>
      </c>
      <c r="H287" s="640"/>
      <c r="I287" s="641"/>
    </row>
    <row r="288" s="506" customFormat="1" ht="36" customHeight="1" spans="1:9">
      <c r="A288" s="303">
        <v>20405</v>
      </c>
      <c r="B288" s="343" t="s">
        <v>315</v>
      </c>
      <c r="C288" s="317">
        <f>SUM(C289:C296)</f>
        <v>157</v>
      </c>
      <c r="D288" s="317">
        <v>163</v>
      </c>
      <c r="E288" s="317">
        <f>SUM(E289:E296)</f>
        <v>163</v>
      </c>
      <c r="F288" s="121">
        <f t="shared" si="8"/>
        <v>0.038</v>
      </c>
      <c r="G288" s="121">
        <f t="shared" si="9"/>
        <v>1</v>
      </c>
      <c r="H288" s="640"/>
      <c r="I288" s="641"/>
    </row>
    <row r="289" s="506" customFormat="1" ht="36" customHeight="1" spans="1:9">
      <c r="A289" s="303">
        <v>2040501</v>
      </c>
      <c r="B289" s="422" t="s">
        <v>156</v>
      </c>
      <c r="C289" s="317">
        <v>122</v>
      </c>
      <c r="D289" s="317">
        <v>131</v>
      </c>
      <c r="E289" s="358">
        <v>131</v>
      </c>
      <c r="F289" s="121">
        <f t="shared" si="8"/>
        <v>0.074</v>
      </c>
      <c r="G289" s="121">
        <f t="shared" si="9"/>
        <v>1</v>
      </c>
      <c r="H289" s="640"/>
      <c r="I289" s="641"/>
    </row>
    <row r="290" s="506" customFormat="1" ht="36" customHeight="1" spans="1:9">
      <c r="A290" s="303">
        <v>2040502</v>
      </c>
      <c r="B290" s="422" t="s">
        <v>157</v>
      </c>
      <c r="C290" s="317"/>
      <c r="D290" s="317">
        <v>20</v>
      </c>
      <c r="E290" s="358">
        <v>0</v>
      </c>
      <c r="F290" s="121" t="str">
        <f t="shared" si="8"/>
        <v/>
      </c>
      <c r="G290" s="121">
        <f t="shared" si="9"/>
        <v>0</v>
      </c>
      <c r="H290" s="640"/>
      <c r="I290" s="641"/>
    </row>
    <row r="291" s="506" customFormat="1" ht="36" customHeight="1" spans="1:9">
      <c r="A291" s="303">
        <v>2040503</v>
      </c>
      <c r="B291" s="422" t="s">
        <v>158</v>
      </c>
      <c r="C291" s="317"/>
      <c r="D291" s="317">
        <v>0</v>
      </c>
      <c r="E291" s="358">
        <v>0</v>
      </c>
      <c r="F291" s="121" t="str">
        <f t="shared" si="8"/>
        <v/>
      </c>
      <c r="G291" s="121" t="str">
        <f t="shared" si="9"/>
        <v/>
      </c>
      <c r="H291" s="640"/>
      <c r="I291" s="641"/>
    </row>
    <row r="292" s="506" customFormat="1" ht="36" customHeight="1" spans="1:9">
      <c r="A292" s="303">
        <v>2040504</v>
      </c>
      <c r="B292" s="422" t="s">
        <v>316</v>
      </c>
      <c r="C292" s="317"/>
      <c r="D292" s="317">
        <v>0</v>
      </c>
      <c r="E292" s="358">
        <v>0</v>
      </c>
      <c r="F292" s="121" t="str">
        <f t="shared" si="8"/>
        <v/>
      </c>
      <c r="G292" s="121" t="str">
        <f t="shared" si="9"/>
        <v/>
      </c>
      <c r="H292" s="640"/>
      <c r="I292" s="641"/>
    </row>
    <row r="293" s="506" customFormat="1" ht="36" customHeight="1" spans="1:9">
      <c r="A293" s="303">
        <v>2040505</v>
      </c>
      <c r="B293" s="422" t="s">
        <v>317</v>
      </c>
      <c r="C293" s="317"/>
      <c r="D293" s="317">
        <v>0</v>
      </c>
      <c r="E293" s="358">
        <v>0</v>
      </c>
      <c r="F293" s="121" t="str">
        <f t="shared" si="8"/>
        <v/>
      </c>
      <c r="G293" s="121" t="str">
        <f t="shared" si="9"/>
        <v/>
      </c>
      <c r="H293" s="640"/>
      <c r="I293" s="641"/>
    </row>
    <row r="294" s="506" customFormat="1" ht="36" customHeight="1" spans="1:9">
      <c r="A294" s="303">
        <v>2040506</v>
      </c>
      <c r="B294" s="422" t="s">
        <v>318</v>
      </c>
      <c r="C294" s="317"/>
      <c r="D294" s="317">
        <v>0</v>
      </c>
      <c r="E294" s="358">
        <v>0</v>
      </c>
      <c r="F294" s="121" t="str">
        <f t="shared" si="8"/>
        <v/>
      </c>
      <c r="G294" s="121" t="str">
        <f t="shared" si="9"/>
        <v/>
      </c>
      <c r="H294" s="640"/>
      <c r="I294" s="641"/>
    </row>
    <row r="295" s="506" customFormat="1" ht="36" customHeight="1" spans="1:9">
      <c r="A295" s="303">
        <v>2040550</v>
      </c>
      <c r="B295" s="422" t="s">
        <v>165</v>
      </c>
      <c r="C295" s="317"/>
      <c r="D295" s="317">
        <v>0</v>
      </c>
      <c r="E295" s="358">
        <v>0</v>
      </c>
      <c r="F295" s="121" t="str">
        <f t="shared" si="8"/>
        <v/>
      </c>
      <c r="G295" s="121" t="str">
        <f t="shared" si="9"/>
        <v/>
      </c>
      <c r="H295" s="640"/>
      <c r="I295" s="641"/>
    </row>
    <row r="296" s="506" customFormat="1" ht="36" customHeight="1" spans="1:9">
      <c r="A296" s="303">
        <v>2040599</v>
      </c>
      <c r="B296" s="422" t="s">
        <v>319</v>
      </c>
      <c r="C296" s="317">
        <v>35</v>
      </c>
      <c r="D296" s="317">
        <v>12</v>
      </c>
      <c r="E296" s="358">
        <v>32</v>
      </c>
      <c r="F296" s="121">
        <f t="shared" si="8"/>
        <v>-0.086</v>
      </c>
      <c r="G296" s="121">
        <f t="shared" si="9"/>
        <v>2.667</v>
      </c>
      <c r="H296" s="640"/>
      <c r="I296" s="641"/>
    </row>
    <row r="297" s="506" customFormat="1" ht="36" customHeight="1" spans="1:9">
      <c r="A297" s="303">
        <v>20406</v>
      </c>
      <c r="B297" s="343" t="s">
        <v>320</v>
      </c>
      <c r="C297" s="317">
        <f>SUM(C298:C310)</f>
        <v>517</v>
      </c>
      <c r="D297" s="317">
        <v>691</v>
      </c>
      <c r="E297" s="317">
        <f>SUM(E298:E310)</f>
        <v>677</v>
      </c>
      <c r="F297" s="121">
        <f t="shared" si="8"/>
        <v>0.309</v>
      </c>
      <c r="G297" s="121">
        <f t="shared" si="9"/>
        <v>0.98</v>
      </c>
      <c r="H297" s="640"/>
      <c r="I297" s="641"/>
    </row>
    <row r="298" s="506" customFormat="1" ht="36" customHeight="1" spans="1:9">
      <c r="A298" s="303">
        <v>2040601</v>
      </c>
      <c r="B298" s="422" t="s">
        <v>156</v>
      </c>
      <c r="C298" s="317">
        <v>408</v>
      </c>
      <c r="D298" s="317">
        <v>383</v>
      </c>
      <c r="E298" s="358">
        <v>406</v>
      </c>
      <c r="F298" s="121">
        <f t="shared" si="8"/>
        <v>-0.005</v>
      </c>
      <c r="G298" s="121">
        <f t="shared" si="9"/>
        <v>1.06</v>
      </c>
      <c r="H298" s="640"/>
      <c r="I298" s="641"/>
    </row>
    <row r="299" s="506" customFormat="1" ht="36" customHeight="1" spans="1:9">
      <c r="A299" s="303">
        <v>2040602</v>
      </c>
      <c r="B299" s="422" t="s">
        <v>157</v>
      </c>
      <c r="C299" s="317">
        <v>15</v>
      </c>
      <c r="D299" s="317">
        <v>23</v>
      </c>
      <c r="E299" s="358">
        <v>7</v>
      </c>
      <c r="F299" s="121">
        <f t="shared" si="8"/>
        <v>-0.533</v>
      </c>
      <c r="G299" s="121">
        <f t="shared" si="9"/>
        <v>0.304</v>
      </c>
      <c r="H299" s="640"/>
      <c r="I299" s="641"/>
    </row>
    <row r="300" s="506" customFormat="1" ht="36" customHeight="1" spans="1:9">
      <c r="A300" s="303">
        <v>2040603</v>
      </c>
      <c r="B300" s="422" t="s">
        <v>158</v>
      </c>
      <c r="C300" s="317"/>
      <c r="D300" s="317">
        <v>0</v>
      </c>
      <c r="E300" s="358">
        <v>0</v>
      </c>
      <c r="F300" s="121" t="str">
        <f t="shared" si="8"/>
        <v/>
      </c>
      <c r="G300" s="121" t="str">
        <f t="shared" si="9"/>
        <v/>
      </c>
      <c r="H300" s="640"/>
      <c r="I300" s="641"/>
    </row>
    <row r="301" s="506" customFormat="1" ht="36" customHeight="1" spans="1:9">
      <c r="A301" s="303">
        <v>2040604</v>
      </c>
      <c r="B301" s="422" t="s">
        <v>321</v>
      </c>
      <c r="C301" s="317">
        <v>4</v>
      </c>
      <c r="D301" s="317">
        <v>26</v>
      </c>
      <c r="E301" s="358">
        <v>21</v>
      </c>
      <c r="F301" s="121">
        <f t="shared" si="8"/>
        <v>4.25</v>
      </c>
      <c r="G301" s="121">
        <f t="shared" si="9"/>
        <v>0.808</v>
      </c>
      <c r="H301" s="640"/>
      <c r="I301" s="641"/>
    </row>
    <row r="302" s="506" customFormat="1" ht="36" customHeight="1" spans="1:9">
      <c r="A302" s="303">
        <v>2040605</v>
      </c>
      <c r="B302" s="422" t="s">
        <v>322</v>
      </c>
      <c r="C302" s="317">
        <v>3</v>
      </c>
      <c r="D302" s="317">
        <v>28</v>
      </c>
      <c r="E302" s="358">
        <v>5</v>
      </c>
      <c r="F302" s="121">
        <f t="shared" si="8"/>
        <v>0.667</v>
      </c>
      <c r="G302" s="121">
        <f t="shared" si="9"/>
        <v>0.179</v>
      </c>
      <c r="H302" s="640"/>
      <c r="I302" s="641"/>
    </row>
    <row r="303" s="506" customFormat="1" ht="36" customHeight="1" spans="1:9">
      <c r="A303" s="303">
        <v>2040606</v>
      </c>
      <c r="B303" s="422" t="s">
        <v>323</v>
      </c>
      <c r="C303" s="317"/>
      <c r="D303" s="317">
        <v>0</v>
      </c>
      <c r="E303" s="358">
        <v>0</v>
      </c>
      <c r="F303" s="121" t="str">
        <f t="shared" si="8"/>
        <v/>
      </c>
      <c r="G303" s="121" t="str">
        <f t="shared" si="9"/>
        <v/>
      </c>
      <c r="H303" s="640"/>
      <c r="I303" s="641"/>
    </row>
    <row r="304" s="506" customFormat="1" ht="36" customHeight="1" spans="1:9">
      <c r="A304" s="303">
        <v>2040607</v>
      </c>
      <c r="B304" s="422" t="s">
        <v>324</v>
      </c>
      <c r="C304" s="317">
        <v>41</v>
      </c>
      <c r="D304" s="317">
        <v>65</v>
      </c>
      <c r="E304" s="358">
        <v>66</v>
      </c>
      <c r="F304" s="121">
        <f t="shared" si="8"/>
        <v>0.61</v>
      </c>
      <c r="G304" s="121">
        <f t="shared" si="9"/>
        <v>1.015</v>
      </c>
      <c r="H304" s="640"/>
      <c r="I304" s="641"/>
    </row>
    <row r="305" s="506" customFormat="1" ht="36" customHeight="1" spans="1:9">
      <c r="A305" s="303">
        <v>2040608</v>
      </c>
      <c r="B305" s="422" t="s">
        <v>325</v>
      </c>
      <c r="C305" s="317"/>
      <c r="D305" s="317">
        <v>0</v>
      </c>
      <c r="E305" s="358">
        <v>0</v>
      </c>
      <c r="F305" s="121" t="str">
        <f t="shared" si="8"/>
        <v/>
      </c>
      <c r="G305" s="121" t="str">
        <f t="shared" si="9"/>
        <v/>
      </c>
      <c r="H305" s="640"/>
      <c r="I305" s="641"/>
    </row>
    <row r="306" s="506" customFormat="1" ht="36" customHeight="1" spans="1:9">
      <c r="A306" s="303">
        <v>2040610</v>
      </c>
      <c r="B306" s="422" t="s">
        <v>326</v>
      </c>
      <c r="C306" s="317">
        <v>20</v>
      </c>
      <c r="D306" s="317">
        <v>25</v>
      </c>
      <c r="E306" s="358">
        <v>38</v>
      </c>
      <c r="F306" s="121">
        <f t="shared" si="8"/>
        <v>0.9</v>
      </c>
      <c r="G306" s="121">
        <f t="shared" si="9"/>
        <v>1.52</v>
      </c>
      <c r="H306" s="640"/>
      <c r="I306" s="641"/>
    </row>
    <row r="307" s="506" customFormat="1" ht="36" customHeight="1" spans="1:9">
      <c r="A307" s="303">
        <v>2040612</v>
      </c>
      <c r="B307" s="428" t="s">
        <v>327</v>
      </c>
      <c r="C307" s="317"/>
      <c r="D307" s="317">
        <v>11</v>
      </c>
      <c r="E307" s="358">
        <v>18</v>
      </c>
      <c r="F307" s="121" t="str">
        <f t="shared" si="8"/>
        <v/>
      </c>
      <c r="G307" s="121">
        <f t="shared" si="9"/>
        <v>1.636</v>
      </c>
      <c r="H307" s="640"/>
      <c r="I307" s="641"/>
    </row>
    <row r="308" s="506" customFormat="1" ht="36" customHeight="1" spans="1:9">
      <c r="A308" s="303">
        <v>2040613</v>
      </c>
      <c r="B308" s="422" t="s">
        <v>197</v>
      </c>
      <c r="C308" s="317"/>
      <c r="D308" s="317">
        <v>0</v>
      </c>
      <c r="E308" s="358">
        <v>0</v>
      </c>
      <c r="F308" s="121" t="str">
        <f t="shared" si="8"/>
        <v/>
      </c>
      <c r="G308" s="121" t="str">
        <f t="shared" si="9"/>
        <v/>
      </c>
      <c r="H308" s="640"/>
      <c r="I308" s="641"/>
    </row>
    <row r="309" s="506" customFormat="1" ht="36" customHeight="1" spans="1:9">
      <c r="A309" s="303">
        <v>2040650</v>
      </c>
      <c r="B309" s="422" t="s">
        <v>165</v>
      </c>
      <c r="C309" s="317"/>
      <c r="D309" s="317">
        <v>0</v>
      </c>
      <c r="E309" s="358">
        <v>0</v>
      </c>
      <c r="F309" s="121" t="str">
        <f t="shared" si="8"/>
        <v/>
      </c>
      <c r="G309" s="121" t="str">
        <f t="shared" si="9"/>
        <v/>
      </c>
      <c r="H309" s="640"/>
      <c r="I309" s="641"/>
    </row>
    <row r="310" s="506" customFormat="1" ht="36" customHeight="1" spans="1:9">
      <c r="A310" s="303">
        <v>2040699</v>
      </c>
      <c r="B310" s="422" t="s">
        <v>328</v>
      </c>
      <c r="C310" s="317">
        <v>26</v>
      </c>
      <c r="D310" s="317">
        <v>130</v>
      </c>
      <c r="E310" s="358">
        <v>116</v>
      </c>
      <c r="F310" s="121">
        <f t="shared" si="8"/>
        <v>3.462</v>
      </c>
      <c r="G310" s="121">
        <f t="shared" si="9"/>
        <v>0.892</v>
      </c>
      <c r="H310" s="640"/>
      <c r="I310" s="641"/>
    </row>
    <row r="311" s="506" customFormat="1" ht="36" customHeight="1" spans="1:9">
      <c r="A311" s="303">
        <v>20407</v>
      </c>
      <c r="B311" s="343" t="s">
        <v>329</v>
      </c>
      <c r="C311" s="317">
        <f>SUM(C312:C320)</f>
        <v>0</v>
      </c>
      <c r="D311" s="317">
        <v>0</v>
      </c>
      <c r="E311" s="317">
        <f>SUM(E312:E320)</f>
        <v>0</v>
      </c>
      <c r="F311" s="121" t="str">
        <f t="shared" si="8"/>
        <v/>
      </c>
      <c r="G311" s="121" t="str">
        <f t="shared" si="9"/>
        <v/>
      </c>
      <c r="H311" s="640"/>
      <c r="I311" s="641"/>
    </row>
    <row r="312" s="506" customFormat="1" ht="36" customHeight="1" spans="1:9">
      <c r="A312" s="303">
        <v>2040701</v>
      </c>
      <c r="B312" s="422" t="s">
        <v>156</v>
      </c>
      <c r="C312" s="317"/>
      <c r="D312" s="317">
        <v>0</v>
      </c>
      <c r="E312" s="358">
        <v>0</v>
      </c>
      <c r="F312" s="121" t="str">
        <f t="shared" si="8"/>
        <v/>
      </c>
      <c r="G312" s="121" t="str">
        <f t="shared" si="9"/>
        <v/>
      </c>
      <c r="H312" s="640"/>
      <c r="I312" s="641"/>
    </row>
    <row r="313" s="506" customFormat="1" ht="36" customHeight="1" spans="1:9">
      <c r="A313" s="303">
        <v>2040702</v>
      </c>
      <c r="B313" s="422" t="s">
        <v>157</v>
      </c>
      <c r="C313" s="317"/>
      <c r="D313" s="317">
        <v>0</v>
      </c>
      <c r="E313" s="358">
        <v>0</v>
      </c>
      <c r="F313" s="121" t="str">
        <f t="shared" si="8"/>
        <v/>
      </c>
      <c r="G313" s="121" t="str">
        <f t="shared" si="9"/>
        <v/>
      </c>
      <c r="H313" s="640"/>
      <c r="I313" s="641"/>
    </row>
    <row r="314" s="506" customFormat="1" ht="36" customHeight="1" spans="1:9">
      <c r="A314" s="303">
        <v>2040703</v>
      </c>
      <c r="B314" s="422" t="s">
        <v>158</v>
      </c>
      <c r="C314" s="317"/>
      <c r="D314" s="317">
        <v>0</v>
      </c>
      <c r="E314" s="358">
        <v>0</v>
      </c>
      <c r="F314" s="121" t="str">
        <f t="shared" si="8"/>
        <v/>
      </c>
      <c r="G314" s="121" t="str">
        <f t="shared" si="9"/>
        <v/>
      </c>
      <c r="H314" s="640"/>
      <c r="I314" s="641"/>
    </row>
    <row r="315" s="506" customFormat="1" ht="36" customHeight="1" spans="1:9">
      <c r="A315" s="303">
        <v>2040704</v>
      </c>
      <c r="B315" s="428" t="s">
        <v>330</v>
      </c>
      <c r="C315" s="317"/>
      <c r="D315" s="317">
        <v>0</v>
      </c>
      <c r="E315" s="358">
        <v>0</v>
      </c>
      <c r="F315" s="121" t="str">
        <f t="shared" si="8"/>
        <v/>
      </c>
      <c r="G315" s="121" t="str">
        <f t="shared" si="9"/>
        <v/>
      </c>
      <c r="H315" s="640"/>
      <c r="I315" s="641"/>
    </row>
    <row r="316" s="506" customFormat="1" ht="36" customHeight="1" spans="1:9">
      <c r="A316" s="303">
        <v>2040705</v>
      </c>
      <c r="B316" s="428" t="s">
        <v>331</v>
      </c>
      <c r="C316" s="317"/>
      <c r="D316" s="317">
        <v>0</v>
      </c>
      <c r="E316" s="358">
        <v>0</v>
      </c>
      <c r="F316" s="121" t="str">
        <f t="shared" si="8"/>
        <v/>
      </c>
      <c r="G316" s="121" t="str">
        <f t="shared" si="9"/>
        <v/>
      </c>
      <c r="H316" s="640"/>
      <c r="I316" s="641"/>
    </row>
    <row r="317" s="506" customFormat="1" ht="36" customHeight="1" spans="1:9">
      <c r="A317" s="303">
        <v>2040706</v>
      </c>
      <c r="B317" s="422" t="s">
        <v>332</v>
      </c>
      <c r="C317" s="317"/>
      <c r="D317" s="317">
        <v>0</v>
      </c>
      <c r="E317" s="358">
        <v>0</v>
      </c>
      <c r="F317" s="121" t="str">
        <f t="shared" si="8"/>
        <v/>
      </c>
      <c r="G317" s="121" t="str">
        <f t="shared" si="9"/>
        <v/>
      </c>
      <c r="H317" s="640"/>
      <c r="I317" s="641"/>
    </row>
    <row r="318" s="506" customFormat="1" ht="36" customHeight="1" spans="1:9">
      <c r="A318" s="303">
        <v>2040707</v>
      </c>
      <c r="B318" s="422" t="s">
        <v>197</v>
      </c>
      <c r="C318" s="317"/>
      <c r="D318" s="317">
        <v>0</v>
      </c>
      <c r="E318" s="358">
        <v>0</v>
      </c>
      <c r="F318" s="121" t="str">
        <f t="shared" si="8"/>
        <v/>
      </c>
      <c r="G318" s="121" t="str">
        <f t="shared" si="9"/>
        <v/>
      </c>
      <c r="H318" s="640"/>
      <c r="I318" s="641"/>
    </row>
    <row r="319" s="506" customFormat="1" ht="36" customHeight="1" spans="1:9">
      <c r="A319" s="303">
        <v>2040750</v>
      </c>
      <c r="B319" s="422" t="s">
        <v>165</v>
      </c>
      <c r="C319" s="317"/>
      <c r="D319" s="317">
        <v>0</v>
      </c>
      <c r="E319" s="358">
        <v>0</v>
      </c>
      <c r="F319" s="121" t="str">
        <f t="shared" si="8"/>
        <v/>
      </c>
      <c r="G319" s="121" t="str">
        <f t="shared" si="9"/>
        <v/>
      </c>
      <c r="H319" s="640"/>
      <c r="I319" s="641"/>
    </row>
    <row r="320" s="506" customFormat="1" ht="36" customHeight="1" spans="1:9">
      <c r="A320" s="303">
        <v>2040799</v>
      </c>
      <c r="B320" s="422" t="s">
        <v>333</v>
      </c>
      <c r="C320" s="317"/>
      <c r="D320" s="317">
        <v>0</v>
      </c>
      <c r="E320" s="358">
        <v>0</v>
      </c>
      <c r="F320" s="121" t="str">
        <f t="shared" si="8"/>
        <v/>
      </c>
      <c r="G320" s="121" t="str">
        <f t="shared" si="9"/>
        <v/>
      </c>
      <c r="H320" s="640"/>
      <c r="I320" s="641"/>
    </row>
    <row r="321" s="506" customFormat="1" ht="36" customHeight="1" spans="1:9">
      <c r="A321" s="303">
        <v>20408</v>
      </c>
      <c r="B321" s="343" t="s">
        <v>334</v>
      </c>
      <c r="C321" s="317">
        <f>SUM(C322:C330)</f>
        <v>0</v>
      </c>
      <c r="D321" s="317">
        <v>0</v>
      </c>
      <c r="E321" s="317">
        <f>SUM(E322:E330)</f>
        <v>0</v>
      </c>
      <c r="F321" s="121" t="str">
        <f t="shared" si="8"/>
        <v/>
      </c>
      <c r="G321" s="121" t="str">
        <f t="shared" si="9"/>
        <v/>
      </c>
      <c r="H321" s="640"/>
      <c r="I321" s="641"/>
    </row>
    <row r="322" s="506" customFormat="1" ht="36" customHeight="1" spans="1:9">
      <c r="A322" s="303">
        <v>2040801</v>
      </c>
      <c r="B322" s="422" t="s">
        <v>156</v>
      </c>
      <c r="C322" s="317"/>
      <c r="D322" s="317">
        <v>0</v>
      </c>
      <c r="E322" s="358">
        <v>0</v>
      </c>
      <c r="F322" s="121" t="str">
        <f t="shared" si="8"/>
        <v/>
      </c>
      <c r="G322" s="121" t="str">
        <f t="shared" si="9"/>
        <v/>
      </c>
      <c r="H322" s="640"/>
      <c r="I322" s="641"/>
    </row>
    <row r="323" s="506" customFormat="1" ht="36" customHeight="1" spans="1:9">
      <c r="A323" s="303">
        <v>2040802</v>
      </c>
      <c r="B323" s="422" t="s">
        <v>157</v>
      </c>
      <c r="C323" s="317"/>
      <c r="D323" s="317">
        <v>0</v>
      </c>
      <c r="E323" s="358">
        <v>0</v>
      </c>
      <c r="F323" s="121" t="str">
        <f t="shared" si="8"/>
        <v/>
      </c>
      <c r="G323" s="121" t="str">
        <f t="shared" si="9"/>
        <v/>
      </c>
      <c r="H323" s="640"/>
      <c r="I323" s="641"/>
    </row>
    <row r="324" s="506" customFormat="1" ht="36" customHeight="1" spans="1:9">
      <c r="A324" s="303">
        <v>2040803</v>
      </c>
      <c r="B324" s="422" t="s">
        <v>158</v>
      </c>
      <c r="C324" s="317"/>
      <c r="D324" s="317">
        <v>0</v>
      </c>
      <c r="E324" s="358">
        <v>0</v>
      </c>
      <c r="F324" s="121" t="str">
        <f t="shared" si="8"/>
        <v/>
      </c>
      <c r="G324" s="121" t="str">
        <f t="shared" si="9"/>
        <v/>
      </c>
      <c r="H324" s="640"/>
      <c r="I324" s="641"/>
    </row>
    <row r="325" s="506" customFormat="1" ht="36" customHeight="1" spans="1:9">
      <c r="A325" s="303">
        <v>2040804</v>
      </c>
      <c r="B325" s="422" t="s">
        <v>335</v>
      </c>
      <c r="C325" s="317"/>
      <c r="D325" s="317">
        <v>0</v>
      </c>
      <c r="E325" s="358">
        <v>0</v>
      </c>
      <c r="F325" s="121" t="str">
        <f t="shared" ref="F325:F388" si="10">IF(C325&gt;0,E325/C325-1,"")</f>
        <v/>
      </c>
      <c r="G325" s="121" t="str">
        <f t="shared" ref="G325:G388" si="11">IF(D325&gt;0,E325/D325,"")</f>
        <v/>
      </c>
      <c r="H325" s="640"/>
      <c r="I325" s="641"/>
    </row>
    <row r="326" s="506" customFormat="1" ht="36" customHeight="1" spans="1:9">
      <c r="A326" s="303">
        <v>2040805</v>
      </c>
      <c r="B326" s="422" t="s">
        <v>336</v>
      </c>
      <c r="C326" s="317"/>
      <c r="D326" s="317">
        <v>0</v>
      </c>
      <c r="E326" s="358">
        <v>0</v>
      </c>
      <c r="F326" s="121" t="str">
        <f t="shared" si="10"/>
        <v/>
      </c>
      <c r="G326" s="121" t="str">
        <f t="shared" si="11"/>
        <v/>
      </c>
      <c r="H326" s="640"/>
      <c r="I326" s="641"/>
    </row>
    <row r="327" s="506" customFormat="1" ht="36" customHeight="1" spans="1:9">
      <c r="A327" s="303">
        <v>2040806</v>
      </c>
      <c r="B327" s="422" t="s">
        <v>337</v>
      </c>
      <c r="C327" s="317"/>
      <c r="D327" s="317">
        <v>0</v>
      </c>
      <c r="E327" s="358">
        <v>0</v>
      </c>
      <c r="F327" s="121" t="str">
        <f t="shared" si="10"/>
        <v/>
      </c>
      <c r="G327" s="121" t="str">
        <f t="shared" si="11"/>
        <v/>
      </c>
      <c r="H327" s="640"/>
      <c r="I327" s="641"/>
    </row>
    <row r="328" s="506" customFormat="1" ht="36" customHeight="1" spans="1:9">
      <c r="A328" s="303">
        <v>2040807</v>
      </c>
      <c r="B328" s="422" t="s">
        <v>197</v>
      </c>
      <c r="C328" s="317"/>
      <c r="D328" s="317">
        <v>0</v>
      </c>
      <c r="E328" s="358">
        <v>0</v>
      </c>
      <c r="F328" s="121" t="str">
        <f t="shared" si="10"/>
        <v/>
      </c>
      <c r="G328" s="121" t="str">
        <f t="shared" si="11"/>
        <v/>
      </c>
      <c r="H328" s="640"/>
      <c r="I328" s="641"/>
    </row>
    <row r="329" s="506" customFormat="1" ht="36" customHeight="1" spans="1:9">
      <c r="A329" s="303">
        <v>2040850</v>
      </c>
      <c r="B329" s="422" t="s">
        <v>165</v>
      </c>
      <c r="C329" s="317"/>
      <c r="D329" s="317">
        <v>0</v>
      </c>
      <c r="E329" s="358">
        <v>0</v>
      </c>
      <c r="F329" s="121" t="str">
        <f t="shared" si="10"/>
        <v/>
      </c>
      <c r="G329" s="121" t="str">
        <f t="shared" si="11"/>
        <v/>
      </c>
      <c r="H329" s="640"/>
      <c r="I329" s="641"/>
    </row>
    <row r="330" s="506" customFormat="1" ht="36" customHeight="1" spans="1:9">
      <c r="A330" s="303">
        <v>2040899</v>
      </c>
      <c r="B330" s="422" t="s">
        <v>338</v>
      </c>
      <c r="C330" s="317"/>
      <c r="D330" s="317">
        <v>0</v>
      </c>
      <c r="E330" s="358">
        <v>0</v>
      </c>
      <c r="F330" s="121" t="str">
        <f t="shared" si="10"/>
        <v/>
      </c>
      <c r="G330" s="121" t="str">
        <f t="shared" si="11"/>
        <v/>
      </c>
      <c r="H330" s="640"/>
      <c r="I330" s="641"/>
    </row>
    <row r="331" s="506" customFormat="1" ht="36" customHeight="1" spans="1:9">
      <c r="A331" s="303">
        <v>20409</v>
      </c>
      <c r="B331" s="343" t="s">
        <v>339</v>
      </c>
      <c r="C331" s="317">
        <f>SUM(C332:C338)</f>
        <v>0</v>
      </c>
      <c r="D331" s="317">
        <v>0</v>
      </c>
      <c r="E331" s="317">
        <f>SUM(E332:E338)</f>
        <v>0</v>
      </c>
      <c r="F331" s="121" t="str">
        <f t="shared" si="10"/>
        <v/>
      </c>
      <c r="G331" s="121" t="str">
        <f t="shared" si="11"/>
        <v/>
      </c>
      <c r="H331" s="640"/>
      <c r="I331" s="641"/>
    </row>
    <row r="332" s="506" customFormat="1" ht="36" customHeight="1" spans="1:9">
      <c r="A332" s="303">
        <v>2040901</v>
      </c>
      <c r="B332" s="422" t="s">
        <v>156</v>
      </c>
      <c r="C332" s="317"/>
      <c r="D332" s="317">
        <v>0</v>
      </c>
      <c r="E332" s="358">
        <v>0</v>
      </c>
      <c r="F332" s="121" t="str">
        <f t="shared" si="10"/>
        <v/>
      </c>
      <c r="G332" s="121" t="str">
        <f t="shared" si="11"/>
        <v/>
      </c>
      <c r="H332" s="640"/>
      <c r="I332" s="641"/>
    </row>
    <row r="333" s="506" customFormat="1" ht="36" customHeight="1" spans="1:9">
      <c r="A333" s="303">
        <v>2040902</v>
      </c>
      <c r="B333" s="422" t="s">
        <v>157</v>
      </c>
      <c r="C333" s="317"/>
      <c r="D333" s="317">
        <v>0</v>
      </c>
      <c r="E333" s="358">
        <v>0</v>
      </c>
      <c r="F333" s="121" t="str">
        <f t="shared" si="10"/>
        <v/>
      </c>
      <c r="G333" s="121" t="str">
        <f t="shared" si="11"/>
        <v/>
      </c>
      <c r="H333" s="640"/>
      <c r="I333" s="641"/>
    </row>
    <row r="334" s="506" customFormat="1" ht="36" customHeight="1" spans="1:9">
      <c r="A334" s="303">
        <v>2040903</v>
      </c>
      <c r="B334" s="422" t="s">
        <v>158</v>
      </c>
      <c r="C334" s="317"/>
      <c r="D334" s="317">
        <v>0</v>
      </c>
      <c r="E334" s="358">
        <v>0</v>
      </c>
      <c r="F334" s="121" t="str">
        <f t="shared" si="10"/>
        <v/>
      </c>
      <c r="G334" s="121" t="str">
        <f t="shared" si="11"/>
        <v/>
      </c>
      <c r="H334" s="640"/>
      <c r="I334" s="641"/>
    </row>
    <row r="335" s="506" customFormat="1" ht="36" customHeight="1" spans="1:9">
      <c r="A335" s="303">
        <v>2040904</v>
      </c>
      <c r="B335" s="422" t="s">
        <v>340</v>
      </c>
      <c r="C335" s="317"/>
      <c r="D335" s="317">
        <v>0</v>
      </c>
      <c r="E335" s="358">
        <v>0</v>
      </c>
      <c r="F335" s="121" t="str">
        <f t="shared" si="10"/>
        <v/>
      </c>
      <c r="G335" s="121" t="str">
        <f t="shared" si="11"/>
        <v/>
      </c>
      <c r="H335" s="640"/>
      <c r="I335" s="641"/>
    </row>
    <row r="336" s="506" customFormat="1" ht="36" customHeight="1" spans="1:9">
      <c r="A336" s="303">
        <v>2040905</v>
      </c>
      <c r="B336" s="422" t="s">
        <v>341</v>
      </c>
      <c r="C336" s="317"/>
      <c r="D336" s="317">
        <v>0</v>
      </c>
      <c r="E336" s="358">
        <v>0</v>
      </c>
      <c r="F336" s="121" t="str">
        <f t="shared" si="10"/>
        <v/>
      </c>
      <c r="G336" s="121" t="str">
        <f t="shared" si="11"/>
        <v/>
      </c>
      <c r="H336" s="640"/>
      <c r="I336" s="641"/>
    </row>
    <row r="337" s="506" customFormat="1" ht="36" customHeight="1" spans="1:9">
      <c r="A337" s="303">
        <v>2040950</v>
      </c>
      <c r="B337" s="422" t="s">
        <v>165</v>
      </c>
      <c r="C337" s="317"/>
      <c r="D337" s="317">
        <v>0</v>
      </c>
      <c r="E337" s="358">
        <v>0</v>
      </c>
      <c r="F337" s="121" t="str">
        <f t="shared" si="10"/>
        <v/>
      </c>
      <c r="G337" s="121" t="str">
        <f t="shared" si="11"/>
        <v/>
      </c>
      <c r="H337" s="640"/>
      <c r="I337" s="641"/>
    </row>
    <row r="338" s="506" customFormat="1" ht="36" customHeight="1" spans="1:9">
      <c r="A338" s="303">
        <v>2040999</v>
      </c>
      <c r="B338" s="422" t="s">
        <v>342</v>
      </c>
      <c r="C338" s="317"/>
      <c r="D338" s="317">
        <v>0</v>
      </c>
      <c r="E338" s="358">
        <v>0</v>
      </c>
      <c r="F338" s="121" t="str">
        <f t="shared" si="10"/>
        <v/>
      </c>
      <c r="G338" s="121" t="str">
        <f t="shared" si="11"/>
        <v/>
      </c>
      <c r="H338" s="640"/>
      <c r="I338" s="641"/>
    </row>
    <row r="339" s="506" customFormat="1" ht="36" customHeight="1" spans="1:9">
      <c r="A339" s="303">
        <v>20410</v>
      </c>
      <c r="B339" s="343" t="s">
        <v>343</v>
      </c>
      <c r="C339" s="301">
        <f>SUM(C340:C344)</f>
        <v>0</v>
      </c>
      <c r="D339" s="301">
        <v>0</v>
      </c>
      <c r="E339" s="301">
        <f>SUM(E340:E344)</f>
        <v>0</v>
      </c>
      <c r="F339" s="121" t="str">
        <f t="shared" si="10"/>
        <v/>
      </c>
      <c r="G339" s="121" t="str">
        <f t="shared" si="11"/>
        <v/>
      </c>
      <c r="H339" s="640"/>
      <c r="I339" s="641"/>
    </row>
    <row r="340" s="506" customFormat="1" ht="36" customHeight="1" spans="1:9">
      <c r="A340" s="303">
        <v>2041001</v>
      </c>
      <c r="B340" s="422" t="s">
        <v>156</v>
      </c>
      <c r="C340" s="317"/>
      <c r="D340" s="317">
        <v>0</v>
      </c>
      <c r="E340" s="358">
        <v>0</v>
      </c>
      <c r="F340" s="121" t="str">
        <f t="shared" si="10"/>
        <v/>
      </c>
      <c r="G340" s="121" t="str">
        <f t="shared" si="11"/>
        <v/>
      </c>
      <c r="H340" s="640"/>
      <c r="I340" s="641"/>
    </row>
    <row r="341" s="506" customFormat="1" ht="36" customHeight="1" spans="1:9">
      <c r="A341" s="303">
        <v>2041002</v>
      </c>
      <c r="B341" s="422" t="s">
        <v>157</v>
      </c>
      <c r="C341" s="317"/>
      <c r="D341" s="317">
        <v>0</v>
      </c>
      <c r="E341" s="358">
        <v>0</v>
      </c>
      <c r="F341" s="121" t="str">
        <f t="shared" si="10"/>
        <v/>
      </c>
      <c r="G341" s="121" t="str">
        <f t="shared" si="11"/>
        <v/>
      </c>
      <c r="H341" s="640"/>
      <c r="I341" s="641"/>
    </row>
    <row r="342" s="506" customFormat="1" ht="36" customHeight="1" spans="1:9">
      <c r="A342" s="303">
        <v>2041006</v>
      </c>
      <c r="B342" s="422" t="s">
        <v>197</v>
      </c>
      <c r="C342" s="317"/>
      <c r="D342" s="317">
        <v>0</v>
      </c>
      <c r="E342" s="358">
        <v>0</v>
      </c>
      <c r="F342" s="121" t="str">
        <f t="shared" si="10"/>
        <v/>
      </c>
      <c r="G342" s="121" t="str">
        <f t="shared" si="11"/>
        <v/>
      </c>
      <c r="H342" s="640"/>
      <c r="I342" s="641"/>
    </row>
    <row r="343" s="506" customFormat="1" ht="36" customHeight="1" spans="1:9">
      <c r="A343" s="303">
        <v>2041007</v>
      </c>
      <c r="B343" s="422" t="s">
        <v>344</v>
      </c>
      <c r="C343" s="317"/>
      <c r="D343" s="317">
        <v>0</v>
      </c>
      <c r="E343" s="358">
        <v>0</v>
      </c>
      <c r="F343" s="121" t="str">
        <f t="shared" si="10"/>
        <v/>
      </c>
      <c r="G343" s="121" t="str">
        <f t="shared" si="11"/>
        <v/>
      </c>
      <c r="H343" s="640"/>
      <c r="I343" s="641"/>
    </row>
    <row r="344" s="506" customFormat="1" ht="36" customHeight="1" spans="1:9">
      <c r="A344" s="303">
        <v>2041099</v>
      </c>
      <c r="B344" s="422" t="s">
        <v>345</v>
      </c>
      <c r="C344" s="317"/>
      <c r="D344" s="317">
        <v>0</v>
      </c>
      <c r="E344" s="358">
        <v>0</v>
      </c>
      <c r="F344" s="121" t="str">
        <f t="shared" si="10"/>
        <v/>
      </c>
      <c r="G344" s="121" t="str">
        <f t="shared" si="11"/>
        <v/>
      </c>
      <c r="H344" s="640"/>
      <c r="I344" s="641"/>
    </row>
    <row r="345" s="506" customFormat="1" ht="36" customHeight="1" spans="1:9">
      <c r="A345" s="303">
        <v>20499</v>
      </c>
      <c r="B345" s="343" t="s">
        <v>346</v>
      </c>
      <c r="C345" s="317">
        <f>SUM(C346:C347)</f>
        <v>153</v>
      </c>
      <c r="D345" s="317">
        <v>280</v>
      </c>
      <c r="E345" s="317">
        <f>SUM(E346:E347)</f>
        <v>354</v>
      </c>
      <c r="F345" s="121">
        <f t="shared" si="10"/>
        <v>1.314</v>
      </c>
      <c r="G345" s="121">
        <f t="shared" si="11"/>
        <v>1.264</v>
      </c>
      <c r="H345" s="640"/>
      <c r="I345" s="641"/>
    </row>
    <row r="346" s="506" customFormat="1" ht="36" customHeight="1" spans="1:9">
      <c r="A346" s="308">
        <v>2049902</v>
      </c>
      <c r="B346" s="422" t="s">
        <v>347</v>
      </c>
      <c r="C346" s="317"/>
      <c r="D346" s="317">
        <v>0</v>
      </c>
      <c r="E346" s="358">
        <v>0</v>
      </c>
      <c r="F346" s="121" t="str">
        <f t="shared" si="10"/>
        <v/>
      </c>
      <c r="G346" s="121" t="str">
        <f t="shared" si="11"/>
        <v/>
      </c>
      <c r="H346" s="640"/>
      <c r="I346" s="641"/>
    </row>
    <row r="347" s="506" customFormat="1" ht="36" customHeight="1" spans="1:9">
      <c r="A347" s="315">
        <v>2049999</v>
      </c>
      <c r="B347" s="422" t="s">
        <v>346</v>
      </c>
      <c r="C347" s="317">
        <v>153</v>
      </c>
      <c r="D347" s="317">
        <v>280</v>
      </c>
      <c r="E347" s="358">
        <v>354</v>
      </c>
      <c r="F347" s="121">
        <f t="shared" si="10"/>
        <v>1.314</v>
      </c>
      <c r="G347" s="121">
        <f t="shared" si="11"/>
        <v>1.264</v>
      </c>
      <c r="H347" s="640"/>
      <c r="I347" s="641"/>
    </row>
    <row r="348" s="506" customFormat="1" ht="36" customHeight="1" spans="1:9">
      <c r="A348" s="306">
        <v>205</v>
      </c>
      <c r="B348" s="300" t="s">
        <v>114</v>
      </c>
      <c r="C348" s="301">
        <f>SUM(C349,C354,C361,C367,C373,C377,C381,C385,C391,C398)</f>
        <v>43402</v>
      </c>
      <c r="D348" s="301">
        <v>34663</v>
      </c>
      <c r="E348" s="301">
        <f>SUM(E349,E354,E361,E367,E373,E377,E381,E385,E391,E398)</f>
        <v>33155</v>
      </c>
      <c r="F348" s="117">
        <f t="shared" si="10"/>
        <v>-0.236</v>
      </c>
      <c r="G348" s="117">
        <f t="shared" si="11"/>
        <v>0.956</v>
      </c>
      <c r="H348" s="640"/>
      <c r="I348" s="641"/>
    </row>
    <row r="349" s="506" customFormat="1" ht="36" customHeight="1" spans="1:9">
      <c r="A349" s="303">
        <v>20501</v>
      </c>
      <c r="B349" s="343" t="s">
        <v>348</v>
      </c>
      <c r="C349" s="317">
        <f>SUM(C350:C353)</f>
        <v>599</v>
      </c>
      <c r="D349" s="317">
        <v>698</v>
      </c>
      <c r="E349" s="317">
        <f>SUM(E350:E353)</f>
        <v>669</v>
      </c>
      <c r="F349" s="121">
        <f t="shared" si="10"/>
        <v>0.117</v>
      </c>
      <c r="G349" s="121">
        <f t="shared" si="11"/>
        <v>0.958</v>
      </c>
      <c r="H349" s="640"/>
      <c r="I349" s="641"/>
    </row>
    <row r="350" s="506" customFormat="1" ht="36" customHeight="1" spans="1:9">
      <c r="A350" s="303">
        <v>2050101</v>
      </c>
      <c r="B350" s="422" t="s">
        <v>156</v>
      </c>
      <c r="C350" s="317">
        <v>184</v>
      </c>
      <c r="D350" s="317">
        <v>151</v>
      </c>
      <c r="E350" s="358">
        <v>157</v>
      </c>
      <c r="F350" s="121">
        <f t="shared" si="10"/>
        <v>-0.147</v>
      </c>
      <c r="G350" s="121">
        <f t="shared" si="11"/>
        <v>1.04</v>
      </c>
      <c r="H350" s="640"/>
      <c r="I350" s="641"/>
    </row>
    <row r="351" s="506" customFormat="1" ht="36" customHeight="1" spans="1:9">
      <c r="A351" s="303">
        <v>2050102</v>
      </c>
      <c r="B351" s="422" t="s">
        <v>157</v>
      </c>
      <c r="C351" s="317"/>
      <c r="D351" s="317">
        <v>0</v>
      </c>
      <c r="E351" s="358">
        <v>0</v>
      </c>
      <c r="F351" s="121" t="str">
        <f t="shared" si="10"/>
        <v/>
      </c>
      <c r="G351" s="121" t="str">
        <f t="shared" si="11"/>
        <v/>
      </c>
      <c r="H351" s="640"/>
      <c r="I351" s="641"/>
    </row>
    <row r="352" s="506" customFormat="1" ht="36" customHeight="1" spans="1:9">
      <c r="A352" s="303">
        <v>2050103</v>
      </c>
      <c r="B352" s="422" t="s">
        <v>158</v>
      </c>
      <c r="C352" s="317"/>
      <c r="D352" s="317">
        <v>0</v>
      </c>
      <c r="E352" s="358">
        <v>0</v>
      </c>
      <c r="F352" s="121" t="str">
        <f t="shared" si="10"/>
        <v/>
      </c>
      <c r="G352" s="121" t="str">
        <f t="shared" si="11"/>
        <v/>
      </c>
      <c r="H352" s="640"/>
      <c r="I352" s="641"/>
    </row>
    <row r="353" s="506" customFormat="1" ht="36" customHeight="1" spans="1:9">
      <c r="A353" s="303">
        <v>2050199</v>
      </c>
      <c r="B353" s="422" t="s">
        <v>349</v>
      </c>
      <c r="C353" s="317">
        <v>415</v>
      </c>
      <c r="D353" s="317">
        <v>547</v>
      </c>
      <c r="E353" s="358">
        <v>512</v>
      </c>
      <c r="F353" s="121">
        <f t="shared" si="10"/>
        <v>0.234</v>
      </c>
      <c r="G353" s="121">
        <f t="shared" si="11"/>
        <v>0.936</v>
      </c>
      <c r="H353" s="640"/>
      <c r="I353" s="641"/>
    </row>
    <row r="354" s="506" customFormat="1" ht="36" customHeight="1" spans="1:9">
      <c r="A354" s="303">
        <v>20502</v>
      </c>
      <c r="B354" s="343" t="s">
        <v>350</v>
      </c>
      <c r="C354" s="317">
        <f>SUM(C355:C360)</f>
        <v>39940</v>
      </c>
      <c r="D354" s="317">
        <v>32319</v>
      </c>
      <c r="E354" s="317">
        <f>SUM(E355:E360)</f>
        <v>30222</v>
      </c>
      <c r="F354" s="121">
        <f t="shared" si="10"/>
        <v>-0.243</v>
      </c>
      <c r="G354" s="121">
        <f t="shared" si="11"/>
        <v>0.935</v>
      </c>
      <c r="H354" s="640"/>
      <c r="I354" s="641"/>
    </row>
    <row r="355" s="506" customFormat="1" ht="36" customHeight="1" spans="1:9">
      <c r="A355" s="303">
        <v>2050201</v>
      </c>
      <c r="B355" s="422" t="s">
        <v>351</v>
      </c>
      <c r="C355" s="317">
        <v>2525</v>
      </c>
      <c r="D355" s="317">
        <v>2922</v>
      </c>
      <c r="E355" s="358">
        <v>2690</v>
      </c>
      <c r="F355" s="121">
        <f t="shared" si="10"/>
        <v>0.065</v>
      </c>
      <c r="G355" s="121">
        <f t="shared" si="11"/>
        <v>0.921</v>
      </c>
      <c r="H355" s="640"/>
      <c r="I355" s="641"/>
    </row>
    <row r="356" s="506" customFormat="1" ht="36" customHeight="1" spans="1:9">
      <c r="A356" s="303">
        <v>2050202</v>
      </c>
      <c r="B356" s="422" t="s">
        <v>352</v>
      </c>
      <c r="C356" s="317">
        <v>13620</v>
      </c>
      <c r="D356" s="317">
        <v>12941</v>
      </c>
      <c r="E356" s="358">
        <v>13353</v>
      </c>
      <c r="F356" s="121">
        <f t="shared" si="10"/>
        <v>-0.02</v>
      </c>
      <c r="G356" s="121">
        <f t="shared" si="11"/>
        <v>1.032</v>
      </c>
      <c r="H356" s="640"/>
      <c r="I356" s="641"/>
    </row>
    <row r="357" s="506" customFormat="1" ht="36" customHeight="1" spans="1:9">
      <c r="A357" s="303">
        <v>2050203</v>
      </c>
      <c r="B357" s="422" t="s">
        <v>353</v>
      </c>
      <c r="C357" s="317">
        <v>7205</v>
      </c>
      <c r="D357" s="317">
        <v>6358</v>
      </c>
      <c r="E357" s="358">
        <v>6500</v>
      </c>
      <c r="F357" s="121">
        <f t="shared" si="10"/>
        <v>-0.098</v>
      </c>
      <c r="G357" s="121">
        <f t="shared" si="11"/>
        <v>1.022</v>
      </c>
      <c r="H357" s="640"/>
      <c r="I357" s="641"/>
    </row>
    <row r="358" s="506" customFormat="1" ht="36" customHeight="1" spans="1:9">
      <c r="A358" s="303">
        <v>2050204</v>
      </c>
      <c r="B358" s="422" t="s">
        <v>354</v>
      </c>
      <c r="C358" s="317">
        <v>2850</v>
      </c>
      <c r="D358" s="317">
        <v>2775</v>
      </c>
      <c r="E358" s="358">
        <v>2873</v>
      </c>
      <c r="F358" s="121">
        <f t="shared" si="10"/>
        <v>0.008</v>
      </c>
      <c r="G358" s="121">
        <f t="shared" si="11"/>
        <v>1.035</v>
      </c>
      <c r="H358" s="640"/>
      <c r="I358" s="641"/>
    </row>
    <row r="359" s="506" customFormat="1" ht="36" customHeight="1" spans="1:9">
      <c r="A359" s="303">
        <v>2050205</v>
      </c>
      <c r="B359" s="422" t="s">
        <v>355</v>
      </c>
      <c r="C359" s="317"/>
      <c r="D359" s="317">
        <v>0</v>
      </c>
      <c r="E359" s="358">
        <v>18</v>
      </c>
      <c r="F359" s="121" t="str">
        <f t="shared" si="10"/>
        <v/>
      </c>
      <c r="G359" s="121" t="str">
        <f t="shared" si="11"/>
        <v/>
      </c>
      <c r="H359" s="640"/>
      <c r="I359" s="641"/>
    </row>
    <row r="360" s="506" customFormat="1" ht="36" customHeight="1" spans="1:9">
      <c r="A360" s="303">
        <v>2050299</v>
      </c>
      <c r="B360" s="422" t="s">
        <v>356</v>
      </c>
      <c r="C360" s="317">
        <v>13740</v>
      </c>
      <c r="D360" s="317">
        <v>7323</v>
      </c>
      <c r="E360" s="358">
        <v>4788</v>
      </c>
      <c r="F360" s="121">
        <f t="shared" si="10"/>
        <v>-0.652</v>
      </c>
      <c r="G360" s="121">
        <f t="shared" si="11"/>
        <v>0.654</v>
      </c>
      <c r="H360" s="640"/>
      <c r="I360" s="641"/>
    </row>
    <row r="361" s="506" customFormat="1" ht="36" customHeight="1" spans="1:9">
      <c r="A361" s="303">
        <v>20503</v>
      </c>
      <c r="B361" s="343" t="s">
        <v>357</v>
      </c>
      <c r="C361" s="317">
        <f>SUM(C362:C366)</f>
        <v>1121</v>
      </c>
      <c r="D361" s="317">
        <v>1243</v>
      </c>
      <c r="E361" s="317">
        <f>SUM(E362:E366)</f>
        <v>1329</v>
      </c>
      <c r="F361" s="121">
        <f t="shared" si="10"/>
        <v>0.186</v>
      </c>
      <c r="G361" s="121">
        <f t="shared" si="11"/>
        <v>1.069</v>
      </c>
      <c r="H361" s="640"/>
      <c r="I361" s="641"/>
    </row>
    <row r="362" s="506" customFormat="1" ht="36" customHeight="1" spans="1:9">
      <c r="A362" s="303">
        <v>2050301</v>
      </c>
      <c r="B362" s="422" t="s">
        <v>358</v>
      </c>
      <c r="C362" s="317"/>
      <c r="D362" s="317">
        <v>0</v>
      </c>
      <c r="E362" s="358">
        <v>0</v>
      </c>
      <c r="F362" s="121" t="str">
        <f t="shared" si="10"/>
        <v/>
      </c>
      <c r="G362" s="121" t="str">
        <f t="shared" si="11"/>
        <v/>
      </c>
      <c r="H362" s="640"/>
      <c r="I362" s="641"/>
    </row>
    <row r="363" s="506" customFormat="1" ht="36" customHeight="1" spans="1:9">
      <c r="A363" s="303">
        <v>2050302</v>
      </c>
      <c r="B363" s="422" t="s">
        <v>359</v>
      </c>
      <c r="C363" s="317">
        <v>1121</v>
      </c>
      <c r="D363" s="317">
        <v>1243</v>
      </c>
      <c r="E363" s="358">
        <v>1329</v>
      </c>
      <c r="F363" s="121">
        <f t="shared" si="10"/>
        <v>0.186</v>
      </c>
      <c r="G363" s="121">
        <f t="shared" si="11"/>
        <v>1.069</v>
      </c>
      <c r="H363" s="640"/>
      <c r="I363" s="641"/>
    </row>
    <row r="364" s="506" customFormat="1" ht="36" customHeight="1" spans="1:9">
      <c r="A364" s="303">
        <v>2050303</v>
      </c>
      <c r="B364" s="422" t="s">
        <v>360</v>
      </c>
      <c r="C364" s="317"/>
      <c r="D364" s="317">
        <v>0</v>
      </c>
      <c r="E364" s="358">
        <v>0</v>
      </c>
      <c r="F364" s="121" t="str">
        <f t="shared" si="10"/>
        <v/>
      </c>
      <c r="G364" s="121" t="str">
        <f t="shared" si="11"/>
        <v/>
      </c>
      <c r="H364" s="640"/>
      <c r="I364" s="641"/>
    </row>
    <row r="365" s="506" customFormat="1" ht="36" customHeight="1" spans="1:9">
      <c r="A365" s="303">
        <v>2050305</v>
      </c>
      <c r="B365" s="422" t="s">
        <v>361</v>
      </c>
      <c r="C365" s="317"/>
      <c r="D365" s="317">
        <v>0</v>
      </c>
      <c r="E365" s="358">
        <v>0</v>
      </c>
      <c r="F365" s="121" t="str">
        <f t="shared" si="10"/>
        <v/>
      </c>
      <c r="G365" s="121" t="str">
        <f t="shared" si="11"/>
        <v/>
      </c>
      <c r="H365" s="640"/>
      <c r="I365" s="641"/>
    </row>
    <row r="366" s="506" customFormat="1" ht="36" customHeight="1" spans="1:9">
      <c r="A366" s="303">
        <v>2050399</v>
      </c>
      <c r="B366" s="422" t="s">
        <v>362</v>
      </c>
      <c r="C366" s="317"/>
      <c r="D366" s="317">
        <v>0</v>
      </c>
      <c r="E366" s="358">
        <v>0</v>
      </c>
      <c r="F366" s="121" t="str">
        <f t="shared" si="10"/>
        <v/>
      </c>
      <c r="G366" s="121" t="str">
        <f t="shared" si="11"/>
        <v/>
      </c>
      <c r="H366" s="640"/>
      <c r="I366" s="641"/>
    </row>
    <row r="367" s="506" customFormat="1" ht="36" customHeight="1" spans="1:9">
      <c r="A367" s="303">
        <v>20504</v>
      </c>
      <c r="B367" s="343" t="s">
        <v>363</v>
      </c>
      <c r="C367" s="317">
        <f>SUM(C368:C372)</f>
        <v>0</v>
      </c>
      <c r="D367" s="317">
        <v>0</v>
      </c>
      <c r="E367" s="317">
        <f>SUM(E368:E372)</f>
        <v>0</v>
      </c>
      <c r="F367" s="121" t="str">
        <f t="shared" si="10"/>
        <v/>
      </c>
      <c r="G367" s="121" t="str">
        <f t="shared" si="11"/>
        <v/>
      </c>
      <c r="H367" s="640"/>
      <c r="I367" s="641"/>
    </row>
    <row r="368" s="506" customFormat="1" ht="36" customHeight="1" spans="1:9">
      <c r="A368" s="303">
        <v>2050401</v>
      </c>
      <c r="B368" s="422" t="s">
        <v>364</v>
      </c>
      <c r="C368" s="317"/>
      <c r="D368" s="317">
        <v>0</v>
      </c>
      <c r="E368" s="358">
        <v>0</v>
      </c>
      <c r="F368" s="121" t="str">
        <f t="shared" si="10"/>
        <v/>
      </c>
      <c r="G368" s="121" t="str">
        <f t="shared" si="11"/>
        <v/>
      </c>
      <c r="H368" s="640"/>
      <c r="I368" s="641"/>
    </row>
    <row r="369" s="506" customFormat="1" ht="36" customHeight="1" spans="1:9">
      <c r="A369" s="303">
        <v>2050402</v>
      </c>
      <c r="B369" s="422" t="s">
        <v>365</v>
      </c>
      <c r="C369" s="317"/>
      <c r="D369" s="317">
        <v>0</v>
      </c>
      <c r="E369" s="358">
        <v>0</v>
      </c>
      <c r="F369" s="121" t="str">
        <f t="shared" si="10"/>
        <v/>
      </c>
      <c r="G369" s="121" t="str">
        <f t="shared" si="11"/>
        <v/>
      </c>
      <c r="H369" s="640"/>
      <c r="I369" s="641"/>
    </row>
    <row r="370" s="506" customFormat="1" ht="36" customHeight="1" spans="1:9">
      <c r="A370" s="303">
        <v>2050403</v>
      </c>
      <c r="B370" s="422" t="s">
        <v>366</v>
      </c>
      <c r="C370" s="317"/>
      <c r="D370" s="317">
        <v>0</v>
      </c>
      <c r="E370" s="358">
        <v>0</v>
      </c>
      <c r="F370" s="121" t="str">
        <f t="shared" si="10"/>
        <v/>
      </c>
      <c r="G370" s="121" t="str">
        <f t="shared" si="11"/>
        <v/>
      </c>
      <c r="H370" s="640"/>
      <c r="I370" s="641"/>
    </row>
    <row r="371" s="506" customFormat="1" ht="36" customHeight="1" spans="1:9">
      <c r="A371" s="303">
        <v>2050404</v>
      </c>
      <c r="B371" s="422" t="s">
        <v>367</v>
      </c>
      <c r="C371" s="317"/>
      <c r="D371" s="317">
        <v>0</v>
      </c>
      <c r="E371" s="358">
        <v>0</v>
      </c>
      <c r="F371" s="121" t="str">
        <f t="shared" si="10"/>
        <v/>
      </c>
      <c r="G371" s="121" t="str">
        <f t="shared" si="11"/>
        <v/>
      </c>
      <c r="H371" s="640"/>
      <c r="I371" s="641"/>
    </row>
    <row r="372" s="506" customFormat="1" ht="36" customHeight="1" spans="1:9">
      <c r="A372" s="303">
        <v>2050499</v>
      </c>
      <c r="B372" s="422" t="s">
        <v>368</v>
      </c>
      <c r="C372" s="317"/>
      <c r="D372" s="317">
        <v>0</v>
      </c>
      <c r="E372" s="358">
        <v>0</v>
      </c>
      <c r="F372" s="121" t="str">
        <f t="shared" si="10"/>
        <v/>
      </c>
      <c r="G372" s="121" t="str">
        <f t="shared" si="11"/>
        <v/>
      </c>
      <c r="H372" s="640"/>
      <c r="I372" s="641"/>
    </row>
    <row r="373" s="506" customFormat="1" ht="36" customHeight="1" spans="1:9">
      <c r="A373" s="303">
        <v>20505</v>
      </c>
      <c r="B373" s="343" t="s">
        <v>369</v>
      </c>
      <c r="C373" s="317">
        <f>SUM(C374:C376)</f>
        <v>0</v>
      </c>
      <c r="D373" s="317">
        <v>0</v>
      </c>
      <c r="E373" s="317">
        <f>SUM(E374:E376)</f>
        <v>0</v>
      </c>
      <c r="F373" s="121" t="str">
        <f t="shared" si="10"/>
        <v/>
      </c>
      <c r="G373" s="121" t="str">
        <f t="shared" si="11"/>
        <v/>
      </c>
      <c r="H373" s="640"/>
      <c r="I373" s="641"/>
    </row>
    <row r="374" s="506" customFormat="1" ht="36" customHeight="1" spans="1:9">
      <c r="A374" s="303">
        <v>2050501</v>
      </c>
      <c r="B374" s="422" t="s">
        <v>370</v>
      </c>
      <c r="C374" s="317"/>
      <c r="D374" s="317">
        <v>0</v>
      </c>
      <c r="E374" s="358">
        <v>0</v>
      </c>
      <c r="F374" s="121" t="str">
        <f t="shared" si="10"/>
        <v/>
      </c>
      <c r="G374" s="121" t="str">
        <f t="shared" si="11"/>
        <v/>
      </c>
      <c r="H374" s="640"/>
      <c r="I374" s="641"/>
    </row>
    <row r="375" s="506" customFormat="1" ht="36" customHeight="1" spans="1:9">
      <c r="A375" s="303">
        <v>2050502</v>
      </c>
      <c r="B375" s="422" t="s">
        <v>371</v>
      </c>
      <c r="C375" s="317"/>
      <c r="D375" s="317">
        <v>0</v>
      </c>
      <c r="E375" s="358">
        <v>0</v>
      </c>
      <c r="F375" s="121" t="str">
        <f t="shared" si="10"/>
        <v/>
      </c>
      <c r="G375" s="121" t="str">
        <f t="shared" si="11"/>
        <v/>
      </c>
      <c r="H375" s="640"/>
      <c r="I375" s="641"/>
    </row>
    <row r="376" s="506" customFormat="1" ht="36" customHeight="1" spans="1:9">
      <c r="A376" s="303">
        <v>2050599</v>
      </c>
      <c r="B376" s="422" t="s">
        <v>372</v>
      </c>
      <c r="C376" s="317"/>
      <c r="D376" s="317">
        <v>0</v>
      </c>
      <c r="E376" s="358">
        <v>0</v>
      </c>
      <c r="F376" s="121" t="str">
        <f t="shared" si="10"/>
        <v/>
      </c>
      <c r="G376" s="121" t="str">
        <f t="shared" si="11"/>
        <v/>
      </c>
      <c r="H376" s="640"/>
      <c r="I376" s="641"/>
    </row>
    <row r="377" s="506" customFormat="1" ht="36" customHeight="1" spans="1:9">
      <c r="A377" s="303">
        <v>20506</v>
      </c>
      <c r="B377" s="343" t="s">
        <v>373</v>
      </c>
      <c r="C377" s="317">
        <f>SUM(C378:C380)</f>
        <v>0</v>
      </c>
      <c r="D377" s="317">
        <v>0</v>
      </c>
      <c r="E377" s="317">
        <f>SUM(E378:E380)</f>
        <v>0</v>
      </c>
      <c r="F377" s="121" t="str">
        <f t="shared" si="10"/>
        <v/>
      </c>
      <c r="G377" s="121" t="str">
        <f t="shared" si="11"/>
        <v/>
      </c>
      <c r="H377" s="640"/>
      <c r="I377" s="641"/>
    </row>
    <row r="378" s="506" customFormat="1" ht="36" customHeight="1" spans="1:9">
      <c r="A378" s="303">
        <v>2050601</v>
      </c>
      <c r="B378" s="422" t="s">
        <v>374</v>
      </c>
      <c r="C378" s="317"/>
      <c r="D378" s="317">
        <v>0</v>
      </c>
      <c r="E378" s="358">
        <v>0</v>
      </c>
      <c r="F378" s="121" t="str">
        <f t="shared" si="10"/>
        <v/>
      </c>
      <c r="G378" s="121" t="str">
        <f t="shared" si="11"/>
        <v/>
      </c>
      <c r="H378" s="640"/>
      <c r="I378" s="641"/>
    </row>
    <row r="379" s="506" customFormat="1" ht="36" customHeight="1" spans="1:9">
      <c r="A379" s="303">
        <v>2050602</v>
      </c>
      <c r="B379" s="422" t="s">
        <v>375</v>
      </c>
      <c r="C379" s="317"/>
      <c r="D379" s="317">
        <v>0</v>
      </c>
      <c r="E379" s="358">
        <v>0</v>
      </c>
      <c r="F379" s="121" t="str">
        <f t="shared" si="10"/>
        <v/>
      </c>
      <c r="G379" s="121" t="str">
        <f t="shared" si="11"/>
        <v/>
      </c>
      <c r="H379" s="640"/>
      <c r="I379" s="641"/>
    </row>
    <row r="380" s="506" customFormat="1" ht="36" customHeight="1" spans="1:9">
      <c r="A380" s="303">
        <v>2050699</v>
      </c>
      <c r="B380" s="422" t="s">
        <v>376</v>
      </c>
      <c r="C380" s="317"/>
      <c r="D380" s="317">
        <v>0</v>
      </c>
      <c r="E380" s="358">
        <v>0</v>
      </c>
      <c r="F380" s="121" t="str">
        <f t="shared" si="10"/>
        <v/>
      </c>
      <c r="G380" s="121" t="str">
        <f t="shared" si="11"/>
        <v/>
      </c>
      <c r="H380" s="640"/>
      <c r="I380" s="641"/>
    </row>
    <row r="381" s="506" customFormat="1" ht="36" customHeight="1" spans="1:9">
      <c r="A381" s="303">
        <v>20507</v>
      </c>
      <c r="B381" s="343" t="s">
        <v>377</v>
      </c>
      <c r="C381" s="317">
        <f>SUM(C382:C384)</f>
        <v>5</v>
      </c>
      <c r="D381" s="317">
        <v>3</v>
      </c>
      <c r="E381" s="317">
        <f>SUM(E382:E384)</f>
        <v>3</v>
      </c>
      <c r="F381" s="121">
        <f t="shared" si="10"/>
        <v>-0.4</v>
      </c>
      <c r="G381" s="121">
        <f t="shared" si="11"/>
        <v>1</v>
      </c>
      <c r="H381" s="640"/>
      <c r="I381" s="641"/>
    </row>
    <row r="382" s="506" customFormat="1" ht="36" customHeight="1" spans="1:9">
      <c r="A382" s="303">
        <v>2050701</v>
      </c>
      <c r="B382" s="422" t="s">
        <v>378</v>
      </c>
      <c r="C382" s="317"/>
      <c r="D382" s="317">
        <v>3</v>
      </c>
      <c r="E382" s="358">
        <v>3</v>
      </c>
      <c r="F382" s="121" t="str">
        <f t="shared" si="10"/>
        <v/>
      </c>
      <c r="G382" s="121">
        <f t="shared" si="11"/>
        <v>1</v>
      </c>
      <c r="H382" s="640"/>
      <c r="I382" s="641"/>
    </row>
    <row r="383" s="506" customFormat="1" ht="36" customHeight="1" spans="1:9">
      <c r="A383" s="303">
        <v>2050702</v>
      </c>
      <c r="B383" s="422" t="s">
        <v>379</v>
      </c>
      <c r="C383" s="317"/>
      <c r="D383" s="317">
        <v>0</v>
      </c>
      <c r="E383" s="358">
        <v>0</v>
      </c>
      <c r="F383" s="121" t="str">
        <f t="shared" si="10"/>
        <v/>
      </c>
      <c r="G383" s="121" t="str">
        <f t="shared" si="11"/>
        <v/>
      </c>
      <c r="H383" s="640"/>
      <c r="I383" s="641"/>
    </row>
    <row r="384" s="506" customFormat="1" ht="36" customHeight="1" spans="1:9">
      <c r="A384" s="303">
        <v>2050799</v>
      </c>
      <c r="B384" s="422" t="s">
        <v>380</v>
      </c>
      <c r="C384" s="317">
        <v>5</v>
      </c>
      <c r="D384" s="317">
        <v>0</v>
      </c>
      <c r="E384" s="358">
        <v>0</v>
      </c>
      <c r="F384" s="121">
        <f t="shared" si="10"/>
        <v>-1</v>
      </c>
      <c r="G384" s="121" t="str">
        <f t="shared" si="11"/>
        <v/>
      </c>
      <c r="H384" s="640"/>
      <c r="I384" s="641"/>
    </row>
    <row r="385" s="506" customFormat="1" ht="36" customHeight="1" spans="1:9">
      <c r="A385" s="303">
        <v>20508</v>
      </c>
      <c r="B385" s="343" t="s">
        <v>381</v>
      </c>
      <c r="C385" s="317">
        <f>SUM(C386:C390)</f>
        <v>331</v>
      </c>
      <c r="D385" s="317">
        <v>235</v>
      </c>
      <c r="E385" s="317">
        <f>SUM(E386:E390)</f>
        <v>745</v>
      </c>
      <c r="F385" s="121">
        <f t="shared" si="10"/>
        <v>1.251</v>
      </c>
      <c r="G385" s="121">
        <f t="shared" si="11"/>
        <v>3.17</v>
      </c>
      <c r="H385" s="640"/>
      <c r="I385" s="641"/>
    </row>
    <row r="386" s="506" customFormat="1" ht="36" customHeight="1" spans="1:9">
      <c r="A386" s="303">
        <v>2050801</v>
      </c>
      <c r="B386" s="422" t="s">
        <v>382</v>
      </c>
      <c r="C386" s="317">
        <v>13</v>
      </c>
      <c r="D386" s="317">
        <v>0</v>
      </c>
      <c r="E386" s="358">
        <v>0</v>
      </c>
      <c r="F386" s="121">
        <f t="shared" si="10"/>
        <v>-1</v>
      </c>
      <c r="G386" s="121" t="str">
        <f t="shared" si="11"/>
        <v/>
      </c>
      <c r="H386" s="640"/>
      <c r="I386" s="641"/>
    </row>
    <row r="387" s="506" customFormat="1" ht="36" customHeight="1" spans="1:9">
      <c r="A387" s="303">
        <v>2050802</v>
      </c>
      <c r="B387" s="422" t="s">
        <v>383</v>
      </c>
      <c r="C387" s="317">
        <v>314</v>
      </c>
      <c r="D387" s="317">
        <v>235</v>
      </c>
      <c r="E387" s="358">
        <v>745</v>
      </c>
      <c r="F387" s="121">
        <f t="shared" si="10"/>
        <v>1.373</v>
      </c>
      <c r="G387" s="121">
        <f t="shared" si="11"/>
        <v>3.17</v>
      </c>
      <c r="H387" s="640"/>
      <c r="I387" s="641"/>
    </row>
    <row r="388" s="506" customFormat="1" ht="36" customHeight="1" spans="1:9">
      <c r="A388" s="303">
        <v>2050803</v>
      </c>
      <c r="B388" s="422" t="s">
        <v>384</v>
      </c>
      <c r="C388" s="317"/>
      <c r="D388" s="317">
        <v>0</v>
      </c>
      <c r="E388" s="358">
        <v>0</v>
      </c>
      <c r="F388" s="121" t="str">
        <f t="shared" si="10"/>
        <v/>
      </c>
      <c r="G388" s="121" t="str">
        <f t="shared" si="11"/>
        <v/>
      </c>
      <c r="H388" s="640"/>
      <c r="I388" s="641"/>
    </row>
    <row r="389" s="506" customFormat="1" ht="36" customHeight="1" spans="1:9">
      <c r="A389" s="303">
        <v>2050804</v>
      </c>
      <c r="B389" s="422" t="s">
        <v>385</v>
      </c>
      <c r="C389" s="317"/>
      <c r="D389" s="317">
        <v>0</v>
      </c>
      <c r="E389" s="358">
        <v>0</v>
      </c>
      <c r="F389" s="121" t="str">
        <f t="shared" ref="F389:F452" si="12">IF(C389&gt;0,E389/C389-1,"")</f>
        <v/>
      </c>
      <c r="G389" s="121" t="str">
        <f t="shared" ref="G389:G452" si="13">IF(D389&gt;0,E389/D389,"")</f>
        <v/>
      </c>
      <c r="H389" s="640"/>
      <c r="I389" s="641"/>
    </row>
    <row r="390" s="506" customFormat="1" ht="36" customHeight="1" spans="1:9">
      <c r="A390" s="303">
        <v>2050899</v>
      </c>
      <c r="B390" s="422" t="s">
        <v>386</v>
      </c>
      <c r="C390" s="317">
        <v>4</v>
      </c>
      <c r="D390" s="317">
        <v>0</v>
      </c>
      <c r="E390" s="358">
        <v>0</v>
      </c>
      <c r="F390" s="121">
        <f t="shared" si="12"/>
        <v>-1</v>
      </c>
      <c r="G390" s="121" t="str">
        <f t="shared" si="13"/>
        <v/>
      </c>
      <c r="H390" s="640"/>
      <c r="I390" s="641"/>
    </row>
    <row r="391" s="506" customFormat="1" ht="36" customHeight="1" spans="1:9">
      <c r="A391" s="303">
        <v>20509</v>
      </c>
      <c r="B391" s="343" t="s">
        <v>387</v>
      </c>
      <c r="C391" s="317">
        <f>SUM(C392:C397)</f>
        <v>0</v>
      </c>
      <c r="D391" s="317">
        <v>0</v>
      </c>
      <c r="E391" s="317">
        <f>SUM(E392:E397)</f>
        <v>0</v>
      </c>
      <c r="F391" s="121" t="str">
        <f t="shared" si="12"/>
        <v/>
      </c>
      <c r="G391" s="121" t="str">
        <f t="shared" si="13"/>
        <v/>
      </c>
      <c r="H391" s="640"/>
      <c r="I391" s="641"/>
    </row>
    <row r="392" s="506" customFormat="1" ht="36" customHeight="1" spans="1:9">
      <c r="A392" s="303">
        <v>2050901</v>
      </c>
      <c r="B392" s="422" t="s">
        <v>388</v>
      </c>
      <c r="C392" s="317"/>
      <c r="D392" s="317">
        <v>0</v>
      </c>
      <c r="E392" s="358">
        <v>0</v>
      </c>
      <c r="F392" s="121" t="str">
        <f t="shared" si="12"/>
        <v/>
      </c>
      <c r="G392" s="121" t="str">
        <f t="shared" si="13"/>
        <v/>
      </c>
      <c r="H392" s="640"/>
      <c r="I392" s="641"/>
    </row>
    <row r="393" s="506" customFormat="1" ht="36" customHeight="1" spans="1:9">
      <c r="A393" s="303">
        <v>2050902</v>
      </c>
      <c r="B393" s="422" t="s">
        <v>389</v>
      </c>
      <c r="C393" s="317"/>
      <c r="D393" s="317">
        <v>0</v>
      </c>
      <c r="E393" s="358">
        <v>0</v>
      </c>
      <c r="F393" s="121" t="str">
        <f t="shared" si="12"/>
        <v/>
      </c>
      <c r="G393" s="121" t="str">
        <f t="shared" si="13"/>
        <v/>
      </c>
      <c r="H393" s="640"/>
      <c r="I393" s="641"/>
    </row>
    <row r="394" s="506" customFormat="1" ht="36" customHeight="1" spans="1:9">
      <c r="A394" s="303">
        <v>2050903</v>
      </c>
      <c r="B394" s="422" t="s">
        <v>390</v>
      </c>
      <c r="C394" s="317"/>
      <c r="D394" s="317">
        <v>0</v>
      </c>
      <c r="E394" s="358">
        <v>0</v>
      </c>
      <c r="F394" s="121" t="str">
        <f t="shared" si="12"/>
        <v/>
      </c>
      <c r="G394" s="121" t="str">
        <f t="shared" si="13"/>
        <v/>
      </c>
      <c r="H394" s="640"/>
      <c r="I394" s="641"/>
    </row>
    <row r="395" s="506" customFormat="1" ht="36" customHeight="1" spans="1:9">
      <c r="A395" s="303">
        <v>2050904</v>
      </c>
      <c r="B395" s="422" t="s">
        <v>391</v>
      </c>
      <c r="C395" s="317"/>
      <c r="D395" s="317">
        <v>0</v>
      </c>
      <c r="E395" s="358">
        <v>0</v>
      </c>
      <c r="F395" s="121" t="str">
        <f t="shared" si="12"/>
        <v/>
      </c>
      <c r="G395" s="121" t="str">
        <f t="shared" si="13"/>
        <v/>
      </c>
      <c r="H395" s="640"/>
      <c r="I395" s="641"/>
    </row>
    <row r="396" s="506" customFormat="1" ht="36" customHeight="1" spans="1:9">
      <c r="A396" s="303">
        <v>2050905</v>
      </c>
      <c r="B396" s="422" t="s">
        <v>392</v>
      </c>
      <c r="C396" s="317"/>
      <c r="D396" s="317">
        <v>0</v>
      </c>
      <c r="E396" s="358">
        <v>0</v>
      </c>
      <c r="F396" s="121" t="str">
        <f t="shared" si="12"/>
        <v/>
      </c>
      <c r="G396" s="121" t="str">
        <f t="shared" si="13"/>
        <v/>
      </c>
      <c r="H396" s="640"/>
      <c r="I396" s="641"/>
    </row>
    <row r="397" s="506" customFormat="1" ht="36" customHeight="1" spans="1:9">
      <c r="A397" s="303">
        <v>2050999</v>
      </c>
      <c r="B397" s="422" t="s">
        <v>393</v>
      </c>
      <c r="C397" s="317"/>
      <c r="D397" s="317">
        <v>0</v>
      </c>
      <c r="E397" s="358">
        <v>0</v>
      </c>
      <c r="F397" s="121" t="str">
        <f t="shared" si="12"/>
        <v/>
      </c>
      <c r="G397" s="121" t="str">
        <f t="shared" si="13"/>
        <v/>
      </c>
      <c r="H397" s="640"/>
      <c r="I397" s="641"/>
    </row>
    <row r="398" s="506" customFormat="1" ht="36" customHeight="1" spans="1:9">
      <c r="A398" s="303">
        <v>20599</v>
      </c>
      <c r="B398" s="343" t="s">
        <v>394</v>
      </c>
      <c r="C398" s="317">
        <f>C399</f>
        <v>1406</v>
      </c>
      <c r="D398" s="317">
        <v>165</v>
      </c>
      <c r="E398" s="317">
        <f>E399</f>
        <v>187</v>
      </c>
      <c r="F398" s="121">
        <f t="shared" si="12"/>
        <v>-0.867</v>
      </c>
      <c r="G398" s="121">
        <f t="shared" si="13"/>
        <v>1.133</v>
      </c>
      <c r="H398" s="640"/>
      <c r="I398" s="641"/>
    </row>
    <row r="399" s="506" customFormat="1" ht="36" customHeight="1" spans="1:9">
      <c r="A399" s="312">
        <v>2059999</v>
      </c>
      <c r="B399" s="422" t="s">
        <v>394</v>
      </c>
      <c r="C399" s="317">
        <v>1406</v>
      </c>
      <c r="D399" s="317">
        <v>165</v>
      </c>
      <c r="E399" s="358">
        <v>187</v>
      </c>
      <c r="F399" s="121">
        <f t="shared" si="12"/>
        <v>-0.867</v>
      </c>
      <c r="G399" s="121">
        <f t="shared" si="13"/>
        <v>1.133</v>
      </c>
      <c r="H399" s="640"/>
      <c r="I399" s="641"/>
    </row>
    <row r="400" s="506" customFormat="1" ht="36" customHeight="1" spans="1:9">
      <c r="A400" s="306">
        <v>206</v>
      </c>
      <c r="B400" s="300" t="s">
        <v>115</v>
      </c>
      <c r="C400" s="301">
        <f>SUM(C401,C406,C415,C421,C426,C431,C436,C443,C447,C451)</f>
        <v>916</v>
      </c>
      <c r="D400" s="301">
        <v>1928</v>
      </c>
      <c r="E400" s="301">
        <f>SUM(E401,E406,E415,E421,E426,E431,E436,E443,E447,E451)</f>
        <v>683</v>
      </c>
      <c r="F400" s="117">
        <f t="shared" si="12"/>
        <v>-0.254</v>
      </c>
      <c r="G400" s="117">
        <f t="shared" si="13"/>
        <v>0.354</v>
      </c>
      <c r="H400" s="640"/>
      <c r="I400" s="641"/>
    </row>
    <row r="401" s="506" customFormat="1" ht="36" customHeight="1" spans="1:9">
      <c r="A401" s="303">
        <v>20601</v>
      </c>
      <c r="B401" s="343" t="s">
        <v>395</v>
      </c>
      <c r="C401" s="317">
        <f>SUM(C402:C405)</f>
        <v>0</v>
      </c>
      <c r="D401" s="317">
        <v>66</v>
      </c>
      <c r="E401" s="317">
        <f>SUM(E402:E405)</f>
        <v>73</v>
      </c>
      <c r="F401" s="121" t="str">
        <f t="shared" si="12"/>
        <v/>
      </c>
      <c r="G401" s="121">
        <f t="shared" si="13"/>
        <v>1.106</v>
      </c>
      <c r="H401" s="640"/>
      <c r="I401" s="641"/>
    </row>
    <row r="402" s="506" customFormat="1" ht="36" customHeight="1" spans="1:9">
      <c r="A402" s="303">
        <v>2060101</v>
      </c>
      <c r="B402" s="422" t="s">
        <v>156</v>
      </c>
      <c r="C402" s="317"/>
      <c r="D402" s="317">
        <v>66</v>
      </c>
      <c r="E402" s="358">
        <v>73</v>
      </c>
      <c r="F402" s="121" t="str">
        <f t="shared" si="12"/>
        <v/>
      </c>
      <c r="G402" s="121">
        <f t="shared" si="13"/>
        <v>1.106</v>
      </c>
      <c r="H402" s="640"/>
      <c r="I402" s="641"/>
    </row>
    <row r="403" s="506" customFormat="1" ht="36" customHeight="1" spans="1:9">
      <c r="A403" s="303">
        <v>2060102</v>
      </c>
      <c r="B403" s="422" t="s">
        <v>157</v>
      </c>
      <c r="C403" s="317"/>
      <c r="D403" s="317">
        <v>0</v>
      </c>
      <c r="E403" s="358">
        <v>0</v>
      </c>
      <c r="F403" s="121" t="str">
        <f t="shared" si="12"/>
        <v/>
      </c>
      <c r="G403" s="121" t="str">
        <f t="shared" si="13"/>
        <v/>
      </c>
      <c r="H403" s="640"/>
      <c r="I403" s="641"/>
    </row>
    <row r="404" s="506" customFormat="1" ht="36" customHeight="1" spans="1:9">
      <c r="A404" s="303">
        <v>2060103</v>
      </c>
      <c r="B404" s="422" t="s">
        <v>158</v>
      </c>
      <c r="C404" s="317"/>
      <c r="D404" s="317">
        <v>0</v>
      </c>
      <c r="E404" s="358">
        <v>0</v>
      </c>
      <c r="F404" s="121" t="str">
        <f t="shared" si="12"/>
        <v/>
      </c>
      <c r="G404" s="121" t="str">
        <f t="shared" si="13"/>
        <v/>
      </c>
      <c r="H404" s="640"/>
      <c r="I404" s="641"/>
    </row>
    <row r="405" s="506" customFormat="1" ht="36" customHeight="1" spans="1:9">
      <c r="A405" s="303">
        <v>2060199</v>
      </c>
      <c r="B405" s="422" t="s">
        <v>396</v>
      </c>
      <c r="C405" s="317"/>
      <c r="D405" s="317">
        <v>0</v>
      </c>
      <c r="E405" s="358">
        <v>0</v>
      </c>
      <c r="F405" s="121" t="str">
        <f t="shared" si="12"/>
        <v/>
      </c>
      <c r="G405" s="121" t="str">
        <f t="shared" si="13"/>
        <v/>
      </c>
      <c r="H405" s="640"/>
      <c r="I405" s="641"/>
    </row>
    <row r="406" s="506" customFormat="1" ht="36" customHeight="1" spans="1:9">
      <c r="A406" s="303">
        <v>20602</v>
      </c>
      <c r="B406" s="343" t="s">
        <v>397</v>
      </c>
      <c r="C406" s="317">
        <f>SUM(C407:C414)</f>
        <v>0</v>
      </c>
      <c r="D406" s="317">
        <v>475</v>
      </c>
      <c r="E406" s="317">
        <f>SUM(E407:E414)</f>
        <v>0</v>
      </c>
      <c r="F406" s="121" t="str">
        <f t="shared" si="12"/>
        <v/>
      </c>
      <c r="G406" s="121">
        <f t="shared" si="13"/>
        <v>0</v>
      </c>
      <c r="H406" s="640"/>
      <c r="I406" s="641"/>
    </row>
    <row r="407" s="506" customFormat="1" ht="36" customHeight="1" spans="1:9">
      <c r="A407" s="303">
        <v>2060201</v>
      </c>
      <c r="B407" s="422" t="s">
        <v>398</v>
      </c>
      <c r="C407" s="317"/>
      <c r="D407" s="317">
        <v>0</v>
      </c>
      <c r="E407" s="358">
        <v>0</v>
      </c>
      <c r="F407" s="121" t="str">
        <f t="shared" si="12"/>
        <v/>
      </c>
      <c r="G407" s="121" t="str">
        <f t="shared" si="13"/>
        <v/>
      </c>
      <c r="H407" s="640"/>
      <c r="I407" s="641"/>
    </row>
    <row r="408" s="506" customFormat="1" ht="36" customHeight="1" spans="1:9">
      <c r="A408" s="303">
        <v>2060203</v>
      </c>
      <c r="B408" s="422" t="s">
        <v>399</v>
      </c>
      <c r="C408" s="317"/>
      <c r="D408" s="317">
        <v>0</v>
      </c>
      <c r="E408" s="358">
        <v>0</v>
      </c>
      <c r="F408" s="121" t="str">
        <f t="shared" si="12"/>
        <v/>
      </c>
      <c r="G408" s="121" t="str">
        <f t="shared" si="13"/>
        <v/>
      </c>
      <c r="H408" s="640"/>
      <c r="I408" s="641"/>
    </row>
    <row r="409" s="506" customFormat="1" ht="36" customHeight="1" spans="1:9">
      <c r="A409" s="303">
        <v>2060204</v>
      </c>
      <c r="B409" s="422" t="s">
        <v>400</v>
      </c>
      <c r="C409" s="317"/>
      <c r="D409" s="317">
        <v>0</v>
      </c>
      <c r="E409" s="358">
        <v>0</v>
      </c>
      <c r="F409" s="121" t="str">
        <f t="shared" si="12"/>
        <v/>
      </c>
      <c r="G409" s="121" t="str">
        <f t="shared" si="13"/>
        <v/>
      </c>
      <c r="H409" s="640"/>
      <c r="I409" s="641"/>
    </row>
    <row r="410" s="506" customFormat="1" ht="36" customHeight="1" spans="1:9">
      <c r="A410" s="303">
        <v>2060205</v>
      </c>
      <c r="B410" s="422" t="s">
        <v>401</v>
      </c>
      <c r="C410" s="317"/>
      <c r="D410" s="317">
        <v>0</v>
      </c>
      <c r="E410" s="358">
        <v>0</v>
      </c>
      <c r="F410" s="121" t="str">
        <f t="shared" si="12"/>
        <v/>
      </c>
      <c r="G410" s="121" t="str">
        <f t="shared" si="13"/>
        <v/>
      </c>
      <c r="H410" s="640"/>
      <c r="I410" s="641"/>
    </row>
    <row r="411" s="506" customFormat="1" ht="36" customHeight="1" spans="1:9">
      <c r="A411" s="303">
        <v>2060206</v>
      </c>
      <c r="B411" s="422" t="s">
        <v>402</v>
      </c>
      <c r="C411" s="317"/>
      <c r="D411" s="317">
        <v>0</v>
      </c>
      <c r="E411" s="358">
        <v>0</v>
      </c>
      <c r="F411" s="121" t="str">
        <f t="shared" si="12"/>
        <v/>
      </c>
      <c r="G411" s="121" t="str">
        <f t="shared" si="13"/>
        <v/>
      </c>
      <c r="H411" s="640"/>
      <c r="I411" s="641"/>
    </row>
    <row r="412" s="506" customFormat="1" ht="36" customHeight="1" spans="1:9">
      <c r="A412" s="303">
        <v>2060207</v>
      </c>
      <c r="B412" s="422" t="s">
        <v>403</v>
      </c>
      <c r="C412" s="317"/>
      <c r="D412" s="317">
        <v>0</v>
      </c>
      <c r="E412" s="358">
        <v>0</v>
      </c>
      <c r="F412" s="121" t="str">
        <f t="shared" si="12"/>
        <v/>
      </c>
      <c r="G412" s="121" t="str">
        <f t="shared" si="13"/>
        <v/>
      </c>
      <c r="H412" s="640"/>
      <c r="I412" s="641"/>
    </row>
    <row r="413" s="506" customFormat="1" ht="36" customHeight="1" spans="1:9">
      <c r="A413" s="487">
        <v>2060208</v>
      </c>
      <c r="B413" s="431" t="s">
        <v>404</v>
      </c>
      <c r="C413" s="317"/>
      <c r="D413" s="317">
        <v>0</v>
      </c>
      <c r="E413" s="358">
        <v>0</v>
      </c>
      <c r="F413" s="121" t="str">
        <f t="shared" si="12"/>
        <v/>
      </c>
      <c r="G413" s="121" t="str">
        <f t="shared" si="13"/>
        <v/>
      </c>
      <c r="H413" s="640"/>
      <c r="I413" s="641"/>
    </row>
    <row r="414" s="506" customFormat="1" ht="36" customHeight="1" spans="1:9">
      <c r="A414" s="303">
        <v>2060299</v>
      </c>
      <c r="B414" s="422" t="s">
        <v>405</v>
      </c>
      <c r="C414" s="317"/>
      <c r="D414" s="317">
        <v>475</v>
      </c>
      <c r="E414" s="358">
        <v>0</v>
      </c>
      <c r="F414" s="121" t="str">
        <f t="shared" si="12"/>
        <v/>
      </c>
      <c r="G414" s="121">
        <f t="shared" si="13"/>
        <v>0</v>
      </c>
      <c r="H414" s="640"/>
      <c r="I414" s="641"/>
    </row>
    <row r="415" s="506" customFormat="1" ht="36" customHeight="1" spans="1:9">
      <c r="A415" s="303">
        <v>20603</v>
      </c>
      <c r="B415" s="343" t="s">
        <v>406</v>
      </c>
      <c r="C415" s="317">
        <f>SUM(C416:C420)</f>
        <v>0</v>
      </c>
      <c r="D415" s="317">
        <v>0</v>
      </c>
      <c r="E415" s="317">
        <f>SUM(E416:E420)</f>
        <v>0</v>
      </c>
      <c r="F415" s="121" t="str">
        <f t="shared" si="12"/>
        <v/>
      </c>
      <c r="G415" s="121" t="str">
        <f t="shared" si="13"/>
        <v/>
      </c>
      <c r="H415" s="640"/>
      <c r="I415" s="641"/>
    </row>
    <row r="416" s="506" customFormat="1" ht="36" customHeight="1" spans="1:9">
      <c r="A416" s="303">
        <v>2060301</v>
      </c>
      <c r="B416" s="422" t="s">
        <v>398</v>
      </c>
      <c r="C416" s="317"/>
      <c r="D416" s="317">
        <v>0</v>
      </c>
      <c r="E416" s="358">
        <v>0</v>
      </c>
      <c r="F416" s="121" t="str">
        <f t="shared" si="12"/>
        <v/>
      </c>
      <c r="G416" s="121" t="str">
        <f t="shared" si="13"/>
        <v/>
      </c>
      <c r="H416" s="640"/>
      <c r="I416" s="641"/>
    </row>
    <row r="417" s="506" customFormat="1" ht="36" customHeight="1" spans="1:9">
      <c r="A417" s="303">
        <v>2060302</v>
      </c>
      <c r="B417" s="422" t="s">
        <v>407</v>
      </c>
      <c r="C417" s="317"/>
      <c r="D417" s="317">
        <v>0</v>
      </c>
      <c r="E417" s="358">
        <v>0</v>
      </c>
      <c r="F417" s="121" t="str">
        <f t="shared" si="12"/>
        <v/>
      </c>
      <c r="G417" s="121" t="str">
        <f t="shared" si="13"/>
        <v/>
      </c>
      <c r="H417" s="640"/>
      <c r="I417" s="641"/>
    </row>
    <row r="418" s="506" customFormat="1" ht="36" customHeight="1" spans="1:9">
      <c r="A418" s="303">
        <v>2060303</v>
      </c>
      <c r="B418" s="422" t="s">
        <v>408</v>
      </c>
      <c r="C418" s="317"/>
      <c r="D418" s="317">
        <v>0</v>
      </c>
      <c r="E418" s="358">
        <v>0</v>
      </c>
      <c r="F418" s="121" t="str">
        <f t="shared" si="12"/>
        <v/>
      </c>
      <c r="G418" s="121" t="str">
        <f t="shared" si="13"/>
        <v/>
      </c>
      <c r="H418" s="640"/>
      <c r="I418" s="641"/>
    </row>
    <row r="419" s="506" customFormat="1" ht="36" customHeight="1" spans="1:9">
      <c r="A419" s="303">
        <v>2060304</v>
      </c>
      <c r="B419" s="422" t="s">
        <v>409</v>
      </c>
      <c r="C419" s="317"/>
      <c r="D419" s="317">
        <v>0</v>
      </c>
      <c r="E419" s="358">
        <v>0</v>
      </c>
      <c r="F419" s="121" t="str">
        <f t="shared" si="12"/>
        <v/>
      </c>
      <c r="G419" s="121" t="str">
        <f t="shared" si="13"/>
        <v/>
      </c>
      <c r="H419" s="640"/>
      <c r="I419" s="641"/>
    </row>
    <row r="420" s="506" customFormat="1" ht="36" customHeight="1" spans="1:9">
      <c r="A420" s="303">
        <v>2060399</v>
      </c>
      <c r="B420" s="422" t="s">
        <v>410</v>
      </c>
      <c r="C420" s="317"/>
      <c r="D420" s="317">
        <v>0</v>
      </c>
      <c r="E420" s="358">
        <v>0</v>
      </c>
      <c r="F420" s="121" t="str">
        <f t="shared" si="12"/>
        <v/>
      </c>
      <c r="G420" s="121" t="str">
        <f t="shared" si="13"/>
        <v/>
      </c>
      <c r="H420" s="640"/>
      <c r="I420" s="641"/>
    </row>
    <row r="421" s="506" customFormat="1" ht="36" customHeight="1" spans="1:9">
      <c r="A421" s="303">
        <v>20604</v>
      </c>
      <c r="B421" s="343" t="s">
        <v>411</v>
      </c>
      <c r="C421" s="317">
        <f>SUM(C422:C425)</f>
        <v>0</v>
      </c>
      <c r="D421" s="317">
        <v>168</v>
      </c>
      <c r="E421" s="317">
        <f>SUM(E422:E425)</f>
        <v>54</v>
      </c>
      <c r="F421" s="121" t="str">
        <f t="shared" si="12"/>
        <v/>
      </c>
      <c r="G421" s="121">
        <f t="shared" si="13"/>
        <v>0.321</v>
      </c>
      <c r="H421" s="640"/>
      <c r="I421" s="641"/>
    </row>
    <row r="422" s="506" customFormat="1" ht="36" customHeight="1" spans="1:9">
      <c r="A422" s="303">
        <v>2060401</v>
      </c>
      <c r="B422" s="422" t="s">
        <v>398</v>
      </c>
      <c r="C422" s="317"/>
      <c r="D422" s="317">
        <v>0</v>
      </c>
      <c r="E422" s="358">
        <v>0</v>
      </c>
      <c r="F422" s="121" t="str">
        <f t="shared" si="12"/>
        <v/>
      </c>
      <c r="G422" s="121" t="str">
        <f t="shared" si="13"/>
        <v/>
      </c>
      <c r="H422" s="640"/>
      <c r="I422" s="641"/>
    </row>
    <row r="423" s="506" customFormat="1" ht="36" customHeight="1" spans="1:9">
      <c r="A423" s="303">
        <v>2060404</v>
      </c>
      <c r="B423" s="422" t="s">
        <v>412</v>
      </c>
      <c r="C423" s="317"/>
      <c r="D423" s="317">
        <v>0</v>
      </c>
      <c r="E423" s="358">
        <v>0</v>
      </c>
      <c r="F423" s="121" t="str">
        <f t="shared" si="12"/>
        <v/>
      </c>
      <c r="G423" s="121" t="str">
        <f t="shared" si="13"/>
        <v/>
      </c>
      <c r="H423" s="640"/>
      <c r="I423" s="641"/>
    </row>
    <row r="424" s="506" customFormat="1" ht="36" customHeight="1" spans="1:9">
      <c r="A424" s="489">
        <v>2060405</v>
      </c>
      <c r="B424" s="422" t="s">
        <v>413</v>
      </c>
      <c r="C424" s="317"/>
      <c r="D424" s="317">
        <v>0</v>
      </c>
      <c r="E424" s="358">
        <v>0</v>
      </c>
      <c r="F424" s="121" t="str">
        <f t="shared" si="12"/>
        <v/>
      </c>
      <c r="G424" s="121" t="str">
        <f t="shared" si="13"/>
        <v/>
      </c>
      <c r="H424" s="640"/>
      <c r="I424" s="641"/>
    </row>
    <row r="425" s="506" customFormat="1" ht="36" customHeight="1" spans="1:9">
      <c r="A425" s="303">
        <v>2060499</v>
      </c>
      <c r="B425" s="422" t="s">
        <v>414</v>
      </c>
      <c r="C425" s="317"/>
      <c r="D425" s="317">
        <v>168</v>
      </c>
      <c r="E425" s="358">
        <v>54</v>
      </c>
      <c r="F425" s="121" t="str">
        <f t="shared" si="12"/>
        <v/>
      </c>
      <c r="G425" s="121">
        <f t="shared" si="13"/>
        <v>0.321</v>
      </c>
      <c r="H425" s="640"/>
      <c r="I425" s="641"/>
    </row>
    <row r="426" s="506" customFormat="1" ht="36" customHeight="1" spans="1:9">
      <c r="A426" s="303">
        <v>20605</v>
      </c>
      <c r="B426" s="343" t="s">
        <v>415</v>
      </c>
      <c r="C426" s="317">
        <f>SUM(C427:C430)</f>
        <v>0</v>
      </c>
      <c r="D426" s="317">
        <v>0</v>
      </c>
      <c r="E426" s="317">
        <f>SUM(E427:E430)</f>
        <v>0</v>
      </c>
      <c r="F426" s="121" t="str">
        <f t="shared" si="12"/>
        <v/>
      </c>
      <c r="G426" s="121" t="str">
        <f t="shared" si="13"/>
        <v/>
      </c>
      <c r="H426" s="640"/>
      <c r="I426" s="641"/>
    </row>
    <row r="427" s="506" customFormat="1" ht="36" customHeight="1" spans="1:9">
      <c r="A427" s="303">
        <v>2060501</v>
      </c>
      <c r="B427" s="422" t="s">
        <v>398</v>
      </c>
      <c r="C427" s="317"/>
      <c r="D427" s="317">
        <v>0</v>
      </c>
      <c r="E427" s="358">
        <v>0</v>
      </c>
      <c r="F427" s="121" t="str">
        <f t="shared" si="12"/>
        <v/>
      </c>
      <c r="G427" s="121" t="str">
        <f t="shared" si="13"/>
        <v/>
      </c>
      <c r="H427" s="640"/>
      <c r="I427" s="641"/>
    </row>
    <row r="428" s="506" customFormat="1" ht="36" customHeight="1" spans="1:9">
      <c r="A428" s="303">
        <v>2060502</v>
      </c>
      <c r="B428" s="422" t="s">
        <v>416</v>
      </c>
      <c r="C428" s="317"/>
      <c r="D428" s="317">
        <v>0</v>
      </c>
      <c r="E428" s="358">
        <v>0</v>
      </c>
      <c r="F428" s="121" t="str">
        <f t="shared" si="12"/>
        <v/>
      </c>
      <c r="G428" s="121" t="str">
        <f t="shared" si="13"/>
        <v/>
      </c>
      <c r="H428" s="640"/>
      <c r="I428" s="641"/>
    </row>
    <row r="429" s="506" customFormat="1" ht="36" customHeight="1" spans="1:9">
      <c r="A429" s="303">
        <v>2060503</v>
      </c>
      <c r="B429" s="422" t="s">
        <v>417</v>
      </c>
      <c r="C429" s="317"/>
      <c r="D429" s="317">
        <v>0</v>
      </c>
      <c r="E429" s="358">
        <v>0</v>
      </c>
      <c r="F429" s="121" t="str">
        <f t="shared" si="12"/>
        <v/>
      </c>
      <c r="G429" s="121" t="str">
        <f t="shared" si="13"/>
        <v/>
      </c>
      <c r="H429" s="640"/>
      <c r="I429" s="641"/>
    </row>
    <row r="430" s="506" customFormat="1" ht="36" customHeight="1" spans="1:9">
      <c r="A430" s="303">
        <v>2060599</v>
      </c>
      <c r="B430" s="422" t="s">
        <v>418</v>
      </c>
      <c r="C430" s="317"/>
      <c r="D430" s="317">
        <v>0</v>
      </c>
      <c r="E430" s="358">
        <v>0</v>
      </c>
      <c r="F430" s="121" t="str">
        <f t="shared" si="12"/>
        <v/>
      </c>
      <c r="G430" s="121" t="str">
        <f t="shared" si="13"/>
        <v/>
      </c>
      <c r="H430" s="640"/>
      <c r="I430" s="641"/>
    </row>
    <row r="431" s="506" customFormat="1" ht="36" customHeight="1" spans="1:9">
      <c r="A431" s="303">
        <v>20606</v>
      </c>
      <c r="B431" s="343" t="s">
        <v>419</v>
      </c>
      <c r="C431" s="317">
        <f>SUM(C432:C435)</f>
        <v>64</v>
      </c>
      <c r="D431" s="317">
        <v>0</v>
      </c>
      <c r="E431" s="317">
        <f>SUM(E432:E435)</f>
        <v>0</v>
      </c>
      <c r="F431" s="121">
        <f t="shared" si="12"/>
        <v>-1</v>
      </c>
      <c r="G431" s="121" t="str">
        <f t="shared" si="13"/>
        <v/>
      </c>
      <c r="H431" s="640"/>
      <c r="I431" s="641"/>
    </row>
    <row r="432" s="506" customFormat="1" ht="36" customHeight="1" spans="1:9">
      <c r="A432" s="303">
        <v>2060601</v>
      </c>
      <c r="B432" s="422" t="s">
        <v>420</v>
      </c>
      <c r="C432" s="317">
        <v>64</v>
      </c>
      <c r="D432" s="317">
        <v>0</v>
      </c>
      <c r="E432" s="358">
        <v>0</v>
      </c>
      <c r="F432" s="121">
        <f t="shared" si="12"/>
        <v>-1</v>
      </c>
      <c r="G432" s="121" t="str">
        <f t="shared" si="13"/>
        <v/>
      </c>
      <c r="H432" s="640"/>
      <c r="I432" s="641"/>
    </row>
    <row r="433" s="506" customFormat="1" ht="36" customHeight="1" spans="1:9">
      <c r="A433" s="303">
        <v>2060602</v>
      </c>
      <c r="B433" s="422" t="s">
        <v>421</v>
      </c>
      <c r="C433" s="317"/>
      <c r="D433" s="317">
        <v>0</v>
      </c>
      <c r="E433" s="358">
        <v>0</v>
      </c>
      <c r="F433" s="121" t="str">
        <f t="shared" si="12"/>
        <v/>
      </c>
      <c r="G433" s="121" t="str">
        <f t="shared" si="13"/>
        <v/>
      </c>
      <c r="H433" s="640"/>
      <c r="I433" s="641"/>
    </row>
    <row r="434" s="506" customFormat="1" ht="36" customHeight="1" spans="1:9">
      <c r="A434" s="303">
        <v>2060603</v>
      </c>
      <c r="B434" s="422" t="s">
        <v>422</v>
      </c>
      <c r="C434" s="317"/>
      <c r="D434" s="317">
        <v>0</v>
      </c>
      <c r="E434" s="358">
        <v>0</v>
      </c>
      <c r="F434" s="121" t="str">
        <f t="shared" si="12"/>
        <v/>
      </c>
      <c r="G434" s="121" t="str">
        <f t="shared" si="13"/>
        <v/>
      </c>
      <c r="H434" s="640"/>
      <c r="I434" s="641"/>
    </row>
    <row r="435" s="506" customFormat="1" ht="36" customHeight="1" spans="1:9">
      <c r="A435" s="303">
        <v>2060699</v>
      </c>
      <c r="B435" s="422" t="s">
        <v>423</v>
      </c>
      <c r="C435" s="317"/>
      <c r="D435" s="317">
        <v>0</v>
      </c>
      <c r="E435" s="358">
        <v>0</v>
      </c>
      <c r="F435" s="121" t="str">
        <f t="shared" si="12"/>
        <v/>
      </c>
      <c r="G435" s="121" t="str">
        <f t="shared" si="13"/>
        <v/>
      </c>
      <c r="H435" s="640"/>
      <c r="I435" s="641"/>
    </row>
    <row r="436" s="506" customFormat="1" ht="36" customHeight="1" spans="1:9">
      <c r="A436" s="303">
        <v>20607</v>
      </c>
      <c r="B436" s="343" t="s">
        <v>424</v>
      </c>
      <c r="C436" s="317">
        <f>SUM(C437:C442)</f>
        <v>10</v>
      </c>
      <c r="D436" s="317">
        <v>99</v>
      </c>
      <c r="E436" s="317">
        <f>SUM(E437:E442)</f>
        <v>-49</v>
      </c>
      <c r="F436" s="121">
        <f t="shared" si="12"/>
        <v>-5.9</v>
      </c>
      <c r="G436" s="121">
        <f t="shared" si="13"/>
        <v>-0.495</v>
      </c>
      <c r="H436" s="640"/>
      <c r="I436" s="641"/>
    </row>
    <row r="437" s="506" customFormat="1" ht="36" customHeight="1" spans="1:9">
      <c r="A437" s="303">
        <v>2060701</v>
      </c>
      <c r="B437" s="422" t="s">
        <v>398</v>
      </c>
      <c r="C437" s="317"/>
      <c r="D437" s="317">
        <v>0</v>
      </c>
      <c r="E437" s="358">
        <v>0</v>
      </c>
      <c r="F437" s="121" t="str">
        <f t="shared" si="12"/>
        <v/>
      </c>
      <c r="G437" s="121" t="str">
        <f t="shared" si="13"/>
        <v/>
      </c>
      <c r="H437" s="640"/>
      <c r="I437" s="641"/>
    </row>
    <row r="438" s="506" customFormat="1" ht="36" customHeight="1" spans="1:9">
      <c r="A438" s="303">
        <v>2060702</v>
      </c>
      <c r="B438" s="422" t="s">
        <v>425</v>
      </c>
      <c r="C438" s="317">
        <v>4</v>
      </c>
      <c r="D438" s="317">
        <v>74</v>
      </c>
      <c r="E438" s="358">
        <v>70</v>
      </c>
      <c r="F438" s="121">
        <f t="shared" si="12"/>
        <v>16.5</v>
      </c>
      <c r="G438" s="121">
        <f t="shared" si="13"/>
        <v>0.946</v>
      </c>
      <c r="H438" s="640"/>
      <c r="I438" s="641"/>
    </row>
    <row r="439" s="506" customFormat="1" ht="36" customHeight="1" spans="1:9">
      <c r="A439" s="303">
        <v>2060703</v>
      </c>
      <c r="B439" s="422" t="s">
        <v>426</v>
      </c>
      <c r="C439" s="317"/>
      <c r="D439" s="317">
        <v>0</v>
      </c>
      <c r="E439" s="358">
        <v>0</v>
      </c>
      <c r="F439" s="121" t="str">
        <f t="shared" si="12"/>
        <v/>
      </c>
      <c r="G439" s="121" t="str">
        <f t="shared" si="13"/>
        <v/>
      </c>
      <c r="H439" s="640"/>
      <c r="I439" s="641"/>
    </row>
    <row r="440" s="506" customFormat="1" ht="36" customHeight="1" spans="1:9">
      <c r="A440" s="303">
        <v>2060704</v>
      </c>
      <c r="B440" s="422" t="s">
        <v>427</v>
      </c>
      <c r="C440" s="317"/>
      <c r="D440" s="317">
        <v>0</v>
      </c>
      <c r="E440" s="358">
        <v>0</v>
      </c>
      <c r="F440" s="121" t="str">
        <f t="shared" si="12"/>
        <v/>
      </c>
      <c r="G440" s="121" t="str">
        <f t="shared" si="13"/>
        <v/>
      </c>
      <c r="H440" s="640"/>
      <c r="I440" s="641"/>
    </row>
    <row r="441" s="506" customFormat="1" ht="36" customHeight="1" spans="1:9">
      <c r="A441" s="303">
        <v>2060705</v>
      </c>
      <c r="B441" s="422" t="s">
        <v>428</v>
      </c>
      <c r="C441" s="317"/>
      <c r="D441" s="317">
        <v>0</v>
      </c>
      <c r="E441" s="358">
        <v>0</v>
      </c>
      <c r="F441" s="121" t="str">
        <f t="shared" si="12"/>
        <v/>
      </c>
      <c r="G441" s="121" t="str">
        <f t="shared" si="13"/>
        <v/>
      </c>
      <c r="H441" s="640"/>
      <c r="I441" s="641"/>
    </row>
    <row r="442" s="506" customFormat="1" ht="36" customHeight="1" spans="1:9">
      <c r="A442" s="303">
        <v>2060799</v>
      </c>
      <c r="B442" s="422" t="s">
        <v>429</v>
      </c>
      <c r="C442" s="317">
        <v>6</v>
      </c>
      <c r="D442" s="317">
        <v>25</v>
      </c>
      <c r="E442" s="358">
        <v>-119</v>
      </c>
      <c r="F442" s="121">
        <f t="shared" si="12"/>
        <v>-20.833</v>
      </c>
      <c r="G442" s="121">
        <f t="shared" si="13"/>
        <v>-4.76</v>
      </c>
      <c r="H442" s="640"/>
      <c r="I442" s="641"/>
    </row>
    <row r="443" s="506" customFormat="1" ht="36" customHeight="1" spans="1:9">
      <c r="A443" s="303">
        <v>20608</v>
      </c>
      <c r="B443" s="343" t="s">
        <v>430</v>
      </c>
      <c r="C443" s="317">
        <f>SUM(C444:C446)</f>
        <v>0</v>
      </c>
      <c r="D443" s="317">
        <v>0</v>
      </c>
      <c r="E443" s="317">
        <f>SUM(E444:E446)</f>
        <v>0</v>
      </c>
      <c r="F443" s="121" t="str">
        <f t="shared" si="12"/>
        <v/>
      </c>
      <c r="G443" s="121" t="str">
        <f t="shared" si="13"/>
        <v/>
      </c>
      <c r="H443" s="640"/>
      <c r="I443" s="641"/>
    </row>
    <row r="444" s="506" customFormat="1" ht="36" customHeight="1" spans="1:9">
      <c r="A444" s="303">
        <v>2060801</v>
      </c>
      <c r="B444" s="422" t="s">
        <v>431</v>
      </c>
      <c r="C444" s="317"/>
      <c r="D444" s="317">
        <v>0</v>
      </c>
      <c r="E444" s="358">
        <v>0</v>
      </c>
      <c r="F444" s="121" t="str">
        <f t="shared" si="12"/>
        <v/>
      </c>
      <c r="G444" s="121" t="str">
        <f t="shared" si="13"/>
        <v/>
      </c>
      <c r="H444" s="640"/>
      <c r="I444" s="641"/>
    </row>
    <row r="445" s="506" customFormat="1" ht="36" customHeight="1" spans="1:9">
      <c r="A445" s="303">
        <v>2060802</v>
      </c>
      <c r="B445" s="422" t="s">
        <v>432</v>
      </c>
      <c r="C445" s="317"/>
      <c r="D445" s="317">
        <v>0</v>
      </c>
      <c r="E445" s="358">
        <v>0</v>
      </c>
      <c r="F445" s="121" t="str">
        <f t="shared" si="12"/>
        <v/>
      </c>
      <c r="G445" s="121" t="str">
        <f t="shared" si="13"/>
        <v/>
      </c>
      <c r="H445" s="640"/>
      <c r="I445" s="641"/>
    </row>
    <row r="446" s="506" customFormat="1" ht="36" customHeight="1" spans="1:9">
      <c r="A446" s="303">
        <v>2060899</v>
      </c>
      <c r="B446" s="422" t="s">
        <v>433</v>
      </c>
      <c r="C446" s="317"/>
      <c r="D446" s="317">
        <v>0</v>
      </c>
      <c r="E446" s="358">
        <v>0</v>
      </c>
      <c r="F446" s="121" t="str">
        <f t="shared" si="12"/>
        <v/>
      </c>
      <c r="G446" s="121" t="str">
        <f t="shared" si="13"/>
        <v/>
      </c>
      <c r="H446" s="640"/>
      <c r="I446" s="641"/>
    </row>
    <row r="447" s="506" customFormat="1" ht="36" customHeight="1" spans="1:9">
      <c r="A447" s="303">
        <v>20609</v>
      </c>
      <c r="B447" s="343" t="s">
        <v>434</v>
      </c>
      <c r="C447" s="317">
        <f>SUM(C448:C450)</f>
        <v>0</v>
      </c>
      <c r="D447" s="317">
        <v>0</v>
      </c>
      <c r="E447" s="317">
        <f>SUM(E448:E450)</f>
        <v>0</v>
      </c>
      <c r="F447" s="121" t="str">
        <f t="shared" si="12"/>
        <v/>
      </c>
      <c r="G447" s="121" t="str">
        <f t="shared" si="13"/>
        <v/>
      </c>
      <c r="H447" s="640"/>
      <c r="I447" s="641"/>
    </row>
    <row r="448" s="506" customFormat="1" ht="36" customHeight="1" spans="1:9">
      <c r="A448" s="303">
        <v>2060901</v>
      </c>
      <c r="B448" s="422" t="s">
        <v>435</v>
      </c>
      <c r="C448" s="317"/>
      <c r="D448" s="317">
        <v>0</v>
      </c>
      <c r="E448" s="358">
        <v>0</v>
      </c>
      <c r="F448" s="121" t="str">
        <f t="shared" si="12"/>
        <v/>
      </c>
      <c r="G448" s="121" t="str">
        <f t="shared" si="13"/>
        <v/>
      </c>
      <c r="H448" s="640"/>
      <c r="I448" s="641"/>
    </row>
    <row r="449" s="506" customFormat="1" ht="36" customHeight="1" spans="1:9">
      <c r="A449" s="303">
        <v>2060902</v>
      </c>
      <c r="B449" s="422" t="s">
        <v>436</v>
      </c>
      <c r="C449" s="317"/>
      <c r="D449" s="317">
        <v>0</v>
      </c>
      <c r="E449" s="358">
        <v>0</v>
      </c>
      <c r="F449" s="121" t="str">
        <f t="shared" si="12"/>
        <v/>
      </c>
      <c r="G449" s="121" t="str">
        <f t="shared" si="13"/>
        <v/>
      </c>
      <c r="H449" s="640"/>
      <c r="I449" s="641"/>
    </row>
    <row r="450" s="506" customFormat="1" ht="36" customHeight="1" spans="1:9">
      <c r="A450" s="303">
        <v>2060999</v>
      </c>
      <c r="B450" s="422" t="s">
        <v>437</v>
      </c>
      <c r="C450" s="317"/>
      <c r="D450" s="317">
        <v>0</v>
      </c>
      <c r="E450" s="358">
        <v>0</v>
      </c>
      <c r="F450" s="121" t="str">
        <f t="shared" si="12"/>
        <v/>
      </c>
      <c r="G450" s="121" t="str">
        <f t="shared" si="13"/>
        <v/>
      </c>
      <c r="H450" s="640"/>
      <c r="I450" s="641"/>
    </row>
    <row r="451" s="506" customFormat="1" ht="36" customHeight="1" spans="1:9">
      <c r="A451" s="303">
        <v>20699</v>
      </c>
      <c r="B451" s="343" t="s">
        <v>438</v>
      </c>
      <c r="C451" s="317">
        <f>SUM(C452:C455)</f>
        <v>842</v>
      </c>
      <c r="D451" s="317">
        <v>1120</v>
      </c>
      <c r="E451" s="317">
        <f>SUM(E452:E455)</f>
        <v>605</v>
      </c>
      <c r="F451" s="121">
        <f t="shared" si="12"/>
        <v>-0.281</v>
      </c>
      <c r="G451" s="121">
        <f t="shared" si="13"/>
        <v>0.54</v>
      </c>
      <c r="H451" s="640"/>
      <c r="I451" s="641"/>
    </row>
    <row r="452" s="506" customFormat="1" ht="36" customHeight="1" spans="1:9">
      <c r="A452" s="303">
        <v>2069901</v>
      </c>
      <c r="B452" s="422" t="s">
        <v>439</v>
      </c>
      <c r="C452" s="317"/>
      <c r="D452" s="317">
        <v>0</v>
      </c>
      <c r="E452" s="358">
        <v>0</v>
      </c>
      <c r="F452" s="121" t="str">
        <f t="shared" si="12"/>
        <v/>
      </c>
      <c r="G452" s="121" t="str">
        <f t="shared" si="13"/>
        <v/>
      </c>
      <c r="H452" s="640"/>
      <c r="I452" s="641"/>
    </row>
    <row r="453" s="506" customFormat="1" ht="36" customHeight="1" spans="1:9">
      <c r="A453" s="303">
        <v>2069902</v>
      </c>
      <c r="B453" s="422" t="s">
        <v>440</v>
      </c>
      <c r="C453" s="317"/>
      <c r="D453" s="317">
        <v>0</v>
      </c>
      <c r="E453" s="358">
        <v>0</v>
      </c>
      <c r="F453" s="121" t="str">
        <f t="shared" ref="F453:F516" si="14">IF(C453&gt;0,E453/C453-1,"")</f>
        <v/>
      </c>
      <c r="G453" s="121" t="str">
        <f t="shared" ref="G453:G516" si="15">IF(D453&gt;0,E453/D453,"")</f>
        <v/>
      </c>
      <c r="H453" s="640"/>
      <c r="I453" s="641"/>
    </row>
    <row r="454" s="506" customFormat="1" ht="36" customHeight="1" spans="1:9">
      <c r="A454" s="303">
        <v>2069903</v>
      </c>
      <c r="B454" s="422" t="s">
        <v>441</v>
      </c>
      <c r="C454" s="317"/>
      <c r="D454" s="317">
        <v>0</v>
      </c>
      <c r="E454" s="358">
        <v>0</v>
      </c>
      <c r="F454" s="121" t="str">
        <f t="shared" si="14"/>
        <v/>
      </c>
      <c r="G454" s="121" t="str">
        <f t="shared" si="15"/>
        <v/>
      </c>
      <c r="H454" s="640"/>
      <c r="I454" s="641"/>
    </row>
    <row r="455" s="506" customFormat="1" ht="36" customHeight="1" spans="1:9">
      <c r="A455" s="303">
        <v>2069999</v>
      </c>
      <c r="B455" s="422" t="s">
        <v>438</v>
      </c>
      <c r="C455" s="317">
        <v>842</v>
      </c>
      <c r="D455" s="317">
        <v>1120</v>
      </c>
      <c r="E455" s="358">
        <v>605</v>
      </c>
      <c r="F455" s="121">
        <f t="shared" si="14"/>
        <v>-0.281</v>
      </c>
      <c r="G455" s="121">
        <f t="shared" si="15"/>
        <v>0.54</v>
      </c>
      <c r="H455" s="640"/>
      <c r="I455" s="641"/>
    </row>
    <row r="456" s="506" customFormat="1" ht="36" customHeight="1" spans="1:9">
      <c r="A456" s="306">
        <v>207</v>
      </c>
      <c r="B456" s="300" t="s">
        <v>116</v>
      </c>
      <c r="C456" s="301">
        <f>SUM(C457,C473,C481,C492,C501,C509)</f>
        <v>2914</v>
      </c>
      <c r="D456" s="301">
        <v>3481</v>
      </c>
      <c r="E456" s="301">
        <f>SUM(E457,E473,E481,E492,E501,E509)</f>
        <v>-253</v>
      </c>
      <c r="F456" s="117">
        <f t="shared" si="14"/>
        <v>-1.087</v>
      </c>
      <c r="G456" s="117">
        <f t="shared" si="15"/>
        <v>-0.073</v>
      </c>
      <c r="H456" s="640"/>
      <c r="I456" s="641"/>
    </row>
    <row r="457" s="506" customFormat="1" ht="36" customHeight="1" spans="1:9">
      <c r="A457" s="303">
        <v>20701</v>
      </c>
      <c r="B457" s="343" t="s">
        <v>442</v>
      </c>
      <c r="C457" s="317">
        <f>SUM(C458:C472)</f>
        <v>1278</v>
      </c>
      <c r="D457" s="317">
        <v>1609</v>
      </c>
      <c r="E457" s="317">
        <f>SUM(E458:E472)</f>
        <v>-1022</v>
      </c>
      <c r="F457" s="121">
        <f t="shared" si="14"/>
        <v>-1.8</v>
      </c>
      <c r="G457" s="121">
        <f t="shared" si="15"/>
        <v>-0.635</v>
      </c>
      <c r="H457" s="640"/>
      <c r="I457" s="641"/>
    </row>
    <row r="458" s="506" customFormat="1" ht="36" customHeight="1" spans="1:9">
      <c r="A458" s="303">
        <v>2070101</v>
      </c>
      <c r="B458" s="422" t="s">
        <v>156</v>
      </c>
      <c r="C458" s="317">
        <v>336</v>
      </c>
      <c r="D458" s="317">
        <v>337</v>
      </c>
      <c r="E458" s="358">
        <v>341</v>
      </c>
      <c r="F458" s="121">
        <f t="shared" si="14"/>
        <v>0.015</v>
      </c>
      <c r="G458" s="121">
        <f t="shared" si="15"/>
        <v>1.012</v>
      </c>
      <c r="H458" s="640"/>
      <c r="I458" s="641"/>
    </row>
    <row r="459" s="506" customFormat="1" ht="36" customHeight="1" spans="1:9">
      <c r="A459" s="303">
        <v>2070102</v>
      </c>
      <c r="B459" s="422" t="s">
        <v>157</v>
      </c>
      <c r="C459" s="317"/>
      <c r="D459" s="317">
        <v>0</v>
      </c>
      <c r="E459" s="358">
        <v>0</v>
      </c>
      <c r="F459" s="121" t="str">
        <f t="shared" si="14"/>
        <v/>
      </c>
      <c r="G459" s="121" t="str">
        <f t="shared" si="15"/>
        <v/>
      </c>
      <c r="H459" s="640"/>
      <c r="I459" s="641"/>
    </row>
    <row r="460" s="506" customFormat="1" ht="36" customHeight="1" spans="1:9">
      <c r="A460" s="303">
        <v>2070103</v>
      </c>
      <c r="B460" s="422" t="s">
        <v>158</v>
      </c>
      <c r="C460" s="317"/>
      <c r="D460" s="317">
        <v>0</v>
      </c>
      <c r="E460" s="358">
        <v>0</v>
      </c>
      <c r="F460" s="121" t="str">
        <f t="shared" si="14"/>
        <v/>
      </c>
      <c r="G460" s="121" t="str">
        <f t="shared" si="15"/>
        <v/>
      </c>
      <c r="H460" s="640"/>
      <c r="I460" s="641"/>
    </row>
    <row r="461" s="506" customFormat="1" ht="36" customHeight="1" spans="1:9">
      <c r="A461" s="303">
        <v>2070104</v>
      </c>
      <c r="B461" s="422" t="s">
        <v>443</v>
      </c>
      <c r="C461" s="317">
        <v>90</v>
      </c>
      <c r="D461" s="317">
        <v>103</v>
      </c>
      <c r="E461" s="358">
        <v>99</v>
      </c>
      <c r="F461" s="121">
        <f t="shared" si="14"/>
        <v>0.1</v>
      </c>
      <c r="G461" s="121">
        <f t="shared" si="15"/>
        <v>0.961</v>
      </c>
      <c r="H461" s="640"/>
      <c r="I461" s="641"/>
    </row>
    <row r="462" s="506" customFormat="1" ht="36" customHeight="1" spans="1:9">
      <c r="A462" s="303">
        <v>2070105</v>
      </c>
      <c r="B462" s="422" t="s">
        <v>444</v>
      </c>
      <c r="C462" s="317"/>
      <c r="D462" s="317">
        <v>0</v>
      </c>
      <c r="E462" s="358">
        <v>0</v>
      </c>
      <c r="F462" s="121" t="str">
        <f t="shared" si="14"/>
        <v/>
      </c>
      <c r="G462" s="121" t="str">
        <f t="shared" si="15"/>
        <v/>
      </c>
      <c r="H462" s="640"/>
      <c r="I462" s="641"/>
    </row>
    <row r="463" s="506" customFormat="1" ht="36" customHeight="1" spans="1:9">
      <c r="A463" s="303">
        <v>2070106</v>
      </c>
      <c r="B463" s="422" t="s">
        <v>445</v>
      </c>
      <c r="C463" s="317"/>
      <c r="D463" s="317">
        <v>0</v>
      </c>
      <c r="E463" s="358">
        <v>0</v>
      </c>
      <c r="F463" s="121" t="str">
        <f t="shared" si="14"/>
        <v/>
      </c>
      <c r="G463" s="121" t="str">
        <f t="shared" si="15"/>
        <v/>
      </c>
      <c r="H463" s="640"/>
      <c r="I463" s="641"/>
    </row>
    <row r="464" s="506" customFormat="1" ht="36" customHeight="1" spans="1:9">
      <c r="A464" s="303">
        <v>2070107</v>
      </c>
      <c r="B464" s="422" t="s">
        <v>446</v>
      </c>
      <c r="C464" s="317"/>
      <c r="D464" s="317">
        <v>0</v>
      </c>
      <c r="E464" s="358">
        <v>0</v>
      </c>
      <c r="F464" s="121" t="str">
        <f t="shared" si="14"/>
        <v/>
      </c>
      <c r="G464" s="121" t="str">
        <f t="shared" si="15"/>
        <v/>
      </c>
      <c r="H464" s="640"/>
      <c r="I464" s="641"/>
    </row>
    <row r="465" s="506" customFormat="1" ht="36" customHeight="1" spans="1:9">
      <c r="A465" s="303">
        <v>2070108</v>
      </c>
      <c r="B465" s="422" t="s">
        <v>447</v>
      </c>
      <c r="C465" s="317"/>
      <c r="D465" s="317">
        <v>93</v>
      </c>
      <c r="E465" s="358">
        <v>36</v>
      </c>
      <c r="F465" s="121" t="str">
        <f t="shared" si="14"/>
        <v/>
      </c>
      <c r="G465" s="121">
        <f t="shared" si="15"/>
        <v>0.387</v>
      </c>
      <c r="H465" s="640"/>
      <c r="I465" s="641"/>
    </row>
    <row r="466" s="506" customFormat="1" ht="36" customHeight="1" spans="1:9">
      <c r="A466" s="303">
        <v>2070109</v>
      </c>
      <c r="B466" s="422" t="s">
        <v>448</v>
      </c>
      <c r="C466" s="317">
        <v>525</v>
      </c>
      <c r="D466" s="317">
        <v>477</v>
      </c>
      <c r="E466" s="358">
        <v>433</v>
      </c>
      <c r="F466" s="121">
        <f t="shared" si="14"/>
        <v>-0.175</v>
      </c>
      <c r="G466" s="121">
        <f t="shared" si="15"/>
        <v>0.908</v>
      </c>
      <c r="H466" s="640"/>
      <c r="I466" s="641"/>
    </row>
    <row r="467" s="506" customFormat="1" ht="36" customHeight="1" spans="1:9">
      <c r="A467" s="303">
        <v>2070110</v>
      </c>
      <c r="B467" s="422" t="s">
        <v>449</v>
      </c>
      <c r="C467" s="317"/>
      <c r="D467" s="317">
        <v>20</v>
      </c>
      <c r="E467" s="358">
        <v>20</v>
      </c>
      <c r="F467" s="121" t="str">
        <f t="shared" si="14"/>
        <v/>
      </c>
      <c r="G467" s="121">
        <f t="shared" si="15"/>
        <v>1</v>
      </c>
      <c r="H467" s="640"/>
      <c r="I467" s="641"/>
    </row>
    <row r="468" s="506" customFormat="1" ht="36" customHeight="1" spans="1:9">
      <c r="A468" s="303">
        <v>2070111</v>
      </c>
      <c r="B468" s="422" t="s">
        <v>450</v>
      </c>
      <c r="C468" s="317"/>
      <c r="D468" s="317">
        <v>7</v>
      </c>
      <c r="E468" s="358">
        <v>-132</v>
      </c>
      <c r="F468" s="121" t="str">
        <f t="shared" si="14"/>
        <v/>
      </c>
      <c r="G468" s="121">
        <f t="shared" si="15"/>
        <v>-18.857</v>
      </c>
      <c r="H468" s="640"/>
      <c r="I468" s="641"/>
    </row>
    <row r="469" s="506" customFormat="1" ht="36" customHeight="1" spans="1:9">
      <c r="A469" s="303">
        <v>2070112</v>
      </c>
      <c r="B469" s="422" t="s">
        <v>451</v>
      </c>
      <c r="C469" s="317"/>
      <c r="D469" s="317">
        <v>25</v>
      </c>
      <c r="E469" s="358">
        <v>15</v>
      </c>
      <c r="F469" s="121" t="str">
        <f t="shared" si="14"/>
        <v/>
      </c>
      <c r="G469" s="121">
        <f t="shared" si="15"/>
        <v>0.6</v>
      </c>
      <c r="H469" s="640"/>
      <c r="I469" s="641"/>
    </row>
    <row r="470" s="506" customFormat="1" ht="36" customHeight="1" spans="1:9">
      <c r="A470" s="303">
        <v>2070113</v>
      </c>
      <c r="B470" s="422" t="s">
        <v>452</v>
      </c>
      <c r="C470" s="317"/>
      <c r="D470" s="317">
        <v>0</v>
      </c>
      <c r="E470" s="358">
        <v>0</v>
      </c>
      <c r="F470" s="121" t="str">
        <f t="shared" si="14"/>
        <v/>
      </c>
      <c r="G470" s="121" t="str">
        <f t="shared" si="15"/>
        <v/>
      </c>
      <c r="H470" s="640"/>
      <c r="I470" s="641"/>
    </row>
    <row r="471" s="506" customFormat="1" ht="36" customHeight="1" spans="1:9">
      <c r="A471" s="303">
        <v>2070114</v>
      </c>
      <c r="B471" s="422" t="s">
        <v>453</v>
      </c>
      <c r="C471" s="317"/>
      <c r="D471" s="317">
        <v>147</v>
      </c>
      <c r="E471" s="358">
        <v>117</v>
      </c>
      <c r="F471" s="121" t="str">
        <f t="shared" si="14"/>
        <v/>
      </c>
      <c r="G471" s="121">
        <f t="shared" si="15"/>
        <v>0.796</v>
      </c>
      <c r="H471" s="640"/>
      <c r="I471" s="641"/>
    </row>
    <row r="472" s="506" customFormat="1" ht="36" customHeight="1" spans="1:9">
      <c r="A472" s="303">
        <v>2070199</v>
      </c>
      <c r="B472" s="422" t="s">
        <v>454</v>
      </c>
      <c r="C472" s="317">
        <v>327</v>
      </c>
      <c r="D472" s="317">
        <v>400</v>
      </c>
      <c r="E472" s="358">
        <v>-1951</v>
      </c>
      <c r="F472" s="121">
        <f t="shared" si="14"/>
        <v>-6.966</v>
      </c>
      <c r="G472" s="121">
        <f t="shared" si="15"/>
        <v>-4.878</v>
      </c>
      <c r="H472" s="640"/>
      <c r="I472" s="641"/>
    </row>
    <row r="473" s="506" customFormat="1" ht="36" customHeight="1" spans="1:9">
      <c r="A473" s="303">
        <v>20702</v>
      </c>
      <c r="B473" s="343" t="s">
        <v>455</v>
      </c>
      <c r="C473" s="317">
        <f>SUM(C474:C480)</f>
        <v>956</v>
      </c>
      <c r="D473" s="317">
        <v>992</v>
      </c>
      <c r="E473" s="317">
        <f>SUM(E474:E480)</f>
        <v>381</v>
      </c>
      <c r="F473" s="121">
        <f t="shared" si="14"/>
        <v>-0.601</v>
      </c>
      <c r="G473" s="121">
        <f t="shared" si="15"/>
        <v>0.384</v>
      </c>
      <c r="H473" s="640"/>
      <c r="I473" s="641"/>
    </row>
    <row r="474" s="506" customFormat="1" ht="36" customHeight="1" spans="1:9">
      <c r="A474" s="303">
        <v>2070201</v>
      </c>
      <c r="B474" s="422" t="s">
        <v>156</v>
      </c>
      <c r="C474" s="317">
        <v>353</v>
      </c>
      <c r="D474" s="317">
        <v>556</v>
      </c>
      <c r="E474" s="358">
        <v>563</v>
      </c>
      <c r="F474" s="121">
        <f t="shared" si="14"/>
        <v>0.595</v>
      </c>
      <c r="G474" s="121">
        <f t="shared" si="15"/>
        <v>1.013</v>
      </c>
      <c r="H474" s="640"/>
      <c r="I474" s="641"/>
    </row>
    <row r="475" s="506" customFormat="1" ht="36" customHeight="1" spans="1:9">
      <c r="A475" s="303">
        <v>2070202</v>
      </c>
      <c r="B475" s="422" t="s">
        <v>157</v>
      </c>
      <c r="C475" s="317"/>
      <c r="D475" s="317">
        <v>0</v>
      </c>
      <c r="E475" s="358">
        <v>0</v>
      </c>
      <c r="F475" s="121" t="str">
        <f t="shared" si="14"/>
        <v/>
      </c>
      <c r="G475" s="121" t="str">
        <f t="shared" si="15"/>
        <v/>
      </c>
      <c r="H475" s="640"/>
      <c r="I475" s="641"/>
    </row>
    <row r="476" s="506" customFormat="1" ht="36" customHeight="1" spans="1:9">
      <c r="A476" s="303">
        <v>2070203</v>
      </c>
      <c r="B476" s="422" t="s">
        <v>158</v>
      </c>
      <c r="C476" s="317"/>
      <c r="D476" s="317">
        <v>0</v>
      </c>
      <c r="E476" s="358">
        <v>0</v>
      </c>
      <c r="F476" s="121" t="str">
        <f t="shared" si="14"/>
        <v/>
      </c>
      <c r="G476" s="121" t="str">
        <f t="shared" si="15"/>
        <v/>
      </c>
      <c r="H476" s="640"/>
      <c r="I476" s="641"/>
    </row>
    <row r="477" s="506" customFormat="1" ht="36" customHeight="1" spans="1:9">
      <c r="A477" s="303">
        <v>2070204</v>
      </c>
      <c r="B477" s="422" t="s">
        <v>456</v>
      </c>
      <c r="C477" s="317">
        <v>120</v>
      </c>
      <c r="D477" s="317">
        <v>84</v>
      </c>
      <c r="E477" s="358">
        <v>-438</v>
      </c>
      <c r="F477" s="121">
        <f t="shared" si="14"/>
        <v>-4.65</v>
      </c>
      <c r="G477" s="121">
        <f t="shared" si="15"/>
        <v>-5.214</v>
      </c>
      <c r="H477" s="640"/>
      <c r="I477" s="641"/>
    </row>
    <row r="478" s="506" customFormat="1" ht="36" customHeight="1" spans="1:9">
      <c r="A478" s="303">
        <v>2070205</v>
      </c>
      <c r="B478" s="422" t="s">
        <v>457</v>
      </c>
      <c r="C478" s="317">
        <v>388</v>
      </c>
      <c r="D478" s="317">
        <v>258</v>
      </c>
      <c r="E478" s="358">
        <v>265</v>
      </c>
      <c r="F478" s="121">
        <f t="shared" si="14"/>
        <v>-0.317</v>
      </c>
      <c r="G478" s="121">
        <f t="shared" si="15"/>
        <v>1.027</v>
      </c>
      <c r="H478" s="640"/>
      <c r="I478" s="641"/>
    </row>
    <row r="479" s="506" customFormat="1" ht="36" customHeight="1" spans="1:9">
      <c r="A479" s="303">
        <v>2070206</v>
      </c>
      <c r="B479" s="422" t="s">
        <v>458</v>
      </c>
      <c r="C479" s="317"/>
      <c r="D479" s="317">
        <v>0</v>
      </c>
      <c r="E479" s="358">
        <v>0</v>
      </c>
      <c r="F479" s="121" t="str">
        <f t="shared" si="14"/>
        <v/>
      </c>
      <c r="G479" s="121" t="str">
        <f t="shared" si="15"/>
        <v/>
      </c>
      <c r="H479" s="640"/>
      <c r="I479" s="641"/>
    </row>
    <row r="480" s="506" customFormat="1" ht="36" customHeight="1" spans="1:9">
      <c r="A480" s="303">
        <v>2070299</v>
      </c>
      <c r="B480" s="422" t="s">
        <v>459</v>
      </c>
      <c r="C480" s="317">
        <v>95</v>
      </c>
      <c r="D480" s="317">
        <v>94</v>
      </c>
      <c r="E480" s="358">
        <v>-9</v>
      </c>
      <c r="F480" s="121">
        <f t="shared" si="14"/>
        <v>-1.095</v>
      </c>
      <c r="G480" s="121">
        <f t="shared" si="15"/>
        <v>-0.096</v>
      </c>
      <c r="H480" s="640"/>
      <c r="I480" s="641"/>
    </row>
    <row r="481" s="506" customFormat="1" ht="36" customHeight="1" spans="1:9">
      <c r="A481" s="303">
        <v>20703</v>
      </c>
      <c r="B481" s="343" t="s">
        <v>460</v>
      </c>
      <c r="C481" s="317">
        <f>SUM(C482:C491)</f>
        <v>90</v>
      </c>
      <c r="D481" s="317">
        <v>175</v>
      </c>
      <c r="E481" s="317">
        <f>SUM(E482:E491)</f>
        <v>70</v>
      </c>
      <c r="F481" s="121">
        <f t="shared" si="14"/>
        <v>-0.222</v>
      </c>
      <c r="G481" s="121">
        <f t="shared" si="15"/>
        <v>0.4</v>
      </c>
      <c r="H481" s="640"/>
      <c r="I481" s="641"/>
    </row>
    <row r="482" s="506" customFormat="1" ht="36" customHeight="1" spans="1:9">
      <c r="A482" s="303">
        <v>2070301</v>
      </c>
      <c r="B482" s="422" t="s">
        <v>156</v>
      </c>
      <c r="C482" s="317"/>
      <c r="D482" s="317">
        <v>0</v>
      </c>
      <c r="E482" s="358">
        <v>0</v>
      </c>
      <c r="F482" s="121" t="str">
        <f t="shared" si="14"/>
        <v/>
      </c>
      <c r="G482" s="121" t="str">
        <f t="shared" si="15"/>
        <v/>
      </c>
      <c r="H482" s="640"/>
      <c r="I482" s="641"/>
    </row>
    <row r="483" s="506" customFormat="1" ht="36" customHeight="1" spans="1:9">
      <c r="A483" s="303">
        <v>2070302</v>
      </c>
      <c r="B483" s="422" t="s">
        <v>157</v>
      </c>
      <c r="C483" s="317"/>
      <c r="D483" s="317">
        <v>0</v>
      </c>
      <c r="E483" s="358">
        <v>0</v>
      </c>
      <c r="F483" s="121" t="str">
        <f t="shared" si="14"/>
        <v/>
      </c>
      <c r="G483" s="121" t="str">
        <f t="shared" si="15"/>
        <v/>
      </c>
      <c r="H483" s="640"/>
      <c r="I483" s="641"/>
    </row>
    <row r="484" s="506" customFormat="1" ht="36" customHeight="1" spans="1:9">
      <c r="A484" s="303">
        <v>2070303</v>
      </c>
      <c r="B484" s="422" t="s">
        <v>158</v>
      </c>
      <c r="C484" s="317"/>
      <c r="D484" s="317">
        <v>0</v>
      </c>
      <c r="E484" s="358">
        <v>0</v>
      </c>
      <c r="F484" s="121" t="str">
        <f t="shared" si="14"/>
        <v/>
      </c>
      <c r="G484" s="121" t="str">
        <f t="shared" si="15"/>
        <v/>
      </c>
      <c r="H484" s="640"/>
      <c r="I484" s="641"/>
    </row>
    <row r="485" s="506" customFormat="1" ht="36" customHeight="1" spans="1:9">
      <c r="A485" s="303">
        <v>2070304</v>
      </c>
      <c r="B485" s="422" t="s">
        <v>461</v>
      </c>
      <c r="C485" s="317"/>
      <c r="D485" s="317">
        <v>0</v>
      </c>
      <c r="E485" s="358">
        <v>0</v>
      </c>
      <c r="F485" s="121" t="str">
        <f t="shared" si="14"/>
        <v/>
      </c>
      <c r="G485" s="121" t="str">
        <f t="shared" si="15"/>
        <v/>
      </c>
      <c r="H485" s="640"/>
      <c r="I485" s="641"/>
    </row>
    <row r="486" s="506" customFormat="1" ht="36" customHeight="1" spans="1:9">
      <c r="A486" s="303">
        <v>2070305</v>
      </c>
      <c r="B486" s="422" t="s">
        <v>462</v>
      </c>
      <c r="C486" s="317">
        <v>5</v>
      </c>
      <c r="D486" s="317">
        <v>0</v>
      </c>
      <c r="E486" s="358">
        <v>0</v>
      </c>
      <c r="F486" s="121">
        <f t="shared" si="14"/>
        <v>-1</v>
      </c>
      <c r="G486" s="121" t="str">
        <f t="shared" si="15"/>
        <v/>
      </c>
      <c r="H486" s="640"/>
      <c r="I486" s="641"/>
    </row>
    <row r="487" s="506" customFormat="1" ht="36" customHeight="1" spans="1:9">
      <c r="A487" s="303">
        <v>2070306</v>
      </c>
      <c r="B487" s="422" t="s">
        <v>463</v>
      </c>
      <c r="C487" s="317"/>
      <c r="D487" s="317">
        <v>0</v>
      </c>
      <c r="E487" s="358">
        <v>0</v>
      </c>
      <c r="F487" s="121" t="str">
        <f t="shared" si="14"/>
        <v/>
      </c>
      <c r="G487" s="121" t="str">
        <f t="shared" si="15"/>
        <v/>
      </c>
      <c r="H487" s="640"/>
      <c r="I487" s="641"/>
    </row>
    <row r="488" s="506" customFormat="1" ht="36" customHeight="1" spans="1:9">
      <c r="A488" s="303">
        <v>2070307</v>
      </c>
      <c r="B488" s="422" t="s">
        <v>464</v>
      </c>
      <c r="C488" s="317"/>
      <c r="D488" s="317">
        <v>0</v>
      </c>
      <c r="E488" s="358">
        <v>0</v>
      </c>
      <c r="F488" s="121" t="str">
        <f t="shared" si="14"/>
        <v/>
      </c>
      <c r="G488" s="121" t="str">
        <f t="shared" si="15"/>
        <v/>
      </c>
      <c r="H488" s="640"/>
      <c r="I488" s="641"/>
    </row>
    <row r="489" s="506" customFormat="1" ht="36" customHeight="1" spans="1:9">
      <c r="A489" s="303">
        <v>2070308</v>
      </c>
      <c r="B489" s="422" t="s">
        <v>465</v>
      </c>
      <c r="C489" s="317"/>
      <c r="D489" s="317">
        <v>0</v>
      </c>
      <c r="E489" s="358">
        <v>0</v>
      </c>
      <c r="F489" s="121" t="str">
        <f t="shared" si="14"/>
        <v/>
      </c>
      <c r="G489" s="121" t="str">
        <f t="shared" si="15"/>
        <v/>
      </c>
      <c r="H489" s="640"/>
      <c r="I489" s="641"/>
    </row>
    <row r="490" s="506" customFormat="1" ht="36" customHeight="1" spans="1:9">
      <c r="A490" s="303">
        <v>2070309</v>
      </c>
      <c r="B490" s="422" t="s">
        <v>466</v>
      </c>
      <c r="C490" s="317"/>
      <c r="D490" s="317">
        <v>0</v>
      </c>
      <c r="E490" s="358">
        <v>0</v>
      </c>
      <c r="F490" s="121" t="str">
        <f t="shared" si="14"/>
        <v/>
      </c>
      <c r="G490" s="121" t="str">
        <f t="shared" si="15"/>
        <v/>
      </c>
      <c r="H490" s="640"/>
      <c r="I490" s="641"/>
    </row>
    <row r="491" s="506" customFormat="1" ht="36" customHeight="1" spans="1:9">
      <c r="A491" s="303">
        <v>2070399</v>
      </c>
      <c r="B491" s="422" t="s">
        <v>467</v>
      </c>
      <c r="C491" s="317">
        <v>85</v>
      </c>
      <c r="D491" s="317">
        <v>175</v>
      </c>
      <c r="E491" s="358">
        <v>70</v>
      </c>
      <c r="F491" s="121">
        <f t="shared" si="14"/>
        <v>-0.176</v>
      </c>
      <c r="G491" s="121">
        <f t="shared" si="15"/>
        <v>0.4</v>
      </c>
      <c r="H491" s="640"/>
      <c r="I491" s="641"/>
    </row>
    <row r="492" s="506" customFormat="1" ht="36" customHeight="1" spans="1:9">
      <c r="A492" s="303">
        <v>20706</v>
      </c>
      <c r="B492" s="343" t="s">
        <v>468</v>
      </c>
      <c r="C492" s="317">
        <f>SUM(C493:C500)</f>
        <v>7</v>
      </c>
      <c r="D492" s="317">
        <v>7</v>
      </c>
      <c r="E492" s="317">
        <f>SUM(E493:E500)</f>
        <v>7</v>
      </c>
      <c r="F492" s="121">
        <f t="shared" si="14"/>
        <v>0</v>
      </c>
      <c r="G492" s="121">
        <f t="shared" si="15"/>
        <v>1</v>
      </c>
      <c r="H492" s="640"/>
      <c r="I492" s="641"/>
    </row>
    <row r="493" s="506" customFormat="1" ht="36" customHeight="1" spans="1:9">
      <c r="A493" s="303">
        <v>2070601</v>
      </c>
      <c r="B493" s="422" t="s">
        <v>156</v>
      </c>
      <c r="C493" s="317"/>
      <c r="D493" s="317">
        <v>0</v>
      </c>
      <c r="E493" s="358">
        <v>0</v>
      </c>
      <c r="F493" s="121" t="str">
        <f t="shared" si="14"/>
        <v/>
      </c>
      <c r="G493" s="121" t="str">
        <f t="shared" si="15"/>
        <v/>
      </c>
      <c r="H493" s="640"/>
      <c r="I493" s="641"/>
    </row>
    <row r="494" s="506" customFormat="1" ht="36" customHeight="1" spans="1:9">
      <c r="A494" s="303">
        <v>2070602</v>
      </c>
      <c r="B494" s="422" t="s">
        <v>157</v>
      </c>
      <c r="C494" s="317"/>
      <c r="D494" s="317">
        <v>0</v>
      </c>
      <c r="E494" s="358">
        <v>0</v>
      </c>
      <c r="F494" s="121" t="str">
        <f t="shared" si="14"/>
        <v/>
      </c>
      <c r="G494" s="121" t="str">
        <f t="shared" si="15"/>
        <v/>
      </c>
      <c r="H494" s="640"/>
      <c r="I494" s="641"/>
    </row>
    <row r="495" s="506" customFormat="1" ht="36" customHeight="1" spans="1:9">
      <c r="A495" s="303">
        <v>2070603</v>
      </c>
      <c r="B495" s="422" t="s">
        <v>158</v>
      </c>
      <c r="C495" s="317"/>
      <c r="D495" s="317">
        <v>0</v>
      </c>
      <c r="E495" s="358">
        <v>0</v>
      </c>
      <c r="F495" s="121" t="str">
        <f t="shared" si="14"/>
        <v/>
      </c>
      <c r="G495" s="121" t="str">
        <f t="shared" si="15"/>
        <v/>
      </c>
      <c r="H495" s="640"/>
      <c r="I495" s="641"/>
    </row>
    <row r="496" s="506" customFormat="1" ht="36" customHeight="1" spans="1:9">
      <c r="A496" s="303">
        <v>2070604</v>
      </c>
      <c r="B496" s="422" t="s">
        <v>469</v>
      </c>
      <c r="C496" s="317"/>
      <c r="D496" s="317">
        <v>0</v>
      </c>
      <c r="E496" s="358">
        <v>0</v>
      </c>
      <c r="F496" s="121" t="str">
        <f t="shared" si="14"/>
        <v/>
      </c>
      <c r="G496" s="121" t="str">
        <f t="shared" si="15"/>
        <v/>
      </c>
      <c r="H496" s="640"/>
      <c r="I496" s="641"/>
    </row>
    <row r="497" s="506" customFormat="1" ht="36" customHeight="1" spans="1:9">
      <c r="A497" s="303">
        <v>2070605</v>
      </c>
      <c r="B497" s="422" t="s">
        <v>470</v>
      </c>
      <c r="C497" s="317"/>
      <c r="D497" s="317">
        <v>0</v>
      </c>
      <c r="E497" s="358">
        <v>0</v>
      </c>
      <c r="F497" s="121" t="str">
        <f t="shared" si="14"/>
        <v/>
      </c>
      <c r="G497" s="121" t="str">
        <f t="shared" si="15"/>
        <v/>
      </c>
      <c r="H497" s="640"/>
      <c r="I497" s="641"/>
    </row>
    <row r="498" s="506" customFormat="1" ht="36" customHeight="1" spans="1:9">
      <c r="A498" s="303">
        <v>2070606</v>
      </c>
      <c r="B498" s="422" t="s">
        <v>471</v>
      </c>
      <c r="C498" s="317"/>
      <c r="D498" s="317">
        <v>0</v>
      </c>
      <c r="E498" s="358">
        <v>0</v>
      </c>
      <c r="F498" s="121" t="str">
        <f t="shared" si="14"/>
        <v/>
      </c>
      <c r="G498" s="121" t="str">
        <f t="shared" si="15"/>
        <v/>
      </c>
      <c r="H498" s="640"/>
      <c r="I498" s="641"/>
    </row>
    <row r="499" s="506" customFormat="1" ht="36" customHeight="1" spans="1:9">
      <c r="A499" s="303">
        <v>2070607</v>
      </c>
      <c r="B499" s="422" t="s">
        <v>472</v>
      </c>
      <c r="C499" s="317">
        <v>7</v>
      </c>
      <c r="D499" s="317">
        <v>7</v>
      </c>
      <c r="E499" s="358">
        <v>7</v>
      </c>
      <c r="F499" s="121">
        <f t="shared" si="14"/>
        <v>0</v>
      </c>
      <c r="G499" s="121">
        <f t="shared" si="15"/>
        <v>1</v>
      </c>
      <c r="H499" s="640"/>
      <c r="I499" s="641"/>
    </row>
    <row r="500" s="506" customFormat="1" ht="36" customHeight="1" spans="1:9">
      <c r="A500" s="303">
        <v>2070699</v>
      </c>
      <c r="B500" s="422" t="s">
        <v>473</v>
      </c>
      <c r="C500" s="317"/>
      <c r="D500" s="317">
        <v>0</v>
      </c>
      <c r="E500" s="358">
        <v>0</v>
      </c>
      <c r="F500" s="121" t="str">
        <f t="shared" si="14"/>
        <v/>
      </c>
      <c r="G500" s="121" t="str">
        <f t="shared" si="15"/>
        <v/>
      </c>
      <c r="H500" s="640"/>
      <c r="I500" s="641"/>
    </row>
    <row r="501" s="506" customFormat="1" ht="36" customHeight="1" spans="1:9">
      <c r="A501" s="303">
        <v>20708</v>
      </c>
      <c r="B501" s="343" t="s">
        <v>474</v>
      </c>
      <c r="C501" s="317">
        <f>SUM(C502:C508)</f>
        <v>563</v>
      </c>
      <c r="D501" s="317">
        <v>485</v>
      </c>
      <c r="E501" s="317">
        <f>SUM(E502:E508)</f>
        <v>136</v>
      </c>
      <c r="F501" s="121">
        <f t="shared" si="14"/>
        <v>-0.758</v>
      </c>
      <c r="G501" s="121">
        <f t="shared" si="15"/>
        <v>0.28</v>
      </c>
      <c r="H501" s="640"/>
      <c r="I501" s="641"/>
    </row>
    <row r="502" s="506" customFormat="1" ht="36" customHeight="1" spans="1:9">
      <c r="A502" s="303">
        <v>2070801</v>
      </c>
      <c r="B502" s="422" t="s">
        <v>156</v>
      </c>
      <c r="C502" s="317"/>
      <c r="D502" s="317">
        <v>0</v>
      </c>
      <c r="E502" s="358">
        <v>0</v>
      </c>
      <c r="F502" s="121" t="str">
        <f t="shared" si="14"/>
        <v/>
      </c>
      <c r="G502" s="121" t="str">
        <f t="shared" si="15"/>
        <v/>
      </c>
      <c r="H502" s="640"/>
      <c r="I502" s="641"/>
    </row>
    <row r="503" s="506" customFormat="1" ht="36" customHeight="1" spans="1:9">
      <c r="A503" s="303">
        <v>2070802</v>
      </c>
      <c r="B503" s="422" t="s">
        <v>157</v>
      </c>
      <c r="C503" s="317"/>
      <c r="D503" s="317">
        <v>0</v>
      </c>
      <c r="E503" s="358">
        <v>0</v>
      </c>
      <c r="F503" s="121" t="str">
        <f t="shared" si="14"/>
        <v/>
      </c>
      <c r="G503" s="121" t="str">
        <f t="shared" si="15"/>
        <v/>
      </c>
      <c r="H503" s="640"/>
      <c r="I503" s="641"/>
    </row>
    <row r="504" s="506" customFormat="1" ht="36" customHeight="1" spans="1:9">
      <c r="A504" s="303">
        <v>2070803</v>
      </c>
      <c r="B504" s="422" t="s">
        <v>158</v>
      </c>
      <c r="C504" s="317"/>
      <c r="D504" s="317">
        <v>0</v>
      </c>
      <c r="E504" s="358">
        <v>0</v>
      </c>
      <c r="F504" s="121" t="str">
        <f t="shared" si="14"/>
        <v/>
      </c>
      <c r="G504" s="121" t="str">
        <f t="shared" si="15"/>
        <v/>
      </c>
      <c r="H504" s="640"/>
      <c r="I504" s="641"/>
    </row>
    <row r="505" s="506" customFormat="1" ht="36" customHeight="1" spans="1:9">
      <c r="A505" s="303">
        <v>2070806</v>
      </c>
      <c r="B505" s="422" t="s">
        <v>475</v>
      </c>
      <c r="C505" s="317"/>
      <c r="D505" s="317">
        <v>0</v>
      </c>
      <c r="E505" s="358">
        <v>0</v>
      </c>
      <c r="F505" s="121" t="str">
        <f t="shared" si="14"/>
        <v/>
      </c>
      <c r="G505" s="121" t="str">
        <f t="shared" si="15"/>
        <v/>
      </c>
      <c r="H505" s="640"/>
      <c r="I505" s="641"/>
    </row>
    <row r="506" s="506" customFormat="1" ht="36" customHeight="1" spans="1:9">
      <c r="A506" s="490">
        <v>2070807</v>
      </c>
      <c r="B506" s="422" t="s">
        <v>476</v>
      </c>
      <c r="C506" s="317"/>
      <c r="D506" s="317">
        <v>0</v>
      </c>
      <c r="E506" s="358">
        <v>0</v>
      </c>
      <c r="F506" s="121" t="str">
        <f t="shared" si="14"/>
        <v/>
      </c>
      <c r="G506" s="121" t="str">
        <f t="shared" si="15"/>
        <v/>
      </c>
      <c r="H506" s="640"/>
      <c r="I506" s="641"/>
    </row>
    <row r="507" s="506" customFormat="1" ht="36" customHeight="1" spans="1:9">
      <c r="A507" s="490">
        <v>2070808</v>
      </c>
      <c r="B507" s="422" t="s">
        <v>477</v>
      </c>
      <c r="C507" s="317">
        <v>556</v>
      </c>
      <c r="D507" s="317">
        <v>452</v>
      </c>
      <c r="E507" s="358">
        <v>129</v>
      </c>
      <c r="F507" s="121">
        <f t="shared" si="14"/>
        <v>-0.768</v>
      </c>
      <c r="G507" s="121">
        <f t="shared" si="15"/>
        <v>0.285</v>
      </c>
      <c r="H507" s="640"/>
      <c r="I507" s="641"/>
    </row>
    <row r="508" s="506" customFormat="1" ht="36" customHeight="1" spans="1:9">
      <c r="A508" s="303">
        <v>2070899</v>
      </c>
      <c r="B508" s="422" t="s">
        <v>478</v>
      </c>
      <c r="C508" s="317">
        <v>7</v>
      </c>
      <c r="D508" s="317">
        <v>33</v>
      </c>
      <c r="E508" s="358">
        <v>7</v>
      </c>
      <c r="F508" s="121">
        <f t="shared" si="14"/>
        <v>0</v>
      </c>
      <c r="G508" s="121">
        <f t="shared" si="15"/>
        <v>0.212</v>
      </c>
      <c r="H508" s="640"/>
      <c r="I508" s="641"/>
    </row>
    <row r="509" s="506" customFormat="1" ht="36" customHeight="1" spans="1:9">
      <c r="A509" s="303">
        <v>20799</v>
      </c>
      <c r="B509" s="343" t="s">
        <v>479</v>
      </c>
      <c r="C509" s="317">
        <f>SUM(C510:C512)</f>
        <v>20</v>
      </c>
      <c r="D509" s="317">
        <v>213</v>
      </c>
      <c r="E509" s="317">
        <f>SUM(E510:E512)</f>
        <v>175</v>
      </c>
      <c r="F509" s="121">
        <f t="shared" si="14"/>
        <v>7.75</v>
      </c>
      <c r="G509" s="121">
        <f t="shared" si="15"/>
        <v>0.822</v>
      </c>
      <c r="H509" s="640"/>
      <c r="I509" s="641"/>
    </row>
    <row r="510" s="506" customFormat="1" ht="36" customHeight="1" spans="1:9">
      <c r="A510" s="303">
        <v>2079902</v>
      </c>
      <c r="B510" s="422" t="s">
        <v>480</v>
      </c>
      <c r="C510" s="317"/>
      <c r="D510" s="317">
        <v>0</v>
      </c>
      <c r="E510" s="358">
        <v>0</v>
      </c>
      <c r="F510" s="121" t="str">
        <f t="shared" si="14"/>
        <v/>
      </c>
      <c r="G510" s="121" t="str">
        <f t="shared" si="15"/>
        <v/>
      </c>
      <c r="H510" s="640"/>
      <c r="I510" s="641"/>
    </row>
    <row r="511" s="506" customFormat="1" ht="36" customHeight="1" spans="1:9">
      <c r="A511" s="303">
        <v>2079903</v>
      </c>
      <c r="B511" s="422" t="s">
        <v>481</v>
      </c>
      <c r="C511" s="317">
        <v>20</v>
      </c>
      <c r="D511" s="317">
        <v>0</v>
      </c>
      <c r="E511" s="358">
        <v>0</v>
      </c>
      <c r="F511" s="121">
        <f t="shared" si="14"/>
        <v>-1</v>
      </c>
      <c r="G511" s="121" t="str">
        <f t="shared" si="15"/>
        <v/>
      </c>
      <c r="H511" s="640"/>
      <c r="I511" s="641"/>
    </row>
    <row r="512" s="506" customFormat="1" ht="36" customHeight="1" spans="1:9">
      <c r="A512" s="303">
        <v>2079999</v>
      </c>
      <c r="B512" s="422" t="s">
        <v>479</v>
      </c>
      <c r="C512" s="317"/>
      <c r="D512" s="317">
        <v>213</v>
      </c>
      <c r="E512" s="358">
        <v>175</v>
      </c>
      <c r="F512" s="121" t="str">
        <f t="shared" si="14"/>
        <v/>
      </c>
      <c r="G512" s="121">
        <f t="shared" si="15"/>
        <v>0.822</v>
      </c>
      <c r="H512" s="640"/>
      <c r="I512" s="641"/>
    </row>
    <row r="513" s="506" customFormat="1" ht="36" customHeight="1" spans="1:9">
      <c r="A513" s="306">
        <v>208</v>
      </c>
      <c r="B513" s="300" t="s">
        <v>117</v>
      </c>
      <c r="C513" s="301">
        <f>SUM(C514,C533,C541,C543,C552,C556,C566,C576,C583,C591,C600,C605,C608,C611,C614,C617,C620,C624,C628,C636,C639)</f>
        <v>30041</v>
      </c>
      <c r="D513" s="301">
        <v>36862</v>
      </c>
      <c r="E513" s="301">
        <f>SUM(E514,E533,E541,E543,E552,E556,E566,E576,E583,E591,E600,E605,E608,E611,E614,E617,E620,E624,E628,E636,E639)</f>
        <v>37992</v>
      </c>
      <c r="F513" s="117">
        <f t="shared" si="14"/>
        <v>0.265</v>
      </c>
      <c r="G513" s="117">
        <f t="shared" si="15"/>
        <v>1.031</v>
      </c>
      <c r="H513" s="640"/>
      <c r="I513" s="641"/>
    </row>
    <row r="514" s="506" customFormat="1" ht="36" customHeight="1" spans="1:9">
      <c r="A514" s="303">
        <v>20801</v>
      </c>
      <c r="B514" s="343" t="s">
        <v>482</v>
      </c>
      <c r="C514" s="317">
        <f>SUM(C515:C532)</f>
        <v>1070</v>
      </c>
      <c r="D514" s="317">
        <v>1023</v>
      </c>
      <c r="E514" s="317">
        <f>SUM(E515:E532)</f>
        <v>1116</v>
      </c>
      <c r="F514" s="121">
        <f t="shared" si="14"/>
        <v>0.043</v>
      </c>
      <c r="G514" s="121">
        <f t="shared" si="15"/>
        <v>1.091</v>
      </c>
      <c r="H514" s="640"/>
      <c r="I514" s="641"/>
    </row>
    <row r="515" s="506" customFormat="1" ht="36" customHeight="1" spans="1:9">
      <c r="A515" s="303">
        <v>2080101</v>
      </c>
      <c r="B515" s="422" t="s">
        <v>156</v>
      </c>
      <c r="C515" s="317">
        <v>309</v>
      </c>
      <c r="D515" s="317">
        <v>284</v>
      </c>
      <c r="E515" s="358">
        <v>276</v>
      </c>
      <c r="F515" s="121">
        <f t="shared" si="14"/>
        <v>-0.107</v>
      </c>
      <c r="G515" s="121">
        <f t="shared" si="15"/>
        <v>0.972</v>
      </c>
      <c r="H515" s="640"/>
      <c r="I515" s="641"/>
    </row>
    <row r="516" s="506" customFormat="1" ht="36" customHeight="1" spans="1:9">
      <c r="A516" s="303">
        <v>2080102</v>
      </c>
      <c r="B516" s="422" t="s">
        <v>157</v>
      </c>
      <c r="C516" s="317"/>
      <c r="D516" s="317">
        <v>0</v>
      </c>
      <c r="E516" s="358">
        <v>0</v>
      </c>
      <c r="F516" s="121" t="str">
        <f t="shared" si="14"/>
        <v/>
      </c>
      <c r="G516" s="121" t="str">
        <f t="shared" si="15"/>
        <v/>
      </c>
      <c r="H516" s="640"/>
      <c r="I516" s="641"/>
    </row>
    <row r="517" s="506" customFormat="1" ht="36" customHeight="1" spans="1:9">
      <c r="A517" s="303">
        <v>2080103</v>
      </c>
      <c r="B517" s="422" t="s">
        <v>158</v>
      </c>
      <c r="C517" s="317"/>
      <c r="D517" s="317">
        <v>0</v>
      </c>
      <c r="E517" s="358">
        <v>0</v>
      </c>
      <c r="F517" s="121" t="str">
        <f t="shared" ref="F517:F580" si="16">IF(C517&gt;0,E517/C517-1,"")</f>
        <v/>
      </c>
      <c r="G517" s="121" t="str">
        <f t="shared" ref="G517:G580" si="17">IF(D517&gt;0,E517/D517,"")</f>
        <v/>
      </c>
      <c r="H517" s="640"/>
      <c r="I517" s="641"/>
    </row>
    <row r="518" s="506" customFormat="1" ht="36" customHeight="1" spans="1:9">
      <c r="A518" s="303">
        <v>2080104</v>
      </c>
      <c r="B518" s="422" t="s">
        <v>483</v>
      </c>
      <c r="C518" s="317">
        <v>26</v>
      </c>
      <c r="D518" s="317">
        <v>29</v>
      </c>
      <c r="E518" s="358">
        <v>24</v>
      </c>
      <c r="F518" s="121">
        <f t="shared" si="16"/>
        <v>-0.077</v>
      </c>
      <c r="G518" s="121">
        <f t="shared" si="17"/>
        <v>0.828</v>
      </c>
      <c r="H518" s="640"/>
      <c r="I518" s="641"/>
    </row>
    <row r="519" s="506" customFormat="1" ht="36" customHeight="1" spans="1:9">
      <c r="A519" s="303">
        <v>2080105</v>
      </c>
      <c r="B519" s="422" t="s">
        <v>484</v>
      </c>
      <c r="C519" s="317">
        <v>7</v>
      </c>
      <c r="D519" s="317">
        <v>4</v>
      </c>
      <c r="E519" s="358">
        <v>4</v>
      </c>
      <c r="F519" s="121">
        <f t="shared" si="16"/>
        <v>-0.429</v>
      </c>
      <c r="G519" s="121">
        <f t="shared" si="17"/>
        <v>1</v>
      </c>
      <c r="H519" s="640"/>
      <c r="I519" s="641"/>
    </row>
    <row r="520" s="506" customFormat="1" ht="36" customHeight="1" spans="1:9">
      <c r="A520" s="303">
        <v>2080106</v>
      </c>
      <c r="B520" s="422" t="s">
        <v>485</v>
      </c>
      <c r="C520" s="317"/>
      <c r="D520" s="317">
        <v>0</v>
      </c>
      <c r="E520" s="358">
        <v>0</v>
      </c>
      <c r="F520" s="121" t="str">
        <f t="shared" si="16"/>
        <v/>
      </c>
      <c r="G520" s="121" t="str">
        <f t="shared" si="17"/>
        <v/>
      </c>
      <c r="H520" s="640"/>
      <c r="I520" s="641"/>
    </row>
    <row r="521" s="506" customFormat="1" ht="36" customHeight="1" spans="1:9">
      <c r="A521" s="303">
        <v>2080107</v>
      </c>
      <c r="B521" s="422" t="s">
        <v>486</v>
      </c>
      <c r="C521" s="317">
        <v>2</v>
      </c>
      <c r="D521" s="317">
        <v>0</v>
      </c>
      <c r="E521" s="358">
        <v>0</v>
      </c>
      <c r="F521" s="121">
        <f t="shared" si="16"/>
        <v>-1</v>
      </c>
      <c r="G521" s="121" t="str">
        <f t="shared" si="17"/>
        <v/>
      </c>
      <c r="H521" s="640"/>
      <c r="I521" s="641"/>
    </row>
    <row r="522" s="506" customFormat="1" ht="36" customHeight="1" spans="1:9">
      <c r="A522" s="303">
        <v>2080108</v>
      </c>
      <c r="B522" s="422" t="s">
        <v>197</v>
      </c>
      <c r="C522" s="317"/>
      <c r="D522" s="317">
        <v>0</v>
      </c>
      <c r="E522" s="358">
        <v>0</v>
      </c>
      <c r="F522" s="121" t="str">
        <f t="shared" si="16"/>
        <v/>
      </c>
      <c r="G522" s="121" t="str">
        <f t="shared" si="17"/>
        <v/>
      </c>
      <c r="H522" s="640"/>
      <c r="I522" s="641"/>
    </row>
    <row r="523" s="506" customFormat="1" ht="36" customHeight="1" spans="1:9">
      <c r="A523" s="303">
        <v>2080109</v>
      </c>
      <c r="B523" s="422" t="s">
        <v>487</v>
      </c>
      <c r="C523" s="317">
        <v>613</v>
      </c>
      <c r="D523" s="317">
        <v>543</v>
      </c>
      <c r="E523" s="358">
        <v>522</v>
      </c>
      <c r="F523" s="121">
        <f t="shared" si="16"/>
        <v>-0.148</v>
      </c>
      <c r="G523" s="121">
        <f t="shared" si="17"/>
        <v>0.961</v>
      </c>
      <c r="H523" s="640"/>
      <c r="I523" s="641"/>
    </row>
    <row r="524" s="506" customFormat="1" ht="36" customHeight="1" spans="1:9">
      <c r="A524" s="303">
        <v>2080110</v>
      </c>
      <c r="B524" s="422" t="s">
        <v>488</v>
      </c>
      <c r="C524" s="317"/>
      <c r="D524" s="317">
        <v>0</v>
      </c>
      <c r="E524" s="358">
        <v>0</v>
      </c>
      <c r="F524" s="121" t="str">
        <f t="shared" si="16"/>
        <v/>
      </c>
      <c r="G524" s="121" t="str">
        <f t="shared" si="17"/>
        <v/>
      </c>
      <c r="H524" s="640"/>
      <c r="I524" s="641"/>
    </row>
    <row r="525" s="506" customFormat="1" ht="36" customHeight="1" spans="1:9">
      <c r="A525" s="303">
        <v>2080111</v>
      </c>
      <c r="B525" s="422" t="s">
        <v>489</v>
      </c>
      <c r="C525" s="317"/>
      <c r="D525" s="317">
        <v>0</v>
      </c>
      <c r="E525" s="358">
        <v>0</v>
      </c>
      <c r="F525" s="121" t="str">
        <f t="shared" si="16"/>
        <v/>
      </c>
      <c r="G525" s="121" t="str">
        <f t="shared" si="17"/>
        <v/>
      </c>
      <c r="H525" s="640"/>
      <c r="I525" s="641"/>
    </row>
    <row r="526" s="506" customFormat="1" ht="36" customHeight="1" spans="1:9">
      <c r="A526" s="303">
        <v>2080112</v>
      </c>
      <c r="B526" s="422" t="s">
        <v>490</v>
      </c>
      <c r="C526" s="317"/>
      <c r="D526" s="317">
        <v>9</v>
      </c>
      <c r="E526" s="358">
        <v>2</v>
      </c>
      <c r="F526" s="121" t="str">
        <f t="shared" si="16"/>
        <v/>
      </c>
      <c r="G526" s="121">
        <f t="shared" si="17"/>
        <v>0.222</v>
      </c>
      <c r="H526" s="640"/>
      <c r="I526" s="641"/>
    </row>
    <row r="527" s="506" customFormat="1" ht="36" customHeight="1" spans="1:9">
      <c r="A527" s="487">
        <v>2080113</v>
      </c>
      <c r="B527" s="431" t="s">
        <v>491</v>
      </c>
      <c r="C527" s="317"/>
      <c r="D527" s="317">
        <v>0</v>
      </c>
      <c r="E527" s="358">
        <v>0</v>
      </c>
      <c r="F527" s="121" t="str">
        <f t="shared" si="16"/>
        <v/>
      </c>
      <c r="G527" s="121" t="str">
        <f t="shared" si="17"/>
        <v/>
      </c>
      <c r="H527" s="640"/>
      <c r="I527" s="641"/>
    </row>
    <row r="528" s="506" customFormat="1" ht="36" customHeight="1" spans="1:9">
      <c r="A528" s="487">
        <v>2080114</v>
      </c>
      <c r="B528" s="431" t="s">
        <v>492</v>
      </c>
      <c r="C528" s="317"/>
      <c r="D528" s="317">
        <v>0</v>
      </c>
      <c r="E528" s="358">
        <v>0</v>
      </c>
      <c r="F528" s="121" t="str">
        <f t="shared" si="16"/>
        <v/>
      </c>
      <c r="G528" s="121" t="str">
        <f t="shared" si="17"/>
        <v/>
      </c>
      <c r="H528" s="640"/>
      <c r="I528" s="641"/>
    </row>
    <row r="529" s="506" customFormat="1" ht="36" customHeight="1" spans="1:9">
      <c r="A529" s="487">
        <v>2080115</v>
      </c>
      <c r="B529" s="431" t="s">
        <v>493</v>
      </c>
      <c r="C529" s="317"/>
      <c r="D529" s="317">
        <v>0</v>
      </c>
      <c r="E529" s="358">
        <v>0</v>
      </c>
      <c r="F529" s="121" t="str">
        <f t="shared" si="16"/>
        <v/>
      </c>
      <c r="G529" s="121" t="str">
        <f t="shared" si="17"/>
        <v/>
      </c>
      <c r="H529" s="640"/>
      <c r="I529" s="641"/>
    </row>
    <row r="530" s="506" customFormat="1" ht="36" customHeight="1" spans="1:9">
      <c r="A530" s="487">
        <v>2080116</v>
      </c>
      <c r="B530" s="431" t="s">
        <v>494</v>
      </c>
      <c r="C530" s="317"/>
      <c r="D530" s="317">
        <v>0</v>
      </c>
      <c r="E530" s="358">
        <v>0</v>
      </c>
      <c r="F530" s="121" t="str">
        <f t="shared" si="16"/>
        <v/>
      </c>
      <c r="G530" s="121" t="str">
        <f t="shared" si="17"/>
        <v/>
      </c>
      <c r="H530" s="640"/>
      <c r="I530" s="641"/>
    </row>
    <row r="531" s="506" customFormat="1" ht="36" customHeight="1" spans="1:9">
      <c r="A531" s="487">
        <v>2080150</v>
      </c>
      <c r="B531" s="431" t="s">
        <v>165</v>
      </c>
      <c r="C531" s="317"/>
      <c r="D531" s="317">
        <v>95</v>
      </c>
      <c r="E531" s="358">
        <v>104</v>
      </c>
      <c r="F531" s="121" t="str">
        <f t="shared" si="16"/>
        <v/>
      </c>
      <c r="G531" s="121">
        <f t="shared" si="17"/>
        <v>1.095</v>
      </c>
      <c r="H531" s="640"/>
      <c r="I531" s="641"/>
    </row>
    <row r="532" s="506" customFormat="1" ht="64" customHeight="1" spans="1:9">
      <c r="A532" s="303">
        <v>2080199</v>
      </c>
      <c r="B532" s="422" t="s">
        <v>495</v>
      </c>
      <c r="C532" s="317">
        <v>113</v>
      </c>
      <c r="D532" s="317">
        <v>59</v>
      </c>
      <c r="E532" s="358">
        <v>184</v>
      </c>
      <c r="F532" s="121">
        <f t="shared" si="16"/>
        <v>0.628</v>
      </c>
      <c r="G532" s="121">
        <f t="shared" si="17"/>
        <v>3.119</v>
      </c>
      <c r="H532" s="640"/>
      <c r="I532" s="641"/>
    </row>
    <row r="533" s="506" customFormat="1" ht="36" customHeight="1" spans="1:9">
      <c r="A533" s="303">
        <v>20802</v>
      </c>
      <c r="B533" s="343" t="s">
        <v>496</v>
      </c>
      <c r="C533" s="317">
        <f>SUM(C534:C540)</f>
        <v>431</v>
      </c>
      <c r="D533" s="317">
        <v>438</v>
      </c>
      <c r="E533" s="317">
        <f>SUM(E534:E540)</f>
        <v>401</v>
      </c>
      <c r="F533" s="121">
        <f t="shared" si="16"/>
        <v>-0.07</v>
      </c>
      <c r="G533" s="121">
        <f t="shared" si="17"/>
        <v>0.916</v>
      </c>
      <c r="H533" s="640"/>
      <c r="I533" s="641"/>
    </row>
    <row r="534" s="506" customFormat="1" ht="36" customHeight="1" spans="1:9">
      <c r="A534" s="303">
        <v>2080201</v>
      </c>
      <c r="B534" s="422" t="s">
        <v>156</v>
      </c>
      <c r="C534" s="317">
        <v>154</v>
      </c>
      <c r="D534" s="317">
        <v>159</v>
      </c>
      <c r="E534" s="358">
        <v>161</v>
      </c>
      <c r="F534" s="121">
        <f t="shared" si="16"/>
        <v>0.045</v>
      </c>
      <c r="G534" s="121">
        <f t="shared" si="17"/>
        <v>1.013</v>
      </c>
      <c r="H534" s="640"/>
      <c r="I534" s="641"/>
    </row>
    <row r="535" s="506" customFormat="1" ht="36" customHeight="1" spans="1:9">
      <c r="A535" s="303">
        <v>2080202</v>
      </c>
      <c r="B535" s="422" t="s">
        <v>157</v>
      </c>
      <c r="C535" s="317"/>
      <c r="D535" s="317">
        <v>0</v>
      </c>
      <c r="E535" s="358">
        <v>0</v>
      </c>
      <c r="F535" s="121" t="str">
        <f t="shared" si="16"/>
        <v/>
      </c>
      <c r="G535" s="121" t="str">
        <f t="shared" si="17"/>
        <v/>
      </c>
      <c r="H535" s="640"/>
      <c r="I535" s="641"/>
    </row>
    <row r="536" s="506" customFormat="1" ht="36" customHeight="1" spans="1:9">
      <c r="A536" s="303">
        <v>2080203</v>
      </c>
      <c r="B536" s="422" t="s">
        <v>158</v>
      </c>
      <c r="C536" s="317"/>
      <c r="D536" s="317">
        <v>0</v>
      </c>
      <c r="E536" s="358">
        <v>0</v>
      </c>
      <c r="F536" s="121" t="str">
        <f t="shared" si="16"/>
        <v/>
      </c>
      <c r="G536" s="121" t="str">
        <f t="shared" si="17"/>
        <v/>
      </c>
      <c r="H536" s="640"/>
      <c r="I536" s="641"/>
    </row>
    <row r="537" s="506" customFormat="1" ht="36" customHeight="1" spans="1:9">
      <c r="A537" s="303">
        <v>2080206</v>
      </c>
      <c r="B537" s="422" t="s">
        <v>497</v>
      </c>
      <c r="C537" s="317"/>
      <c r="D537" s="317">
        <v>5</v>
      </c>
      <c r="E537" s="358">
        <v>5</v>
      </c>
      <c r="F537" s="121" t="str">
        <f t="shared" si="16"/>
        <v/>
      </c>
      <c r="G537" s="121">
        <f t="shared" si="17"/>
        <v>1</v>
      </c>
      <c r="H537" s="640"/>
      <c r="I537" s="641"/>
    </row>
    <row r="538" s="506" customFormat="1" ht="36" customHeight="1" spans="1:9">
      <c r="A538" s="303">
        <v>2080207</v>
      </c>
      <c r="B538" s="422" t="s">
        <v>498</v>
      </c>
      <c r="C538" s="317">
        <v>4</v>
      </c>
      <c r="D538" s="317">
        <v>25</v>
      </c>
      <c r="E538" s="358">
        <v>10</v>
      </c>
      <c r="F538" s="121">
        <f t="shared" si="16"/>
        <v>1.5</v>
      </c>
      <c r="G538" s="121">
        <f t="shared" si="17"/>
        <v>0.4</v>
      </c>
      <c r="H538" s="640"/>
      <c r="I538" s="641"/>
    </row>
    <row r="539" s="506" customFormat="1" ht="36" customHeight="1" spans="1:9">
      <c r="A539" s="303">
        <v>2080208</v>
      </c>
      <c r="B539" s="422" t="s">
        <v>499</v>
      </c>
      <c r="C539" s="317">
        <v>1</v>
      </c>
      <c r="D539" s="317">
        <v>28</v>
      </c>
      <c r="E539" s="358">
        <v>0</v>
      </c>
      <c r="F539" s="121">
        <f t="shared" si="16"/>
        <v>-1</v>
      </c>
      <c r="G539" s="121">
        <f t="shared" si="17"/>
        <v>0</v>
      </c>
      <c r="H539" s="640"/>
      <c r="I539" s="641"/>
    </row>
    <row r="540" s="506" customFormat="1" ht="36" customHeight="1" spans="1:9">
      <c r="A540" s="303">
        <v>2080299</v>
      </c>
      <c r="B540" s="422" t="s">
        <v>500</v>
      </c>
      <c r="C540" s="317">
        <v>272</v>
      </c>
      <c r="D540" s="317">
        <v>221</v>
      </c>
      <c r="E540" s="358">
        <v>225</v>
      </c>
      <c r="F540" s="121">
        <f t="shared" si="16"/>
        <v>-0.173</v>
      </c>
      <c r="G540" s="121">
        <f t="shared" si="17"/>
        <v>1.018</v>
      </c>
      <c r="H540" s="640"/>
      <c r="I540" s="641"/>
    </row>
    <row r="541" s="506" customFormat="1" ht="36" customHeight="1" spans="1:9">
      <c r="A541" s="303">
        <v>20804</v>
      </c>
      <c r="B541" s="343" t="s">
        <v>501</v>
      </c>
      <c r="C541" s="301">
        <f>SUM(C542:C542)</f>
        <v>0</v>
      </c>
      <c r="D541" s="301">
        <v>0</v>
      </c>
      <c r="E541" s="301">
        <f>SUM(E542:E542)</f>
        <v>0</v>
      </c>
      <c r="F541" s="121" t="str">
        <f t="shared" si="16"/>
        <v/>
      </c>
      <c r="G541" s="121" t="str">
        <f t="shared" si="17"/>
        <v/>
      </c>
      <c r="H541" s="640"/>
      <c r="I541" s="641"/>
    </row>
    <row r="542" s="506" customFormat="1" ht="36" customHeight="1" spans="1:9">
      <c r="A542" s="303">
        <v>2080402</v>
      </c>
      <c r="B542" s="422" t="s">
        <v>502</v>
      </c>
      <c r="C542" s="317"/>
      <c r="D542" s="317">
        <v>0</v>
      </c>
      <c r="E542" s="358">
        <v>0</v>
      </c>
      <c r="F542" s="121" t="str">
        <f t="shared" si="16"/>
        <v/>
      </c>
      <c r="G542" s="121" t="str">
        <f t="shared" si="17"/>
        <v/>
      </c>
      <c r="H542" s="640"/>
      <c r="I542" s="641"/>
    </row>
    <row r="543" s="506" customFormat="1" ht="36" customHeight="1" spans="1:9">
      <c r="A543" s="303">
        <v>20805</v>
      </c>
      <c r="B543" s="343" t="s">
        <v>503</v>
      </c>
      <c r="C543" s="317">
        <f>SUM(C544:C551)</f>
        <v>16516</v>
      </c>
      <c r="D543" s="317">
        <v>20862</v>
      </c>
      <c r="E543" s="317">
        <f>SUM(E544:E551)</f>
        <v>22440</v>
      </c>
      <c r="F543" s="121">
        <f t="shared" si="16"/>
        <v>0.359</v>
      </c>
      <c r="G543" s="121">
        <f t="shared" si="17"/>
        <v>1.076</v>
      </c>
      <c r="H543" s="640"/>
      <c r="I543" s="641"/>
    </row>
    <row r="544" s="506" customFormat="1" ht="36" customHeight="1" spans="1:9">
      <c r="A544" s="303">
        <v>2080501</v>
      </c>
      <c r="B544" s="422" t="s">
        <v>504</v>
      </c>
      <c r="C544" s="317">
        <v>2646</v>
      </c>
      <c r="D544" s="317">
        <v>2065</v>
      </c>
      <c r="E544" s="358">
        <v>2669</v>
      </c>
      <c r="F544" s="121">
        <f t="shared" si="16"/>
        <v>0.009</v>
      </c>
      <c r="G544" s="121">
        <f t="shared" si="17"/>
        <v>1.292</v>
      </c>
      <c r="H544" s="640"/>
      <c r="I544" s="641"/>
    </row>
    <row r="545" s="506" customFormat="1" ht="36" customHeight="1" spans="1:9">
      <c r="A545" s="303">
        <v>2080502</v>
      </c>
      <c r="B545" s="422" t="s">
        <v>505</v>
      </c>
      <c r="C545" s="317">
        <v>5291</v>
      </c>
      <c r="D545" s="317">
        <v>4385</v>
      </c>
      <c r="E545" s="358">
        <v>4607</v>
      </c>
      <c r="F545" s="121">
        <f t="shared" si="16"/>
        <v>-0.129</v>
      </c>
      <c r="G545" s="121">
        <f t="shared" si="17"/>
        <v>1.051</v>
      </c>
      <c r="H545" s="640"/>
      <c r="I545" s="641"/>
    </row>
    <row r="546" s="506" customFormat="1" ht="36" customHeight="1" spans="1:9">
      <c r="A546" s="303">
        <v>2080503</v>
      </c>
      <c r="B546" s="422" t="s">
        <v>506</v>
      </c>
      <c r="C546" s="317">
        <v>9</v>
      </c>
      <c r="D546" s="317">
        <v>74</v>
      </c>
      <c r="E546" s="358">
        <v>74</v>
      </c>
      <c r="F546" s="121">
        <f t="shared" si="16"/>
        <v>7.222</v>
      </c>
      <c r="G546" s="121">
        <f t="shared" si="17"/>
        <v>1</v>
      </c>
      <c r="H546" s="640"/>
      <c r="I546" s="641"/>
    </row>
    <row r="547" s="506" customFormat="1" ht="36" customHeight="1" spans="1:9">
      <c r="A547" s="303">
        <v>2080505</v>
      </c>
      <c r="B547" s="422" t="s">
        <v>507</v>
      </c>
      <c r="C547" s="317">
        <v>6213</v>
      </c>
      <c r="D547" s="317">
        <v>6501</v>
      </c>
      <c r="E547" s="358">
        <v>6866</v>
      </c>
      <c r="F547" s="121">
        <f t="shared" si="16"/>
        <v>0.105</v>
      </c>
      <c r="G547" s="121">
        <f t="shared" si="17"/>
        <v>1.056</v>
      </c>
      <c r="H547" s="640"/>
      <c r="I547" s="641"/>
    </row>
    <row r="548" s="506" customFormat="1" ht="36" customHeight="1" spans="1:9">
      <c r="A548" s="303">
        <v>2080506</v>
      </c>
      <c r="B548" s="422" t="s">
        <v>508</v>
      </c>
      <c r="C548" s="317">
        <v>694</v>
      </c>
      <c r="D548" s="317">
        <v>1393</v>
      </c>
      <c r="E548" s="358">
        <v>1393</v>
      </c>
      <c r="F548" s="121">
        <f t="shared" si="16"/>
        <v>1.007</v>
      </c>
      <c r="G548" s="121">
        <f t="shared" si="17"/>
        <v>1</v>
      </c>
      <c r="H548" s="640"/>
      <c r="I548" s="641"/>
    </row>
    <row r="549" s="506" customFormat="1" ht="64" customHeight="1" spans="1:9">
      <c r="A549" s="303">
        <v>2080507</v>
      </c>
      <c r="B549" s="422" t="s">
        <v>509</v>
      </c>
      <c r="C549" s="317">
        <v>1663</v>
      </c>
      <c r="D549" s="317">
        <v>5635</v>
      </c>
      <c r="E549" s="358">
        <v>6037</v>
      </c>
      <c r="F549" s="121">
        <f t="shared" si="16"/>
        <v>2.63</v>
      </c>
      <c r="G549" s="121">
        <f t="shared" si="17"/>
        <v>1.071</v>
      </c>
      <c r="H549" s="640"/>
      <c r="I549" s="641"/>
    </row>
    <row r="550" s="506" customFormat="1" ht="36" customHeight="1" spans="1:9">
      <c r="A550" s="487">
        <v>2080508</v>
      </c>
      <c r="B550" s="422" t="s">
        <v>510</v>
      </c>
      <c r="C550" s="317"/>
      <c r="D550" s="317">
        <v>600</v>
      </c>
      <c r="E550" s="358">
        <v>600</v>
      </c>
      <c r="F550" s="121" t="str">
        <f t="shared" si="16"/>
        <v/>
      </c>
      <c r="G550" s="121">
        <f t="shared" si="17"/>
        <v>1</v>
      </c>
      <c r="H550" s="640"/>
      <c r="I550" s="641"/>
    </row>
    <row r="551" s="506" customFormat="1" ht="36" customHeight="1" spans="1:9">
      <c r="A551" s="303">
        <v>2080599</v>
      </c>
      <c r="B551" s="422" t="s">
        <v>511</v>
      </c>
      <c r="C551" s="317"/>
      <c r="D551" s="317">
        <v>209</v>
      </c>
      <c r="E551" s="358">
        <v>194</v>
      </c>
      <c r="F551" s="121" t="str">
        <f t="shared" si="16"/>
        <v/>
      </c>
      <c r="G551" s="121">
        <f t="shared" si="17"/>
        <v>0.928</v>
      </c>
      <c r="H551" s="640"/>
      <c r="I551" s="641"/>
    </row>
    <row r="552" s="506" customFormat="1" ht="36" customHeight="1" spans="1:9">
      <c r="A552" s="303">
        <v>20806</v>
      </c>
      <c r="B552" s="343" t="s">
        <v>512</v>
      </c>
      <c r="C552" s="317">
        <v>52</v>
      </c>
      <c r="D552" s="317">
        <v>207</v>
      </c>
      <c r="E552" s="317">
        <f>SUM(E553:E555)</f>
        <v>207</v>
      </c>
      <c r="F552" s="121">
        <f t="shared" si="16"/>
        <v>2.981</v>
      </c>
      <c r="G552" s="121">
        <f t="shared" si="17"/>
        <v>1</v>
      </c>
      <c r="H552" s="640"/>
      <c r="I552" s="641"/>
    </row>
    <row r="553" s="506" customFormat="1" ht="36" customHeight="1" spans="1:9">
      <c r="A553" s="303">
        <v>2080601</v>
      </c>
      <c r="B553" s="422" t="s">
        <v>513</v>
      </c>
      <c r="C553" s="317">
        <v>52</v>
      </c>
      <c r="D553" s="317">
        <v>207</v>
      </c>
      <c r="E553" s="358">
        <v>207</v>
      </c>
      <c r="F553" s="121">
        <f t="shared" si="16"/>
        <v>2.981</v>
      </c>
      <c r="G553" s="121">
        <f t="shared" si="17"/>
        <v>1</v>
      </c>
      <c r="H553" s="640"/>
      <c r="I553" s="641"/>
    </row>
    <row r="554" s="506" customFormat="1" ht="36" customHeight="1" spans="1:9">
      <c r="A554" s="303">
        <v>2080602</v>
      </c>
      <c r="B554" s="422" t="s">
        <v>514</v>
      </c>
      <c r="C554" s="317"/>
      <c r="D554" s="317">
        <v>0</v>
      </c>
      <c r="E554" s="358">
        <v>0</v>
      </c>
      <c r="F554" s="121" t="str">
        <f t="shared" si="16"/>
        <v/>
      </c>
      <c r="G554" s="121" t="str">
        <f t="shared" si="17"/>
        <v/>
      </c>
      <c r="H554" s="640"/>
      <c r="I554" s="641"/>
    </row>
    <row r="555" s="506" customFormat="1" ht="36" customHeight="1" spans="1:9">
      <c r="A555" s="303">
        <v>2080699</v>
      </c>
      <c r="B555" s="422" t="s">
        <v>515</v>
      </c>
      <c r="C555" s="317"/>
      <c r="D555" s="317">
        <v>0</v>
      </c>
      <c r="E555" s="358">
        <v>0</v>
      </c>
      <c r="F555" s="121" t="str">
        <f t="shared" si="16"/>
        <v/>
      </c>
      <c r="G555" s="121" t="str">
        <f t="shared" si="17"/>
        <v/>
      </c>
      <c r="H555" s="640"/>
      <c r="I555" s="641"/>
    </row>
    <row r="556" s="506" customFormat="1" ht="36" customHeight="1" spans="1:9">
      <c r="A556" s="303">
        <v>20807</v>
      </c>
      <c r="B556" s="343" t="s">
        <v>516</v>
      </c>
      <c r="C556" s="317">
        <f>SUM(C557:C565)</f>
        <v>906</v>
      </c>
      <c r="D556" s="317">
        <v>747</v>
      </c>
      <c r="E556" s="317">
        <f>SUM(E557:E565)</f>
        <v>1079</v>
      </c>
      <c r="F556" s="121">
        <f t="shared" si="16"/>
        <v>0.191</v>
      </c>
      <c r="G556" s="121">
        <f t="shared" si="17"/>
        <v>1.444</v>
      </c>
      <c r="H556" s="640"/>
      <c r="I556" s="641"/>
    </row>
    <row r="557" s="506" customFormat="1" ht="36" customHeight="1" spans="1:9">
      <c r="A557" s="303">
        <v>2080701</v>
      </c>
      <c r="B557" s="422" t="s">
        <v>517</v>
      </c>
      <c r="C557" s="317"/>
      <c r="D557" s="317">
        <v>0</v>
      </c>
      <c r="E557" s="358">
        <v>0</v>
      </c>
      <c r="F557" s="121" t="str">
        <f t="shared" si="16"/>
        <v/>
      </c>
      <c r="G557" s="121" t="str">
        <f t="shared" si="17"/>
        <v/>
      </c>
      <c r="H557" s="640"/>
      <c r="I557" s="641"/>
    </row>
    <row r="558" s="506" customFormat="1" ht="36" customHeight="1" spans="1:9">
      <c r="A558" s="303">
        <v>2080702</v>
      </c>
      <c r="B558" s="422" t="s">
        <v>518</v>
      </c>
      <c r="C558" s="317"/>
      <c r="D558" s="317">
        <v>0</v>
      </c>
      <c r="E558" s="358">
        <v>0</v>
      </c>
      <c r="F558" s="121" t="str">
        <f t="shared" si="16"/>
        <v/>
      </c>
      <c r="G558" s="121" t="str">
        <f t="shared" si="17"/>
        <v/>
      </c>
      <c r="H558" s="640"/>
      <c r="I558" s="641"/>
    </row>
    <row r="559" s="506" customFormat="1" ht="36" customHeight="1" spans="1:9">
      <c r="A559" s="303">
        <v>2080704</v>
      </c>
      <c r="B559" s="422" t="s">
        <v>519</v>
      </c>
      <c r="C559" s="317"/>
      <c r="D559" s="317">
        <v>0</v>
      </c>
      <c r="E559" s="358">
        <v>0</v>
      </c>
      <c r="F559" s="121" t="str">
        <f t="shared" si="16"/>
        <v/>
      </c>
      <c r="G559" s="121" t="str">
        <f t="shared" si="17"/>
        <v/>
      </c>
      <c r="H559" s="640"/>
      <c r="I559" s="641"/>
    </row>
    <row r="560" s="506" customFormat="1" ht="36" customHeight="1" spans="1:9">
      <c r="A560" s="303">
        <v>2080705</v>
      </c>
      <c r="B560" s="422" t="s">
        <v>520</v>
      </c>
      <c r="C560" s="317"/>
      <c r="D560" s="317">
        <v>0</v>
      </c>
      <c r="E560" s="358">
        <v>0</v>
      </c>
      <c r="F560" s="121" t="str">
        <f t="shared" si="16"/>
        <v/>
      </c>
      <c r="G560" s="121" t="str">
        <f t="shared" si="17"/>
        <v/>
      </c>
      <c r="H560" s="640"/>
      <c r="I560" s="641"/>
    </row>
    <row r="561" s="506" customFormat="1" ht="36" customHeight="1" spans="1:9">
      <c r="A561" s="303">
        <v>2080709</v>
      </c>
      <c r="B561" s="422" t="s">
        <v>521</v>
      </c>
      <c r="C561" s="317"/>
      <c r="D561" s="317">
        <v>0</v>
      </c>
      <c r="E561" s="358">
        <v>0</v>
      </c>
      <c r="F561" s="121" t="str">
        <f t="shared" si="16"/>
        <v/>
      </c>
      <c r="G561" s="121" t="str">
        <f t="shared" si="17"/>
        <v/>
      </c>
      <c r="H561" s="640"/>
      <c r="I561" s="641"/>
    </row>
    <row r="562" s="506" customFormat="1" ht="36" customHeight="1" spans="1:9">
      <c r="A562" s="303">
        <v>2080711</v>
      </c>
      <c r="B562" s="422" t="s">
        <v>522</v>
      </c>
      <c r="C562" s="317"/>
      <c r="D562" s="317">
        <v>0</v>
      </c>
      <c r="E562" s="358">
        <v>61</v>
      </c>
      <c r="F562" s="121" t="str">
        <f t="shared" si="16"/>
        <v/>
      </c>
      <c r="G562" s="121" t="str">
        <f t="shared" si="17"/>
        <v/>
      </c>
      <c r="H562" s="640"/>
      <c r="I562" s="641"/>
    </row>
    <row r="563" s="506" customFormat="1" ht="36" customHeight="1" spans="1:9">
      <c r="A563" s="303">
        <v>2080712</v>
      </c>
      <c r="B563" s="422" t="s">
        <v>523</v>
      </c>
      <c r="C563" s="317"/>
      <c r="D563" s="317">
        <v>0</v>
      </c>
      <c r="E563" s="358">
        <v>0</v>
      </c>
      <c r="F563" s="121" t="str">
        <f t="shared" si="16"/>
        <v/>
      </c>
      <c r="G563" s="121" t="str">
        <f t="shared" si="17"/>
        <v/>
      </c>
      <c r="H563" s="640"/>
      <c r="I563" s="641"/>
    </row>
    <row r="564" s="506" customFormat="1" ht="36" customHeight="1" spans="1:9">
      <c r="A564" s="303">
        <v>2080713</v>
      </c>
      <c r="B564" s="422" t="s">
        <v>524</v>
      </c>
      <c r="C564" s="317"/>
      <c r="D564" s="317">
        <v>0</v>
      </c>
      <c r="E564" s="358">
        <v>0</v>
      </c>
      <c r="F564" s="121" t="str">
        <f t="shared" si="16"/>
        <v/>
      </c>
      <c r="G564" s="121" t="str">
        <f t="shared" si="17"/>
        <v/>
      </c>
      <c r="H564" s="640"/>
      <c r="I564" s="641"/>
    </row>
    <row r="565" s="506" customFormat="1" ht="36" customHeight="1" spans="1:9">
      <c r="A565" s="303">
        <v>2080799</v>
      </c>
      <c r="B565" s="422" t="s">
        <v>525</v>
      </c>
      <c r="C565" s="317">
        <v>906</v>
      </c>
      <c r="D565" s="317">
        <v>747</v>
      </c>
      <c r="E565" s="358">
        <v>1018</v>
      </c>
      <c r="F565" s="121">
        <f t="shared" si="16"/>
        <v>0.124</v>
      </c>
      <c r="G565" s="121">
        <f t="shared" si="17"/>
        <v>1.363</v>
      </c>
      <c r="H565" s="640"/>
      <c r="I565" s="641"/>
    </row>
    <row r="566" s="506" customFormat="1" ht="36" customHeight="1" spans="1:9">
      <c r="A566" s="303">
        <v>20808</v>
      </c>
      <c r="B566" s="343" t="s">
        <v>526</v>
      </c>
      <c r="C566" s="317">
        <v>2192</v>
      </c>
      <c r="D566" s="317">
        <v>2828</v>
      </c>
      <c r="E566" s="317">
        <f>SUM(E567:E575)</f>
        <v>2663</v>
      </c>
      <c r="F566" s="121">
        <f t="shared" si="16"/>
        <v>0.215</v>
      </c>
      <c r="G566" s="121">
        <f t="shared" si="17"/>
        <v>0.942</v>
      </c>
      <c r="H566" s="640"/>
      <c r="I566" s="641"/>
    </row>
    <row r="567" s="506" customFormat="1" ht="36" customHeight="1" spans="1:9">
      <c r="A567" s="303">
        <v>2080801</v>
      </c>
      <c r="B567" s="422" t="s">
        <v>527</v>
      </c>
      <c r="C567" s="317">
        <v>637</v>
      </c>
      <c r="D567" s="317">
        <v>817</v>
      </c>
      <c r="E567" s="358">
        <v>623</v>
      </c>
      <c r="F567" s="121">
        <f t="shared" si="16"/>
        <v>-0.022</v>
      </c>
      <c r="G567" s="121">
        <f t="shared" si="17"/>
        <v>0.763</v>
      </c>
      <c r="H567" s="640"/>
      <c r="I567" s="641"/>
    </row>
    <row r="568" s="506" customFormat="1" ht="36" customHeight="1" spans="1:9">
      <c r="A568" s="303">
        <v>2080802</v>
      </c>
      <c r="B568" s="422" t="s">
        <v>528</v>
      </c>
      <c r="C568" s="317">
        <v>165</v>
      </c>
      <c r="D568" s="317">
        <v>1065</v>
      </c>
      <c r="E568" s="358">
        <v>33</v>
      </c>
      <c r="F568" s="121">
        <f t="shared" si="16"/>
        <v>-0.8</v>
      </c>
      <c r="G568" s="121">
        <f t="shared" si="17"/>
        <v>0.031</v>
      </c>
      <c r="H568" s="640"/>
      <c r="I568" s="641"/>
    </row>
    <row r="569" s="506" customFormat="1" ht="36" customHeight="1" spans="1:9">
      <c r="A569" s="303">
        <v>2080803</v>
      </c>
      <c r="B569" s="422" t="s">
        <v>529</v>
      </c>
      <c r="C569" s="317">
        <v>281</v>
      </c>
      <c r="D569" s="317">
        <v>36</v>
      </c>
      <c r="E569" s="358">
        <v>28</v>
      </c>
      <c r="F569" s="121">
        <f t="shared" si="16"/>
        <v>-0.9</v>
      </c>
      <c r="G569" s="121">
        <f t="shared" si="17"/>
        <v>0.778</v>
      </c>
      <c r="H569" s="640"/>
      <c r="I569" s="641"/>
    </row>
    <row r="570" s="506" customFormat="1" ht="36" customHeight="1" spans="1:9">
      <c r="A570" s="303">
        <v>2080804</v>
      </c>
      <c r="B570" s="422" t="s">
        <v>530</v>
      </c>
      <c r="C570" s="317"/>
      <c r="D570" s="317">
        <v>0</v>
      </c>
      <c r="E570" s="358">
        <v>0</v>
      </c>
      <c r="F570" s="121" t="str">
        <f t="shared" si="16"/>
        <v/>
      </c>
      <c r="G570" s="121" t="str">
        <f t="shared" si="17"/>
        <v/>
      </c>
      <c r="H570" s="640"/>
      <c r="I570" s="641"/>
    </row>
    <row r="571" s="506" customFormat="1" ht="36" customHeight="1" spans="1:9">
      <c r="A571" s="303">
        <v>2080805</v>
      </c>
      <c r="B571" s="422" t="s">
        <v>531</v>
      </c>
      <c r="C571" s="317">
        <v>232</v>
      </c>
      <c r="D571" s="317">
        <v>270</v>
      </c>
      <c r="E571" s="358">
        <v>236</v>
      </c>
      <c r="F571" s="121">
        <f t="shared" si="16"/>
        <v>0.017</v>
      </c>
      <c r="G571" s="121">
        <f t="shared" si="17"/>
        <v>0.874</v>
      </c>
      <c r="H571" s="640"/>
      <c r="I571" s="641"/>
    </row>
    <row r="572" s="506" customFormat="1" ht="36" customHeight="1" spans="1:9">
      <c r="A572" s="303">
        <v>2080806</v>
      </c>
      <c r="B572" s="422" t="s">
        <v>532</v>
      </c>
      <c r="C572" s="317"/>
      <c r="D572" s="317">
        <v>0</v>
      </c>
      <c r="E572" s="358">
        <v>0</v>
      </c>
      <c r="F572" s="121" t="str">
        <f t="shared" si="16"/>
        <v/>
      </c>
      <c r="G572" s="121" t="str">
        <f t="shared" si="17"/>
        <v/>
      </c>
      <c r="H572" s="640"/>
      <c r="I572" s="641"/>
    </row>
    <row r="573" s="506" customFormat="1" ht="36" customHeight="1" spans="1:9">
      <c r="A573" s="303">
        <v>2080807</v>
      </c>
      <c r="B573" s="428" t="s">
        <v>533</v>
      </c>
      <c r="C573" s="317"/>
      <c r="D573" s="317">
        <v>0</v>
      </c>
      <c r="E573" s="358"/>
      <c r="F573" s="121" t="str">
        <f t="shared" si="16"/>
        <v/>
      </c>
      <c r="G573" s="121" t="str">
        <f t="shared" si="17"/>
        <v/>
      </c>
      <c r="H573" s="640"/>
      <c r="I573" s="641"/>
    </row>
    <row r="574" s="506" customFormat="1" ht="36" customHeight="1" spans="1:9">
      <c r="A574" s="303">
        <v>2080808</v>
      </c>
      <c r="B574" s="428" t="s">
        <v>534</v>
      </c>
      <c r="C574" s="317"/>
      <c r="D574" s="317">
        <v>3</v>
      </c>
      <c r="E574" s="358">
        <v>0</v>
      </c>
      <c r="F574" s="121" t="str">
        <f t="shared" si="16"/>
        <v/>
      </c>
      <c r="G574" s="121">
        <f t="shared" si="17"/>
        <v>0</v>
      </c>
      <c r="H574" s="640"/>
      <c r="I574" s="641"/>
    </row>
    <row r="575" s="506" customFormat="1" ht="36" customHeight="1" spans="1:9">
      <c r="A575" s="303">
        <v>2080899</v>
      </c>
      <c r="B575" s="422" t="s">
        <v>535</v>
      </c>
      <c r="C575" s="317">
        <v>877</v>
      </c>
      <c r="D575" s="317">
        <v>637</v>
      </c>
      <c r="E575" s="358">
        <v>1743</v>
      </c>
      <c r="F575" s="121">
        <f t="shared" si="16"/>
        <v>0.987</v>
      </c>
      <c r="G575" s="121">
        <f t="shared" si="17"/>
        <v>2.736</v>
      </c>
      <c r="H575" s="640"/>
      <c r="I575" s="641"/>
    </row>
    <row r="576" s="506" customFormat="1" ht="36" customHeight="1" spans="1:9">
      <c r="A576" s="303">
        <v>20809</v>
      </c>
      <c r="B576" s="343" t="s">
        <v>536</v>
      </c>
      <c r="C576" s="317">
        <f>SUM(C577:C582)</f>
        <v>145</v>
      </c>
      <c r="D576" s="317">
        <v>472</v>
      </c>
      <c r="E576" s="317">
        <f>SUM(E577:E582)</f>
        <v>319</v>
      </c>
      <c r="F576" s="121">
        <f t="shared" si="16"/>
        <v>1.2</v>
      </c>
      <c r="G576" s="121">
        <f t="shared" si="17"/>
        <v>0.676</v>
      </c>
      <c r="H576" s="640"/>
      <c r="I576" s="641"/>
    </row>
    <row r="577" s="506" customFormat="1" ht="36" customHeight="1" spans="1:9">
      <c r="A577" s="303">
        <v>2080901</v>
      </c>
      <c r="B577" s="422" t="s">
        <v>537</v>
      </c>
      <c r="C577" s="317">
        <v>73</v>
      </c>
      <c r="D577" s="317">
        <v>257</v>
      </c>
      <c r="E577" s="358">
        <v>110</v>
      </c>
      <c r="F577" s="121">
        <f t="shared" si="16"/>
        <v>0.507</v>
      </c>
      <c r="G577" s="121">
        <f t="shared" si="17"/>
        <v>0.428</v>
      </c>
      <c r="H577" s="640"/>
      <c r="I577" s="641"/>
    </row>
    <row r="578" s="506" customFormat="1" ht="36" customHeight="1" spans="1:9">
      <c r="A578" s="303">
        <v>2080902</v>
      </c>
      <c r="B578" s="422" t="s">
        <v>538</v>
      </c>
      <c r="C578" s="317">
        <v>58</v>
      </c>
      <c r="D578" s="317">
        <v>185</v>
      </c>
      <c r="E578" s="358">
        <v>184</v>
      </c>
      <c r="F578" s="121">
        <f t="shared" si="16"/>
        <v>2.172</v>
      </c>
      <c r="G578" s="121">
        <f t="shared" si="17"/>
        <v>0.995</v>
      </c>
      <c r="H578" s="640"/>
      <c r="I578" s="641"/>
    </row>
    <row r="579" s="506" customFormat="1" ht="36" customHeight="1" spans="1:9">
      <c r="A579" s="303">
        <v>2080903</v>
      </c>
      <c r="B579" s="422" t="s">
        <v>539</v>
      </c>
      <c r="C579" s="317"/>
      <c r="D579" s="317">
        <v>4</v>
      </c>
      <c r="E579" s="358">
        <v>4</v>
      </c>
      <c r="F579" s="121" t="str">
        <f t="shared" si="16"/>
        <v/>
      </c>
      <c r="G579" s="121">
        <f t="shared" si="17"/>
        <v>1</v>
      </c>
      <c r="H579" s="640"/>
      <c r="I579" s="641"/>
    </row>
    <row r="580" s="506" customFormat="1" ht="36" customHeight="1" spans="1:9">
      <c r="A580" s="303">
        <v>2080904</v>
      </c>
      <c r="B580" s="422" t="s">
        <v>540</v>
      </c>
      <c r="C580" s="317"/>
      <c r="D580" s="317">
        <v>18</v>
      </c>
      <c r="E580" s="358">
        <v>13</v>
      </c>
      <c r="F580" s="121" t="str">
        <f t="shared" si="16"/>
        <v/>
      </c>
      <c r="G580" s="121">
        <f t="shared" si="17"/>
        <v>0.722</v>
      </c>
      <c r="H580" s="640"/>
      <c r="I580" s="641"/>
    </row>
    <row r="581" s="506" customFormat="1" ht="36" customHeight="1" spans="1:9">
      <c r="A581" s="303">
        <v>2080905</v>
      </c>
      <c r="B581" s="422" t="s">
        <v>541</v>
      </c>
      <c r="C581" s="317">
        <v>9</v>
      </c>
      <c r="D581" s="317">
        <v>8</v>
      </c>
      <c r="E581" s="358">
        <v>8</v>
      </c>
      <c r="F581" s="121">
        <f t="shared" ref="F581:F644" si="18">IF(C581&gt;0,E581/C581-1,"")</f>
        <v>-0.111</v>
      </c>
      <c r="G581" s="121">
        <f t="shared" ref="G581:G644" si="19">IF(D581&gt;0,E581/D581,"")</f>
        <v>1</v>
      </c>
      <c r="H581" s="640"/>
      <c r="I581" s="641"/>
    </row>
    <row r="582" s="506" customFormat="1" ht="36" customHeight="1" spans="1:9">
      <c r="A582" s="303">
        <v>2080999</v>
      </c>
      <c r="B582" s="422" t="s">
        <v>542</v>
      </c>
      <c r="C582" s="317">
        <v>5</v>
      </c>
      <c r="D582" s="317">
        <v>0</v>
      </c>
      <c r="E582" s="358">
        <v>0</v>
      </c>
      <c r="F582" s="121">
        <f t="shared" si="18"/>
        <v>-1</v>
      </c>
      <c r="G582" s="121" t="str">
        <f t="shared" si="19"/>
        <v/>
      </c>
      <c r="H582" s="640"/>
      <c r="I582" s="641"/>
    </row>
    <row r="583" s="506" customFormat="1" ht="36" customHeight="1" spans="1:9">
      <c r="A583" s="303">
        <v>20810</v>
      </c>
      <c r="B583" s="343" t="s">
        <v>543</v>
      </c>
      <c r="C583" s="317">
        <f>SUM(C584:C590)</f>
        <v>622</v>
      </c>
      <c r="D583" s="317">
        <v>1084</v>
      </c>
      <c r="E583" s="317">
        <f>SUM(E584:E590)</f>
        <v>1149</v>
      </c>
      <c r="F583" s="121">
        <f t="shared" si="18"/>
        <v>0.847</v>
      </c>
      <c r="G583" s="121">
        <f t="shared" si="19"/>
        <v>1.06</v>
      </c>
      <c r="H583" s="640"/>
      <c r="I583" s="641"/>
    </row>
    <row r="584" s="506" customFormat="1" ht="36" customHeight="1" spans="1:9">
      <c r="A584" s="303">
        <v>2081001</v>
      </c>
      <c r="B584" s="422" t="s">
        <v>544</v>
      </c>
      <c r="C584" s="317">
        <v>36</v>
      </c>
      <c r="D584" s="317">
        <v>17</v>
      </c>
      <c r="E584" s="358">
        <v>27</v>
      </c>
      <c r="F584" s="121">
        <f t="shared" si="18"/>
        <v>-0.25</v>
      </c>
      <c r="G584" s="121">
        <f t="shared" si="19"/>
        <v>1.588</v>
      </c>
      <c r="H584" s="640"/>
      <c r="I584" s="641"/>
    </row>
    <row r="585" s="506" customFormat="1" ht="36" customHeight="1" spans="1:9">
      <c r="A585" s="303">
        <v>2081002</v>
      </c>
      <c r="B585" s="422" t="s">
        <v>545</v>
      </c>
      <c r="C585" s="317">
        <v>291</v>
      </c>
      <c r="D585" s="317">
        <v>340</v>
      </c>
      <c r="E585" s="358">
        <v>288</v>
      </c>
      <c r="F585" s="121">
        <f t="shared" si="18"/>
        <v>-0.01</v>
      </c>
      <c r="G585" s="121">
        <f t="shared" si="19"/>
        <v>0.847</v>
      </c>
      <c r="H585" s="640"/>
      <c r="I585" s="641"/>
    </row>
    <row r="586" s="506" customFormat="1" ht="36" customHeight="1" spans="1:9">
      <c r="A586" s="303">
        <v>2081003</v>
      </c>
      <c r="B586" s="422" t="s">
        <v>546</v>
      </c>
      <c r="C586" s="317"/>
      <c r="D586" s="317">
        <v>0</v>
      </c>
      <c r="E586" s="358">
        <v>0</v>
      </c>
      <c r="F586" s="121" t="str">
        <f t="shared" si="18"/>
        <v/>
      </c>
      <c r="G586" s="121" t="str">
        <f t="shared" si="19"/>
        <v/>
      </c>
      <c r="H586" s="640"/>
      <c r="I586" s="641"/>
    </row>
    <row r="587" s="506" customFormat="1" ht="36" customHeight="1" spans="1:9">
      <c r="A587" s="303">
        <v>2081004</v>
      </c>
      <c r="B587" s="422" t="s">
        <v>547</v>
      </c>
      <c r="C587" s="317">
        <v>295</v>
      </c>
      <c r="D587" s="317">
        <v>492</v>
      </c>
      <c r="E587" s="358">
        <v>246</v>
      </c>
      <c r="F587" s="121">
        <f t="shared" si="18"/>
        <v>-0.166</v>
      </c>
      <c r="G587" s="121">
        <f t="shared" si="19"/>
        <v>0.5</v>
      </c>
      <c r="H587" s="640"/>
      <c r="I587" s="641"/>
    </row>
    <row r="588" s="506" customFormat="1" ht="36" customHeight="1" spans="1:9">
      <c r="A588" s="303">
        <v>2081005</v>
      </c>
      <c r="B588" s="422" t="s">
        <v>548</v>
      </c>
      <c r="C588" s="317"/>
      <c r="D588" s="317">
        <v>4</v>
      </c>
      <c r="E588" s="358">
        <v>4</v>
      </c>
      <c r="F588" s="121" t="str">
        <f t="shared" si="18"/>
        <v/>
      </c>
      <c r="G588" s="121">
        <f t="shared" si="19"/>
        <v>1</v>
      </c>
      <c r="H588" s="640"/>
      <c r="I588" s="641"/>
    </row>
    <row r="589" s="506" customFormat="1" ht="36" customHeight="1" spans="1:9">
      <c r="A589" s="303">
        <v>2081006</v>
      </c>
      <c r="B589" s="422" t="s">
        <v>549</v>
      </c>
      <c r="C589" s="317"/>
      <c r="D589" s="317">
        <v>231</v>
      </c>
      <c r="E589" s="358">
        <v>584</v>
      </c>
      <c r="F589" s="121" t="str">
        <f t="shared" si="18"/>
        <v/>
      </c>
      <c r="G589" s="121">
        <f t="shared" si="19"/>
        <v>2.528</v>
      </c>
      <c r="H589" s="640"/>
      <c r="I589" s="641"/>
    </row>
    <row r="590" s="506" customFormat="1" ht="36" customHeight="1" spans="1:9">
      <c r="A590" s="303">
        <v>2081099</v>
      </c>
      <c r="B590" s="422" t="s">
        <v>550</v>
      </c>
      <c r="C590" s="317"/>
      <c r="D590" s="317">
        <v>0</v>
      </c>
      <c r="E590" s="358">
        <v>0</v>
      </c>
      <c r="F590" s="121" t="str">
        <f t="shared" si="18"/>
        <v/>
      </c>
      <c r="G590" s="121" t="str">
        <f t="shared" si="19"/>
        <v/>
      </c>
      <c r="H590" s="640"/>
      <c r="I590" s="641"/>
    </row>
    <row r="591" s="506" customFormat="1" ht="36" customHeight="1" spans="1:9">
      <c r="A591" s="303">
        <v>20811</v>
      </c>
      <c r="B591" s="343" t="s">
        <v>551</v>
      </c>
      <c r="C591" s="317">
        <f>SUM(C592:C599)</f>
        <v>839</v>
      </c>
      <c r="D591" s="317">
        <v>979</v>
      </c>
      <c r="E591" s="317">
        <f>SUM(E592:E599)</f>
        <v>901</v>
      </c>
      <c r="F591" s="121">
        <f t="shared" si="18"/>
        <v>0.074</v>
      </c>
      <c r="G591" s="121">
        <f t="shared" si="19"/>
        <v>0.92</v>
      </c>
      <c r="H591" s="640"/>
      <c r="I591" s="641"/>
    </row>
    <row r="592" s="506" customFormat="1" ht="36" customHeight="1" spans="1:9">
      <c r="A592" s="303">
        <v>2081101</v>
      </c>
      <c r="B592" s="422" t="s">
        <v>156</v>
      </c>
      <c r="C592" s="317">
        <v>122</v>
      </c>
      <c r="D592" s="317">
        <v>129</v>
      </c>
      <c r="E592" s="358">
        <v>133</v>
      </c>
      <c r="F592" s="121">
        <f t="shared" si="18"/>
        <v>0.09</v>
      </c>
      <c r="G592" s="121">
        <f t="shared" si="19"/>
        <v>1.031</v>
      </c>
      <c r="H592" s="640"/>
      <c r="I592" s="641"/>
    </row>
    <row r="593" s="506" customFormat="1" ht="36" customHeight="1" spans="1:9">
      <c r="A593" s="303">
        <v>2081102</v>
      </c>
      <c r="B593" s="422" t="s">
        <v>157</v>
      </c>
      <c r="C593" s="317"/>
      <c r="D593" s="317">
        <v>0</v>
      </c>
      <c r="E593" s="358">
        <v>0</v>
      </c>
      <c r="F593" s="121" t="str">
        <f t="shared" si="18"/>
        <v/>
      </c>
      <c r="G593" s="121" t="str">
        <f t="shared" si="19"/>
        <v/>
      </c>
      <c r="H593" s="640"/>
      <c r="I593" s="641"/>
    </row>
    <row r="594" s="506" customFormat="1" ht="36" customHeight="1" spans="1:9">
      <c r="A594" s="303">
        <v>2081103</v>
      </c>
      <c r="B594" s="422" t="s">
        <v>158</v>
      </c>
      <c r="C594" s="317"/>
      <c r="D594" s="317">
        <v>0</v>
      </c>
      <c r="E594" s="358">
        <v>0</v>
      </c>
      <c r="F594" s="121" t="str">
        <f t="shared" si="18"/>
        <v/>
      </c>
      <c r="G594" s="121" t="str">
        <f t="shared" si="19"/>
        <v/>
      </c>
      <c r="H594" s="640"/>
      <c r="I594" s="641"/>
    </row>
    <row r="595" s="506" customFormat="1" ht="36" customHeight="1" spans="1:9">
      <c r="A595" s="303">
        <v>2081104</v>
      </c>
      <c r="B595" s="422" t="s">
        <v>552</v>
      </c>
      <c r="C595" s="317">
        <v>116</v>
      </c>
      <c r="D595" s="317">
        <v>128</v>
      </c>
      <c r="E595" s="358">
        <v>106</v>
      </c>
      <c r="F595" s="121">
        <f t="shared" si="18"/>
        <v>-0.086</v>
      </c>
      <c r="G595" s="121">
        <f t="shared" si="19"/>
        <v>0.828</v>
      </c>
      <c r="H595" s="640"/>
      <c r="I595" s="641"/>
    </row>
    <row r="596" s="506" customFormat="1" ht="36" customHeight="1" spans="1:9">
      <c r="A596" s="303">
        <v>2081105</v>
      </c>
      <c r="B596" s="428" t="s">
        <v>553</v>
      </c>
      <c r="C596" s="317">
        <v>65</v>
      </c>
      <c r="D596" s="317">
        <v>72</v>
      </c>
      <c r="E596" s="358">
        <v>81</v>
      </c>
      <c r="F596" s="121">
        <f t="shared" si="18"/>
        <v>0.246</v>
      </c>
      <c r="G596" s="121">
        <f t="shared" si="19"/>
        <v>1.125</v>
      </c>
      <c r="H596" s="640"/>
      <c r="I596" s="641"/>
    </row>
    <row r="597" s="506" customFormat="1" ht="36" customHeight="1" spans="1:9">
      <c r="A597" s="303">
        <v>2081106</v>
      </c>
      <c r="B597" s="422" t="s">
        <v>554</v>
      </c>
      <c r="C597" s="317"/>
      <c r="D597" s="317">
        <v>0</v>
      </c>
      <c r="E597" s="358">
        <v>0</v>
      </c>
      <c r="F597" s="121" t="str">
        <f t="shared" si="18"/>
        <v/>
      </c>
      <c r="G597" s="121" t="str">
        <f t="shared" si="19"/>
        <v/>
      </c>
      <c r="H597" s="640"/>
      <c r="I597" s="641"/>
    </row>
    <row r="598" s="506" customFormat="1" ht="36" customHeight="1" spans="1:9">
      <c r="A598" s="303">
        <v>2081107</v>
      </c>
      <c r="B598" s="422" t="s">
        <v>555</v>
      </c>
      <c r="C598" s="317">
        <v>392</v>
      </c>
      <c r="D598" s="317">
        <v>470</v>
      </c>
      <c r="E598" s="358">
        <v>411</v>
      </c>
      <c r="F598" s="121">
        <f t="shared" si="18"/>
        <v>0.048</v>
      </c>
      <c r="G598" s="121">
        <f t="shared" si="19"/>
        <v>0.874</v>
      </c>
      <c r="H598" s="640"/>
      <c r="I598" s="641"/>
    </row>
    <row r="599" s="506" customFormat="1" ht="36" customHeight="1" spans="1:9">
      <c r="A599" s="303">
        <v>2081199</v>
      </c>
      <c r="B599" s="422" t="s">
        <v>556</v>
      </c>
      <c r="C599" s="317">
        <v>144</v>
      </c>
      <c r="D599" s="317">
        <v>180</v>
      </c>
      <c r="E599" s="358">
        <v>170</v>
      </c>
      <c r="F599" s="121">
        <f t="shared" si="18"/>
        <v>0.181</v>
      </c>
      <c r="G599" s="121">
        <f t="shared" si="19"/>
        <v>0.944</v>
      </c>
      <c r="H599" s="640"/>
      <c r="I599" s="641"/>
    </row>
    <row r="600" s="506" customFormat="1" ht="36" customHeight="1" spans="1:9">
      <c r="A600" s="303">
        <v>20816</v>
      </c>
      <c r="B600" s="343" t="s">
        <v>557</v>
      </c>
      <c r="C600" s="317">
        <f>SUM(C601:C604)</f>
        <v>59</v>
      </c>
      <c r="D600" s="317">
        <v>73</v>
      </c>
      <c r="E600" s="317">
        <f>SUM(E601:E604)</f>
        <v>70</v>
      </c>
      <c r="F600" s="121">
        <f t="shared" si="18"/>
        <v>0.186</v>
      </c>
      <c r="G600" s="121">
        <f t="shared" si="19"/>
        <v>0.959</v>
      </c>
      <c r="H600" s="640"/>
      <c r="I600" s="641"/>
    </row>
    <row r="601" s="506" customFormat="1" ht="36" customHeight="1" spans="1:9">
      <c r="A601" s="303">
        <v>2081601</v>
      </c>
      <c r="B601" s="422" t="s">
        <v>156</v>
      </c>
      <c r="C601" s="317">
        <v>55</v>
      </c>
      <c r="D601" s="317">
        <v>53</v>
      </c>
      <c r="E601" s="358">
        <v>50</v>
      </c>
      <c r="F601" s="121">
        <f t="shared" si="18"/>
        <v>-0.091</v>
      </c>
      <c r="G601" s="121">
        <f t="shared" si="19"/>
        <v>0.943</v>
      </c>
      <c r="H601" s="640"/>
      <c r="I601" s="641"/>
    </row>
    <row r="602" s="506" customFormat="1" ht="36" customHeight="1" spans="1:9">
      <c r="A602" s="303">
        <v>2081602</v>
      </c>
      <c r="B602" s="422" t="s">
        <v>157</v>
      </c>
      <c r="C602" s="317"/>
      <c r="D602" s="317">
        <v>0</v>
      </c>
      <c r="E602" s="358">
        <v>0</v>
      </c>
      <c r="F602" s="121" t="str">
        <f t="shared" si="18"/>
        <v/>
      </c>
      <c r="G602" s="121" t="str">
        <f t="shared" si="19"/>
        <v/>
      </c>
      <c r="H602" s="640"/>
      <c r="I602" s="641"/>
    </row>
    <row r="603" s="506" customFormat="1" ht="36" customHeight="1" spans="1:9">
      <c r="A603" s="303">
        <v>2081603</v>
      </c>
      <c r="B603" s="422" t="s">
        <v>158</v>
      </c>
      <c r="C603" s="317"/>
      <c r="D603" s="317">
        <v>0</v>
      </c>
      <c r="E603" s="358">
        <v>0</v>
      </c>
      <c r="F603" s="121" t="str">
        <f t="shared" si="18"/>
        <v/>
      </c>
      <c r="G603" s="121" t="str">
        <f t="shared" si="19"/>
        <v/>
      </c>
      <c r="H603" s="640"/>
      <c r="I603" s="641"/>
    </row>
    <row r="604" s="506" customFormat="1" ht="36" customHeight="1" spans="1:9">
      <c r="A604" s="303">
        <v>2081699</v>
      </c>
      <c r="B604" s="422" t="s">
        <v>558</v>
      </c>
      <c r="C604" s="317">
        <v>4</v>
      </c>
      <c r="D604" s="317">
        <v>20</v>
      </c>
      <c r="E604" s="358">
        <v>20</v>
      </c>
      <c r="F604" s="121">
        <f t="shared" si="18"/>
        <v>4</v>
      </c>
      <c r="G604" s="121">
        <f t="shared" si="19"/>
        <v>1</v>
      </c>
      <c r="H604" s="640"/>
      <c r="I604" s="641"/>
    </row>
    <row r="605" s="506" customFormat="1" ht="36" customHeight="1" spans="1:9">
      <c r="A605" s="303">
        <v>20819</v>
      </c>
      <c r="B605" s="343" t="s">
        <v>559</v>
      </c>
      <c r="C605" s="317">
        <f>SUM(C606:C607)</f>
        <v>2706</v>
      </c>
      <c r="D605" s="317">
        <v>3373</v>
      </c>
      <c r="E605" s="317">
        <f>SUM(E606:E607)</f>
        <v>2786</v>
      </c>
      <c r="F605" s="121">
        <f t="shared" si="18"/>
        <v>0.03</v>
      </c>
      <c r="G605" s="121">
        <f t="shared" si="19"/>
        <v>0.826</v>
      </c>
      <c r="H605" s="640"/>
      <c r="I605" s="641"/>
    </row>
    <row r="606" s="506" customFormat="1" ht="36" customHeight="1" spans="1:9">
      <c r="A606" s="303">
        <v>2081901</v>
      </c>
      <c r="B606" s="422" t="s">
        <v>560</v>
      </c>
      <c r="C606" s="317">
        <v>1212</v>
      </c>
      <c r="D606" s="317">
        <v>2443</v>
      </c>
      <c r="E606" s="358">
        <v>1098</v>
      </c>
      <c r="F606" s="121">
        <f t="shared" si="18"/>
        <v>-0.094</v>
      </c>
      <c r="G606" s="121">
        <f t="shared" si="19"/>
        <v>0.449</v>
      </c>
      <c r="H606" s="640"/>
      <c r="I606" s="641"/>
    </row>
    <row r="607" s="506" customFormat="1" ht="36" customHeight="1" spans="1:9">
      <c r="A607" s="303">
        <v>2081902</v>
      </c>
      <c r="B607" s="422" t="s">
        <v>561</v>
      </c>
      <c r="C607" s="317">
        <v>1494</v>
      </c>
      <c r="D607" s="317">
        <v>930</v>
      </c>
      <c r="E607" s="358">
        <v>1688</v>
      </c>
      <c r="F607" s="121">
        <f t="shared" si="18"/>
        <v>0.13</v>
      </c>
      <c r="G607" s="121">
        <f t="shared" si="19"/>
        <v>1.815</v>
      </c>
      <c r="H607" s="640"/>
      <c r="I607" s="641"/>
    </row>
    <row r="608" s="506" customFormat="1" ht="36" customHeight="1" spans="1:9">
      <c r="A608" s="303">
        <v>20820</v>
      </c>
      <c r="B608" s="343" t="s">
        <v>562</v>
      </c>
      <c r="C608" s="317">
        <f>SUM(C609:C610)</f>
        <v>285</v>
      </c>
      <c r="D608" s="317">
        <v>178</v>
      </c>
      <c r="E608" s="317">
        <f>SUM(E609:E610)</f>
        <v>790</v>
      </c>
      <c r="F608" s="121">
        <f t="shared" si="18"/>
        <v>1.772</v>
      </c>
      <c r="G608" s="121">
        <f t="shared" si="19"/>
        <v>4.438</v>
      </c>
      <c r="H608" s="640"/>
      <c r="I608" s="641"/>
    </row>
    <row r="609" s="506" customFormat="1" ht="36" customHeight="1" spans="1:9">
      <c r="A609" s="303">
        <v>2082001</v>
      </c>
      <c r="B609" s="422" t="s">
        <v>563</v>
      </c>
      <c r="C609" s="317">
        <v>282</v>
      </c>
      <c r="D609" s="317">
        <v>168</v>
      </c>
      <c r="E609" s="358">
        <v>218</v>
      </c>
      <c r="F609" s="121">
        <f t="shared" si="18"/>
        <v>-0.227</v>
      </c>
      <c r="G609" s="121">
        <f t="shared" si="19"/>
        <v>1.298</v>
      </c>
      <c r="H609" s="640"/>
      <c r="I609" s="641"/>
    </row>
    <row r="610" s="506" customFormat="1" ht="36" customHeight="1" spans="1:9">
      <c r="A610" s="303">
        <v>2082002</v>
      </c>
      <c r="B610" s="422" t="s">
        <v>564</v>
      </c>
      <c r="C610" s="317">
        <v>3</v>
      </c>
      <c r="D610" s="317">
        <v>10</v>
      </c>
      <c r="E610" s="358">
        <v>572</v>
      </c>
      <c r="F610" s="121">
        <f t="shared" si="18"/>
        <v>189.667</v>
      </c>
      <c r="G610" s="121">
        <f t="shared" si="19"/>
        <v>57.2</v>
      </c>
      <c r="H610" s="640"/>
      <c r="I610" s="641"/>
    </row>
    <row r="611" s="506" customFormat="1" ht="36" customHeight="1" spans="1:9">
      <c r="A611" s="303">
        <v>20821</v>
      </c>
      <c r="B611" s="343" t="s">
        <v>565</v>
      </c>
      <c r="C611" s="317">
        <f>SUM(C612:C613)</f>
        <v>301</v>
      </c>
      <c r="D611" s="317">
        <v>202</v>
      </c>
      <c r="E611" s="317">
        <f>SUM(E612:E613)</f>
        <v>327</v>
      </c>
      <c r="F611" s="121">
        <f t="shared" si="18"/>
        <v>0.086</v>
      </c>
      <c r="G611" s="121">
        <f t="shared" si="19"/>
        <v>1.619</v>
      </c>
      <c r="H611" s="640"/>
      <c r="I611" s="641"/>
    </row>
    <row r="612" s="506" customFormat="1" ht="36" customHeight="1" spans="1:9">
      <c r="A612" s="303">
        <v>2082101</v>
      </c>
      <c r="B612" s="422" t="s">
        <v>566</v>
      </c>
      <c r="C612" s="317">
        <v>205</v>
      </c>
      <c r="D612" s="317">
        <v>93</v>
      </c>
      <c r="E612" s="358">
        <v>93</v>
      </c>
      <c r="F612" s="121">
        <f t="shared" si="18"/>
        <v>-0.546</v>
      </c>
      <c r="G612" s="121">
        <f t="shared" si="19"/>
        <v>1</v>
      </c>
      <c r="H612" s="640"/>
      <c r="I612" s="641"/>
    </row>
    <row r="613" s="506" customFormat="1" ht="36" customHeight="1" spans="1:9">
      <c r="A613" s="303">
        <v>2082102</v>
      </c>
      <c r="B613" s="422" t="s">
        <v>567</v>
      </c>
      <c r="C613" s="317">
        <v>96</v>
      </c>
      <c r="D613" s="317">
        <v>109</v>
      </c>
      <c r="E613" s="358">
        <v>234</v>
      </c>
      <c r="F613" s="121">
        <f t="shared" si="18"/>
        <v>1.438</v>
      </c>
      <c r="G613" s="121">
        <f t="shared" si="19"/>
        <v>2.147</v>
      </c>
      <c r="H613" s="640"/>
      <c r="I613" s="641"/>
    </row>
    <row r="614" s="506" customFormat="1" ht="36" customHeight="1" spans="1:9">
      <c r="A614" s="303">
        <v>20824</v>
      </c>
      <c r="B614" s="343" t="s">
        <v>568</v>
      </c>
      <c r="C614" s="301">
        <f>SUM(C615:C616)</f>
        <v>0</v>
      </c>
      <c r="D614" s="301">
        <v>0</v>
      </c>
      <c r="E614" s="301">
        <f>SUM(E615:E616)</f>
        <v>0</v>
      </c>
      <c r="F614" s="121" t="str">
        <f t="shared" si="18"/>
        <v/>
      </c>
      <c r="G614" s="121" t="str">
        <f t="shared" si="19"/>
        <v/>
      </c>
      <c r="H614" s="640"/>
      <c r="I614" s="641"/>
    </row>
    <row r="615" s="506" customFormat="1" ht="36" customHeight="1" spans="1:9">
      <c r="A615" s="303">
        <v>2082401</v>
      </c>
      <c r="B615" s="422" t="s">
        <v>569</v>
      </c>
      <c r="C615" s="317"/>
      <c r="D615" s="317">
        <v>0</v>
      </c>
      <c r="E615" s="358">
        <v>0</v>
      </c>
      <c r="F615" s="121" t="str">
        <f t="shared" si="18"/>
        <v/>
      </c>
      <c r="G615" s="121" t="str">
        <f t="shared" si="19"/>
        <v/>
      </c>
      <c r="H615" s="640"/>
      <c r="I615" s="641"/>
    </row>
    <row r="616" s="506" customFormat="1" ht="36" customHeight="1" spans="1:9">
      <c r="A616" s="303">
        <v>2082402</v>
      </c>
      <c r="B616" s="422" t="s">
        <v>570</v>
      </c>
      <c r="C616" s="317"/>
      <c r="D616" s="317">
        <v>0</v>
      </c>
      <c r="E616" s="358">
        <v>0</v>
      </c>
      <c r="F616" s="121" t="str">
        <f t="shared" si="18"/>
        <v/>
      </c>
      <c r="G616" s="121" t="str">
        <f t="shared" si="19"/>
        <v/>
      </c>
      <c r="H616" s="640"/>
      <c r="I616" s="641"/>
    </row>
    <row r="617" s="506" customFormat="1" ht="36" customHeight="1" spans="1:9">
      <c r="A617" s="303">
        <v>20825</v>
      </c>
      <c r="B617" s="343" t="s">
        <v>571</v>
      </c>
      <c r="C617" s="317">
        <f>SUM(C618:C619)</f>
        <v>111</v>
      </c>
      <c r="D617" s="317">
        <v>117</v>
      </c>
      <c r="E617" s="317">
        <f>SUM(E618:E619)</f>
        <v>114</v>
      </c>
      <c r="F617" s="121">
        <f t="shared" si="18"/>
        <v>0.027</v>
      </c>
      <c r="G617" s="121">
        <f t="shared" si="19"/>
        <v>0.974</v>
      </c>
      <c r="H617" s="640"/>
      <c r="I617" s="641"/>
    </row>
    <row r="618" s="506" customFormat="1" ht="36" customHeight="1" spans="1:9">
      <c r="A618" s="303">
        <v>2082501</v>
      </c>
      <c r="B618" s="422" t="s">
        <v>572</v>
      </c>
      <c r="C618" s="317"/>
      <c r="D618" s="317">
        <v>0</v>
      </c>
      <c r="E618" s="358">
        <v>0</v>
      </c>
      <c r="F618" s="121" t="str">
        <f t="shared" si="18"/>
        <v/>
      </c>
      <c r="G618" s="121" t="str">
        <f t="shared" si="19"/>
        <v/>
      </c>
      <c r="H618" s="640"/>
      <c r="I618" s="641"/>
    </row>
    <row r="619" s="506" customFormat="1" ht="36" customHeight="1" spans="1:9">
      <c r="A619" s="303">
        <v>2082502</v>
      </c>
      <c r="B619" s="422" t="s">
        <v>573</v>
      </c>
      <c r="C619" s="317">
        <v>111</v>
      </c>
      <c r="D619" s="317">
        <v>117</v>
      </c>
      <c r="E619" s="358">
        <v>114</v>
      </c>
      <c r="F619" s="121">
        <f t="shared" si="18"/>
        <v>0.027</v>
      </c>
      <c r="G619" s="121">
        <f t="shared" si="19"/>
        <v>0.974</v>
      </c>
      <c r="H619" s="640"/>
      <c r="I619" s="641"/>
    </row>
    <row r="620" s="506" customFormat="1" ht="36" customHeight="1" spans="1:9">
      <c r="A620" s="303">
        <v>20826</v>
      </c>
      <c r="B620" s="343" t="s">
        <v>574</v>
      </c>
      <c r="C620" s="317">
        <f>SUM(C621:C623)</f>
        <v>2787</v>
      </c>
      <c r="D620" s="317">
        <v>3095</v>
      </c>
      <c r="E620" s="317">
        <f>SUM(E621:E623)</f>
        <v>2431</v>
      </c>
      <c r="F620" s="121">
        <f t="shared" si="18"/>
        <v>-0.128</v>
      </c>
      <c r="G620" s="121">
        <f t="shared" si="19"/>
        <v>0.785</v>
      </c>
      <c r="H620" s="640"/>
      <c r="I620" s="641"/>
    </row>
    <row r="621" s="506" customFormat="1" ht="64" customHeight="1" spans="1:9">
      <c r="A621" s="303">
        <v>2082601</v>
      </c>
      <c r="B621" s="422" t="s">
        <v>575</v>
      </c>
      <c r="C621" s="317"/>
      <c r="D621" s="317">
        <v>0</v>
      </c>
      <c r="E621" s="358">
        <v>0</v>
      </c>
      <c r="F621" s="121" t="str">
        <f t="shared" si="18"/>
        <v/>
      </c>
      <c r="G621" s="121" t="str">
        <f t="shared" si="19"/>
        <v/>
      </c>
      <c r="H621" s="640"/>
      <c r="I621" s="641"/>
    </row>
    <row r="622" s="506" customFormat="1" ht="64" customHeight="1" spans="1:9">
      <c r="A622" s="303">
        <v>2082602</v>
      </c>
      <c r="B622" s="422" t="s">
        <v>576</v>
      </c>
      <c r="C622" s="317">
        <v>2787</v>
      </c>
      <c r="D622" s="317">
        <v>3095</v>
      </c>
      <c r="E622" s="358">
        <v>2431</v>
      </c>
      <c r="F622" s="121">
        <f t="shared" si="18"/>
        <v>-0.128</v>
      </c>
      <c r="G622" s="121">
        <f t="shared" si="19"/>
        <v>0.785</v>
      </c>
      <c r="H622" s="640"/>
      <c r="I622" s="641"/>
    </row>
    <row r="623" s="506" customFormat="1" ht="36" customHeight="1" spans="1:9">
      <c r="A623" s="303">
        <v>2082699</v>
      </c>
      <c r="B623" s="422" t="s">
        <v>577</v>
      </c>
      <c r="C623" s="317"/>
      <c r="D623" s="317">
        <v>0</v>
      </c>
      <c r="E623" s="358">
        <v>0</v>
      </c>
      <c r="F623" s="121" t="str">
        <f t="shared" si="18"/>
        <v/>
      </c>
      <c r="G623" s="121" t="str">
        <f t="shared" si="19"/>
        <v/>
      </c>
      <c r="H623" s="640"/>
      <c r="I623" s="641"/>
    </row>
    <row r="624" s="506" customFormat="1" ht="36" customHeight="1" spans="1:9">
      <c r="A624" s="303">
        <v>20827</v>
      </c>
      <c r="B624" s="343" t="s">
        <v>578</v>
      </c>
      <c r="C624" s="317">
        <f>SUM(C625:C627)</f>
        <v>0</v>
      </c>
      <c r="D624" s="317">
        <v>0</v>
      </c>
      <c r="E624" s="317">
        <f>SUM(E625:E627)</f>
        <v>0</v>
      </c>
      <c r="F624" s="121" t="str">
        <f t="shared" si="18"/>
        <v/>
      </c>
      <c r="G624" s="121" t="str">
        <f t="shared" si="19"/>
        <v/>
      </c>
      <c r="H624" s="640"/>
      <c r="I624" s="641"/>
    </row>
    <row r="625" s="506" customFormat="1" ht="36" customHeight="1" spans="1:9">
      <c r="A625" s="303">
        <v>2082701</v>
      </c>
      <c r="B625" s="422" t="s">
        <v>579</v>
      </c>
      <c r="C625" s="317"/>
      <c r="D625" s="317">
        <v>0</v>
      </c>
      <c r="E625" s="358">
        <v>0</v>
      </c>
      <c r="F625" s="121" t="str">
        <f t="shared" si="18"/>
        <v/>
      </c>
      <c r="G625" s="121" t="str">
        <f t="shared" si="19"/>
        <v/>
      </c>
      <c r="H625" s="640"/>
      <c r="I625" s="641"/>
    </row>
    <row r="626" s="506" customFormat="1" ht="36" customHeight="1" spans="1:9">
      <c r="A626" s="303">
        <v>2082702</v>
      </c>
      <c r="B626" s="422" t="s">
        <v>580</v>
      </c>
      <c r="C626" s="317"/>
      <c r="D626" s="317">
        <v>0</v>
      </c>
      <c r="E626" s="358">
        <v>0</v>
      </c>
      <c r="F626" s="121" t="str">
        <f t="shared" si="18"/>
        <v/>
      </c>
      <c r="G626" s="121" t="str">
        <f t="shared" si="19"/>
        <v/>
      </c>
      <c r="H626" s="640"/>
      <c r="I626" s="641"/>
    </row>
    <row r="627" s="506" customFormat="1" ht="36" customHeight="1" spans="1:9">
      <c r="A627" s="303">
        <v>2082799</v>
      </c>
      <c r="B627" s="422" t="s">
        <v>581</v>
      </c>
      <c r="C627" s="317"/>
      <c r="D627" s="317">
        <v>0</v>
      </c>
      <c r="E627" s="358">
        <v>0</v>
      </c>
      <c r="F627" s="121" t="str">
        <f t="shared" si="18"/>
        <v/>
      </c>
      <c r="G627" s="121" t="str">
        <f t="shared" si="19"/>
        <v/>
      </c>
      <c r="H627" s="640"/>
      <c r="I627" s="641"/>
    </row>
    <row r="628" s="506" customFormat="1" ht="36" customHeight="1" spans="1:9">
      <c r="A628" s="303">
        <v>20828</v>
      </c>
      <c r="B628" s="343" t="s">
        <v>582</v>
      </c>
      <c r="C628" s="317">
        <f>SUM(C629:C635)</f>
        <v>392</v>
      </c>
      <c r="D628" s="317">
        <v>488</v>
      </c>
      <c r="E628" s="317">
        <f>SUM(E629:E635)</f>
        <v>448</v>
      </c>
      <c r="F628" s="121">
        <f t="shared" si="18"/>
        <v>0.143</v>
      </c>
      <c r="G628" s="121">
        <f t="shared" si="19"/>
        <v>0.918</v>
      </c>
      <c r="H628" s="640"/>
      <c r="I628" s="641"/>
    </row>
    <row r="629" s="506" customFormat="1" ht="36" customHeight="1" spans="1:9">
      <c r="A629" s="303">
        <v>2082801</v>
      </c>
      <c r="B629" s="422" t="s">
        <v>156</v>
      </c>
      <c r="C629" s="317">
        <v>200</v>
      </c>
      <c r="D629" s="317">
        <v>225</v>
      </c>
      <c r="E629" s="358">
        <v>230</v>
      </c>
      <c r="F629" s="121">
        <f t="shared" si="18"/>
        <v>0.15</v>
      </c>
      <c r="G629" s="121">
        <f t="shared" si="19"/>
        <v>1.022</v>
      </c>
      <c r="H629" s="640"/>
      <c r="I629" s="641"/>
    </row>
    <row r="630" s="506" customFormat="1" ht="36" customHeight="1" spans="1:9">
      <c r="A630" s="303">
        <v>2082802</v>
      </c>
      <c r="B630" s="422" t="s">
        <v>157</v>
      </c>
      <c r="C630" s="317">
        <v>10</v>
      </c>
      <c r="D630" s="317">
        <v>0</v>
      </c>
      <c r="E630" s="358">
        <v>0</v>
      </c>
      <c r="F630" s="121">
        <f t="shared" si="18"/>
        <v>-1</v>
      </c>
      <c r="G630" s="121" t="str">
        <f t="shared" si="19"/>
        <v/>
      </c>
      <c r="H630" s="640"/>
      <c r="I630" s="641"/>
    </row>
    <row r="631" s="506" customFormat="1" ht="36" customHeight="1" spans="1:9">
      <c r="A631" s="303">
        <v>2082803</v>
      </c>
      <c r="B631" s="422" t="s">
        <v>158</v>
      </c>
      <c r="C631" s="317"/>
      <c r="D631" s="317">
        <v>0</v>
      </c>
      <c r="E631" s="358">
        <v>0</v>
      </c>
      <c r="F631" s="121" t="str">
        <f t="shared" si="18"/>
        <v/>
      </c>
      <c r="G631" s="121" t="str">
        <f t="shared" si="19"/>
        <v/>
      </c>
      <c r="H631" s="640"/>
      <c r="I631" s="641"/>
    </row>
    <row r="632" s="506" customFormat="1" ht="36" customHeight="1" spans="1:9">
      <c r="A632" s="303">
        <v>2082804</v>
      </c>
      <c r="B632" s="422" t="s">
        <v>583</v>
      </c>
      <c r="C632" s="317">
        <v>53</v>
      </c>
      <c r="D632" s="317">
        <v>100</v>
      </c>
      <c r="E632" s="358">
        <v>50</v>
      </c>
      <c r="F632" s="121">
        <f t="shared" si="18"/>
        <v>-0.057</v>
      </c>
      <c r="G632" s="121">
        <f t="shared" si="19"/>
        <v>0.5</v>
      </c>
      <c r="H632" s="640"/>
      <c r="I632" s="641"/>
    </row>
    <row r="633" s="506" customFormat="1" ht="36" customHeight="1" spans="1:9">
      <c r="A633" s="303">
        <v>2082805</v>
      </c>
      <c r="B633" s="428" t="s">
        <v>584</v>
      </c>
      <c r="C633" s="317"/>
      <c r="D633" s="317">
        <v>0</v>
      </c>
      <c r="E633" s="358">
        <v>0</v>
      </c>
      <c r="F633" s="121" t="str">
        <f t="shared" si="18"/>
        <v/>
      </c>
      <c r="G633" s="121" t="str">
        <f t="shared" si="19"/>
        <v/>
      </c>
      <c r="H633" s="640"/>
      <c r="I633" s="641"/>
    </row>
    <row r="634" s="506" customFormat="1" ht="36" customHeight="1" spans="1:9">
      <c r="A634" s="303">
        <v>2082850</v>
      </c>
      <c r="B634" s="422" t="s">
        <v>165</v>
      </c>
      <c r="C634" s="317">
        <v>106</v>
      </c>
      <c r="D634" s="317">
        <v>103</v>
      </c>
      <c r="E634" s="358">
        <v>107</v>
      </c>
      <c r="F634" s="121">
        <f t="shared" si="18"/>
        <v>0.009</v>
      </c>
      <c r="G634" s="121">
        <f t="shared" si="19"/>
        <v>1.039</v>
      </c>
      <c r="H634" s="640"/>
      <c r="I634" s="641"/>
    </row>
    <row r="635" s="506" customFormat="1" ht="36" customHeight="1" spans="1:9">
      <c r="A635" s="303">
        <v>2082899</v>
      </c>
      <c r="B635" s="422" t="s">
        <v>585</v>
      </c>
      <c r="C635" s="317">
        <v>23</v>
      </c>
      <c r="D635" s="317">
        <v>60</v>
      </c>
      <c r="E635" s="358">
        <v>61</v>
      </c>
      <c r="F635" s="121">
        <f t="shared" si="18"/>
        <v>1.652</v>
      </c>
      <c r="G635" s="121">
        <f t="shared" si="19"/>
        <v>1.017</v>
      </c>
      <c r="H635" s="640"/>
      <c r="I635" s="641"/>
    </row>
    <row r="636" s="506" customFormat="1" ht="36" customHeight="1" spans="1:9">
      <c r="A636" s="303">
        <v>20830</v>
      </c>
      <c r="B636" s="343" t="s">
        <v>586</v>
      </c>
      <c r="C636" s="317">
        <f>SUM(C637:C638)</f>
        <v>22</v>
      </c>
      <c r="D636" s="317">
        <v>30</v>
      </c>
      <c r="E636" s="317">
        <f>SUM(E637:E638)</f>
        <v>59</v>
      </c>
      <c r="F636" s="121">
        <f t="shared" si="18"/>
        <v>1.682</v>
      </c>
      <c r="G636" s="121">
        <f t="shared" si="19"/>
        <v>1.967</v>
      </c>
      <c r="H636" s="640"/>
      <c r="I636" s="641"/>
    </row>
    <row r="637" s="506" customFormat="1" ht="64" customHeight="1" spans="1:9">
      <c r="A637" s="303">
        <v>2083001</v>
      </c>
      <c r="B637" s="422" t="s">
        <v>587</v>
      </c>
      <c r="C637" s="317">
        <v>22</v>
      </c>
      <c r="D637" s="317">
        <v>30</v>
      </c>
      <c r="E637" s="358">
        <v>59</v>
      </c>
      <c r="F637" s="121">
        <f t="shared" si="18"/>
        <v>1.682</v>
      </c>
      <c r="G637" s="121">
        <f t="shared" si="19"/>
        <v>1.967</v>
      </c>
      <c r="H637" s="640"/>
      <c r="I637" s="641"/>
    </row>
    <row r="638" s="506" customFormat="1" ht="36" customHeight="1" spans="1:9">
      <c r="A638" s="303">
        <v>2083099</v>
      </c>
      <c r="B638" s="422" t="s">
        <v>588</v>
      </c>
      <c r="C638" s="317"/>
      <c r="D638" s="317">
        <v>0</v>
      </c>
      <c r="E638" s="358">
        <v>0</v>
      </c>
      <c r="F638" s="121" t="str">
        <f t="shared" si="18"/>
        <v/>
      </c>
      <c r="G638" s="121" t="str">
        <f t="shared" si="19"/>
        <v/>
      </c>
      <c r="H638" s="640"/>
      <c r="I638" s="641"/>
    </row>
    <row r="639" s="506" customFormat="1" ht="36" customHeight="1" spans="1:9">
      <c r="A639" s="303">
        <v>20899</v>
      </c>
      <c r="B639" s="343" t="s">
        <v>589</v>
      </c>
      <c r="C639" s="317">
        <f>C640</f>
        <v>605</v>
      </c>
      <c r="D639" s="317">
        <v>666</v>
      </c>
      <c r="E639" s="317">
        <f>E640</f>
        <v>692</v>
      </c>
      <c r="F639" s="121">
        <f t="shared" si="18"/>
        <v>0.144</v>
      </c>
      <c r="G639" s="121">
        <f t="shared" si="19"/>
        <v>1.039</v>
      </c>
      <c r="H639" s="640"/>
      <c r="I639" s="641"/>
    </row>
    <row r="640" s="506" customFormat="1" ht="36" customHeight="1" spans="1:9">
      <c r="A640" s="303">
        <v>2089999</v>
      </c>
      <c r="B640" s="422" t="s">
        <v>589</v>
      </c>
      <c r="C640" s="317">
        <v>605</v>
      </c>
      <c r="D640" s="317">
        <v>666</v>
      </c>
      <c r="E640" s="358">
        <v>692</v>
      </c>
      <c r="F640" s="121">
        <f t="shared" si="18"/>
        <v>0.144</v>
      </c>
      <c r="G640" s="121">
        <f t="shared" si="19"/>
        <v>1.039</v>
      </c>
      <c r="H640" s="640"/>
      <c r="I640" s="641"/>
    </row>
    <row r="641" s="506" customFormat="1" ht="36" customHeight="1" spans="1:9">
      <c r="A641" s="306">
        <v>210</v>
      </c>
      <c r="B641" s="300" t="s">
        <v>118</v>
      </c>
      <c r="C641" s="301">
        <f>SUM(C642,C647,C662,C666,C678,C681,C685,C690,C694,C698,C701,C710,C712)</f>
        <v>16827</v>
      </c>
      <c r="D641" s="301">
        <v>17908</v>
      </c>
      <c r="E641" s="301">
        <f>SUM(E642,E647,E662,E666,E678,E681,E685,E690,E694,E698,E701,E710,E712)</f>
        <v>22452</v>
      </c>
      <c r="F641" s="117">
        <f t="shared" si="18"/>
        <v>0.334</v>
      </c>
      <c r="G641" s="117">
        <f t="shared" si="19"/>
        <v>1.254</v>
      </c>
      <c r="H641" s="640"/>
      <c r="I641" s="641"/>
    </row>
    <row r="642" s="506" customFormat="1" ht="36" customHeight="1" spans="1:9">
      <c r="A642" s="303">
        <v>21001</v>
      </c>
      <c r="B642" s="343" t="s">
        <v>590</v>
      </c>
      <c r="C642" s="317">
        <f>SUM(C643:C646)</f>
        <v>401</v>
      </c>
      <c r="D642" s="317">
        <v>492</v>
      </c>
      <c r="E642" s="317">
        <f>SUM(E643:E646)</f>
        <v>1053</v>
      </c>
      <c r="F642" s="121">
        <f t="shared" si="18"/>
        <v>1.626</v>
      </c>
      <c r="G642" s="121">
        <f t="shared" si="19"/>
        <v>2.14</v>
      </c>
      <c r="H642" s="640"/>
      <c r="I642" s="641"/>
    </row>
    <row r="643" s="506" customFormat="1" ht="36" customHeight="1" spans="1:9">
      <c r="A643" s="303">
        <v>2100101</v>
      </c>
      <c r="B643" s="422" t="s">
        <v>156</v>
      </c>
      <c r="C643" s="317">
        <v>285</v>
      </c>
      <c r="D643" s="317">
        <v>385</v>
      </c>
      <c r="E643" s="358">
        <v>507</v>
      </c>
      <c r="F643" s="121">
        <f t="shared" si="18"/>
        <v>0.779</v>
      </c>
      <c r="G643" s="121">
        <f t="shared" si="19"/>
        <v>1.317</v>
      </c>
      <c r="H643" s="640"/>
      <c r="I643" s="641"/>
    </row>
    <row r="644" s="506" customFormat="1" ht="36" customHeight="1" spans="1:9">
      <c r="A644" s="303">
        <v>2100102</v>
      </c>
      <c r="B644" s="422" t="s">
        <v>157</v>
      </c>
      <c r="C644" s="317"/>
      <c r="D644" s="317">
        <v>0</v>
      </c>
      <c r="E644" s="358">
        <v>0</v>
      </c>
      <c r="F644" s="121" t="str">
        <f t="shared" si="18"/>
        <v/>
      </c>
      <c r="G644" s="121" t="str">
        <f t="shared" si="19"/>
        <v/>
      </c>
      <c r="H644" s="640"/>
      <c r="I644" s="641"/>
    </row>
    <row r="645" s="506" customFormat="1" ht="36" customHeight="1" spans="1:9">
      <c r="A645" s="303">
        <v>2100103</v>
      </c>
      <c r="B645" s="422" t="s">
        <v>158</v>
      </c>
      <c r="C645" s="317"/>
      <c r="D645" s="317">
        <v>0</v>
      </c>
      <c r="E645" s="358">
        <v>0</v>
      </c>
      <c r="F645" s="121" t="str">
        <f t="shared" ref="F645:F708" si="20">IF(C645&gt;0,E645/C645-1,"")</f>
        <v/>
      </c>
      <c r="G645" s="121" t="str">
        <f t="shared" ref="G645:G708" si="21">IF(D645&gt;0,E645/D645,"")</f>
        <v/>
      </c>
      <c r="H645" s="640"/>
      <c r="I645" s="641"/>
    </row>
    <row r="646" s="506" customFormat="1" ht="36" customHeight="1" spans="1:9">
      <c r="A646" s="303">
        <v>2100199</v>
      </c>
      <c r="B646" s="422" t="s">
        <v>591</v>
      </c>
      <c r="C646" s="317">
        <v>116</v>
      </c>
      <c r="D646" s="317">
        <v>107</v>
      </c>
      <c r="E646" s="358">
        <v>546</v>
      </c>
      <c r="F646" s="121">
        <f t="shared" si="20"/>
        <v>3.707</v>
      </c>
      <c r="G646" s="121">
        <f t="shared" si="21"/>
        <v>5.103</v>
      </c>
      <c r="H646" s="640"/>
      <c r="I646" s="641"/>
    </row>
    <row r="647" s="506" customFormat="1" ht="36" customHeight="1" spans="1:9">
      <c r="A647" s="303">
        <v>21002</v>
      </c>
      <c r="B647" s="343" t="s">
        <v>592</v>
      </c>
      <c r="C647" s="317">
        <f>SUM(C648:C661)</f>
        <v>1758</v>
      </c>
      <c r="D647" s="317">
        <v>2204</v>
      </c>
      <c r="E647" s="317">
        <f>SUM(E648:E661)</f>
        <v>2879</v>
      </c>
      <c r="F647" s="121">
        <f t="shared" si="20"/>
        <v>0.638</v>
      </c>
      <c r="G647" s="121">
        <f t="shared" si="21"/>
        <v>1.306</v>
      </c>
      <c r="H647" s="640"/>
      <c r="I647" s="641"/>
    </row>
    <row r="648" s="506" customFormat="1" ht="36" customHeight="1" spans="1:9">
      <c r="A648" s="303">
        <v>2100201</v>
      </c>
      <c r="B648" s="422" t="s">
        <v>593</v>
      </c>
      <c r="C648" s="317">
        <v>1046</v>
      </c>
      <c r="D648" s="317">
        <v>1108</v>
      </c>
      <c r="E648" s="358">
        <v>1613</v>
      </c>
      <c r="F648" s="121">
        <f t="shared" si="20"/>
        <v>0.542</v>
      </c>
      <c r="G648" s="121">
        <f t="shared" si="21"/>
        <v>1.456</v>
      </c>
      <c r="H648" s="640"/>
      <c r="I648" s="641"/>
    </row>
    <row r="649" s="506" customFormat="1" ht="36" customHeight="1" spans="1:9">
      <c r="A649" s="303">
        <v>2100202</v>
      </c>
      <c r="B649" s="422" t="s">
        <v>594</v>
      </c>
      <c r="C649" s="317">
        <v>704</v>
      </c>
      <c r="D649" s="317">
        <v>664</v>
      </c>
      <c r="E649" s="358">
        <v>711</v>
      </c>
      <c r="F649" s="121">
        <f t="shared" si="20"/>
        <v>0.01</v>
      </c>
      <c r="G649" s="121">
        <f t="shared" si="21"/>
        <v>1.071</v>
      </c>
      <c r="H649" s="640"/>
      <c r="I649" s="641"/>
    </row>
    <row r="650" s="506" customFormat="1" ht="36" customHeight="1" spans="1:9">
      <c r="A650" s="303">
        <v>2100203</v>
      </c>
      <c r="B650" s="422" t="s">
        <v>595</v>
      </c>
      <c r="C650" s="317"/>
      <c r="D650" s="317">
        <v>0</v>
      </c>
      <c r="E650" s="358">
        <v>0</v>
      </c>
      <c r="F650" s="121" t="str">
        <f t="shared" si="20"/>
        <v/>
      </c>
      <c r="G650" s="121" t="str">
        <f t="shared" si="21"/>
        <v/>
      </c>
      <c r="H650" s="640"/>
      <c r="I650" s="641"/>
    </row>
    <row r="651" s="506" customFormat="1" ht="36" customHeight="1" spans="1:9">
      <c r="A651" s="303">
        <v>2100204</v>
      </c>
      <c r="B651" s="422" t="s">
        <v>596</v>
      </c>
      <c r="C651" s="317"/>
      <c r="D651" s="317">
        <v>0</v>
      </c>
      <c r="E651" s="358">
        <v>0</v>
      </c>
      <c r="F651" s="121" t="str">
        <f t="shared" si="20"/>
        <v/>
      </c>
      <c r="G651" s="121" t="str">
        <f t="shared" si="21"/>
        <v/>
      </c>
      <c r="H651" s="640"/>
      <c r="I651" s="641"/>
    </row>
    <row r="652" s="506" customFormat="1" ht="36" customHeight="1" spans="1:9">
      <c r="A652" s="303">
        <v>2100205</v>
      </c>
      <c r="B652" s="422" t="s">
        <v>597</v>
      </c>
      <c r="C652" s="317"/>
      <c r="D652" s="317">
        <v>0</v>
      </c>
      <c r="E652" s="358">
        <v>0</v>
      </c>
      <c r="F652" s="121" t="str">
        <f t="shared" si="20"/>
        <v/>
      </c>
      <c r="G652" s="121" t="str">
        <f t="shared" si="21"/>
        <v/>
      </c>
      <c r="H652" s="640"/>
      <c r="I652" s="641"/>
    </row>
    <row r="653" s="506" customFormat="1" ht="36" customHeight="1" spans="1:9">
      <c r="A653" s="303">
        <v>2100206</v>
      </c>
      <c r="B653" s="422" t="s">
        <v>598</v>
      </c>
      <c r="C653" s="317"/>
      <c r="D653" s="317">
        <v>0</v>
      </c>
      <c r="E653" s="358">
        <v>0</v>
      </c>
      <c r="F653" s="121" t="str">
        <f t="shared" si="20"/>
        <v/>
      </c>
      <c r="G653" s="121" t="str">
        <f t="shared" si="21"/>
        <v/>
      </c>
      <c r="H653" s="640"/>
      <c r="I653" s="641"/>
    </row>
    <row r="654" s="506" customFormat="1" ht="36" customHeight="1" spans="1:9">
      <c r="A654" s="303">
        <v>2100207</v>
      </c>
      <c r="B654" s="422" t="s">
        <v>599</v>
      </c>
      <c r="C654" s="317"/>
      <c r="D654" s="317">
        <v>0</v>
      </c>
      <c r="E654" s="358">
        <v>0</v>
      </c>
      <c r="F654" s="121" t="str">
        <f t="shared" si="20"/>
        <v/>
      </c>
      <c r="G654" s="121" t="str">
        <f t="shared" si="21"/>
        <v/>
      </c>
      <c r="H654" s="640"/>
      <c r="I654" s="641"/>
    </row>
    <row r="655" s="506" customFormat="1" ht="36" customHeight="1" spans="1:9">
      <c r="A655" s="303">
        <v>2100208</v>
      </c>
      <c r="B655" s="422" t="s">
        <v>600</v>
      </c>
      <c r="C655" s="317"/>
      <c r="D655" s="317">
        <v>0</v>
      </c>
      <c r="E655" s="358">
        <v>0</v>
      </c>
      <c r="F655" s="121" t="str">
        <f t="shared" si="20"/>
        <v/>
      </c>
      <c r="G655" s="121" t="str">
        <f t="shared" si="21"/>
        <v/>
      </c>
      <c r="H655" s="640"/>
      <c r="I655" s="641"/>
    </row>
    <row r="656" s="506" customFormat="1" ht="36" customHeight="1" spans="1:9">
      <c r="A656" s="303">
        <v>2100209</v>
      </c>
      <c r="B656" s="422" t="s">
        <v>601</v>
      </c>
      <c r="C656" s="317"/>
      <c r="D656" s="317">
        <v>0</v>
      </c>
      <c r="E656" s="358">
        <v>0</v>
      </c>
      <c r="F656" s="121" t="str">
        <f t="shared" si="20"/>
        <v/>
      </c>
      <c r="G656" s="121" t="str">
        <f t="shared" si="21"/>
        <v/>
      </c>
      <c r="H656" s="640"/>
      <c r="I656" s="641"/>
    </row>
    <row r="657" s="506" customFormat="1" ht="36" customHeight="1" spans="1:9">
      <c r="A657" s="303">
        <v>2100210</v>
      </c>
      <c r="B657" s="422" t="s">
        <v>602</v>
      </c>
      <c r="C657" s="317"/>
      <c r="D657" s="317">
        <v>0</v>
      </c>
      <c r="E657" s="358">
        <v>0</v>
      </c>
      <c r="F657" s="121" t="str">
        <f t="shared" si="20"/>
        <v/>
      </c>
      <c r="G657" s="121" t="str">
        <f t="shared" si="21"/>
        <v/>
      </c>
      <c r="H657" s="640"/>
      <c r="I657" s="641"/>
    </row>
    <row r="658" s="506" customFormat="1" ht="36" customHeight="1" spans="1:9">
      <c r="A658" s="303">
        <v>2100211</v>
      </c>
      <c r="B658" s="422" t="s">
        <v>603</v>
      </c>
      <c r="C658" s="317"/>
      <c r="D658" s="317">
        <v>0</v>
      </c>
      <c r="E658" s="358">
        <v>0</v>
      </c>
      <c r="F658" s="121" t="str">
        <f t="shared" si="20"/>
        <v/>
      </c>
      <c r="G658" s="121" t="str">
        <f t="shared" si="21"/>
        <v/>
      </c>
      <c r="H658" s="640"/>
      <c r="I658" s="641"/>
    </row>
    <row r="659" s="506" customFormat="1" ht="36" customHeight="1" spans="1:9">
      <c r="A659" s="303">
        <v>2100212</v>
      </c>
      <c r="B659" s="422" t="s">
        <v>604</v>
      </c>
      <c r="C659" s="317"/>
      <c r="D659" s="317">
        <v>0</v>
      </c>
      <c r="E659" s="358">
        <v>0</v>
      </c>
      <c r="F659" s="121" t="str">
        <f t="shared" si="20"/>
        <v/>
      </c>
      <c r="G659" s="121" t="str">
        <f t="shared" si="21"/>
        <v/>
      </c>
      <c r="H659" s="640"/>
      <c r="I659" s="641"/>
    </row>
    <row r="660" s="506" customFormat="1" ht="36" customHeight="1" spans="1:9">
      <c r="A660" s="303">
        <v>2100213</v>
      </c>
      <c r="B660" s="428" t="s">
        <v>605</v>
      </c>
      <c r="C660" s="317"/>
      <c r="D660" s="317">
        <v>0</v>
      </c>
      <c r="E660" s="358"/>
      <c r="F660" s="121" t="str">
        <f t="shared" si="20"/>
        <v/>
      </c>
      <c r="G660" s="121" t="str">
        <f t="shared" si="21"/>
        <v/>
      </c>
      <c r="H660" s="640"/>
      <c r="I660" s="641"/>
    </row>
    <row r="661" s="506" customFormat="1" ht="36" customHeight="1" spans="1:9">
      <c r="A661" s="303">
        <v>2100299</v>
      </c>
      <c r="B661" s="422" t="s">
        <v>606</v>
      </c>
      <c r="C661" s="317">
        <v>8</v>
      </c>
      <c r="D661" s="317">
        <v>432</v>
      </c>
      <c r="E661" s="358">
        <v>555</v>
      </c>
      <c r="F661" s="121">
        <f t="shared" si="20"/>
        <v>68.375</v>
      </c>
      <c r="G661" s="121">
        <f t="shared" si="21"/>
        <v>1.285</v>
      </c>
      <c r="H661" s="640"/>
      <c r="I661" s="641"/>
    </row>
    <row r="662" s="506" customFormat="1" ht="36" customHeight="1" spans="1:9">
      <c r="A662" s="303">
        <v>21003</v>
      </c>
      <c r="B662" s="343" t="s">
        <v>607</v>
      </c>
      <c r="C662" s="317">
        <f>SUM(C663:C665)</f>
        <v>2365</v>
      </c>
      <c r="D662" s="317">
        <v>2343</v>
      </c>
      <c r="E662" s="317">
        <f>SUM(E663:E665)</f>
        <v>2686</v>
      </c>
      <c r="F662" s="121">
        <f t="shared" si="20"/>
        <v>0.136</v>
      </c>
      <c r="G662" s="121">
        <f t="shared" si="21"/>
        <v>1.146</v>
      </c>
      <c r="H662" s="640"/>
      <c r="I662" s="641"/>
    </row>
    <row r="663" s="506" customFormat="1" ht="36" customHeight="1" spans="1:9">
      <c r="A663" s="303">
        <v>2100301</v>
      </c>
      <c r="B663" s="422" t="s">
        <v>608</v>
      </c>
      <c r="C663" s="317">
        <v>153</v>
      </c>
      <c r="D663" s="317">
        <v>140</v>
      </c>
      <c r="E663" s="358">
        <v>146</v>
      </c>
      <c r="F663" s="121">
        <f t="shared" si="20"/>
        <v>-0.046</v>
      </c>
      <c r="G663" s="121">
        <f t="shared" si="21"/>
        <v>1.043</v>
      </c>
      <c r="H663" s="640"/>
      <c r="I663" s="641"/>
    </row>
    <row r="664" s="506" customFormat="1" ht="36" customHeight="1" spans="1:9">
      <c r="A664" s="303">
        <v>2100302</v>
      </c>
      <c r="B664" s="422" t="s">
        <v>609</v>
      </c>
      <c r="C664" s="317">
        <v>2073</v>
      </c>
      <c r="D664" s="317">
        <v>2004</v>
      </c>
      <c r="E664" s="358">
        <v>2050</v>
      </c>
      <c r="F664" s="121">
        <f t="shared" si="20"/>
        <v>-0.011</v>
      </c>
      <c r="G664" s="121">
        <f t="shared" si="21"/>
        <v>1.023</v>
      </c>
      <c r="H664" s="640"/>
      <c r="I664" s="641"/>
    </row>
    <row r="665" s="506" customFormat="1" ht="36" customHeight="1" spans="1:9">
      <c r="A665" s="303">
        <v>2100399</v>
      </c>
      <c r="B665" s="422" t="s">
        <v>610</v>
      </c>
      <c r="C665" s="317">
        <v>139</v>
      </c>
      <c r="D665" s="317">
        <v>199</v>
      </c>
      <c r="E665" s="358">
        <v>490</v>
      </c>
      <c r="F665" s="121">
        <f t="shared" si="20"/>
        <v>2.525</v>
      </c>
      <c r="G665" s="121">
        <f t="shared" si="21"/>
        <v>2.462</v>
      </c>
      <c r="H665" s="640"/>
      <c r="I665" s="641"/>
    </row>
    <row r="666" s="506" customFormat="1" ht="36" customHeight="1" spans="1:9">
      <c r="A666" s="303">
        <v>21004</v>
      </c>
      <c r="B666" s="343" t="s">
        <v>611</v>
      </c>
      <c r="C666" s="317">
        <f>SUM(C667:C677)</f>
        <v>4057</v>
      </c>
      <c r="D666" s="317">
        <v>3363</v>
      </c>
      <c r="E666" s="317">
        <f>SUM(E667:E677)</f>
        <v>5316</v>
      </c>
      <c r="F666" s="121">
        <f t="shared" si="20"/>
        <v>0.31</v>
      </c>
      <c r="G666" s="121">
        <f t="shared" si="21"/>
        <v>1.581</v>
      </c>
      <c r="H666" s="640"/>
      <c r="I666" s="641"/>
    </row>
    <row r="667" s="506" customFormat="1" ht="36" customHeight="1" spans="1:9">
      <c r="A667" s="303">
        <v>2100401</v>
      </c>
      <c r="B667" s="422" t="s">
        <v>612</v>
      </c>
      <c r="C667" s="317">
        <v>727</v>
      </c>
      <c r="D667" s="317">
        <v>732</v>
      </c>
      <c r="E667" s="358">
        <v>867</v>
      </c>
      <c r="F667" s="121">
        <f t="shared" si="20"/>
        <v>0.193</v>
      </c>
      <c r="G667" s="121">
        <f t="shared" si="21"/>
        <v>1.184</v>
      </c>
      <c r="H667" s="640"/>
      <c r="I667" s="641"/>
    </row>
    <row r="668" s="506" customFormat="1" ht="36" customHeight="1" spans="1:9">
      <c r="A668" s="303">
        <v>2100402</v>
      </c>
      <c r="B668" s="422" t="s">
        <v>613</v>
      </c>
      <c r="C668" s="317">
        <v>166</v>
      </c>
      <c r="D668" s="317">
        <v>146</v>
      </c>
      <c r="E668" s="358">
        <v>141</v>
      </c>
      <c r="F668" s="121">
        <f t="shared" si="20"/>
        <v>-0.151</v>
      </c>
      <c r="G668" s="121">
        <f t="shared" si="21"/>
        <v>0.966</v>
      </c>
      <c r="H668" s="640"/>
      <c r="I668" s="641"/>
    </row>
    <row r="669" s="506" customFormat="1" ht="36" customHeight="1" spans="1:9">
      <c r="A669" s="303">
        <v>2100403</v>
      </c>
      <c r="B669" s="422" t="s">
        <v>614</v>
      </c>
      <c r="C669" s="317">
        <v>812</v>
      </c>
      <c r="D669" s="317">
        <v>720</v>
      </c>
      <c r="E669" s="358">
        <v>749</v>
      </c>
      <c r="F669" s="121">
        <f t="shared" si="20"/>
        <v>-0.078</v>
      </c>
      <c r="G669" s="121">
        <f t="shared" si="21"/>
        <v>1.04</v>
      </c>
      <c r="H669" s="640"/>
      <c r="I669" s="641"/>
    </row>
    <row r="670" s="506" customFormat="1" ht="36" customHeight="1" spans="1:9">
      <c r="A670" s="303">
        <v>2100404</v>
      </c>
      <c r="B670" s="422" t="s">
        <v>615</v>
      </c>
      <c r="C670" s="317"/>
      <c r="D670" s="317">
        <v>0</v>
      </c>
      <c r="E670" s="358">
        <v>0</v>
      </c>
      <c r="F670" s="121" t="str">
        <f t="shared" si="20"/>
        <v/>
      </c>
      <c r="G670" s="121" t="str">
        <f t="shared" si="21"/>
        <v/>
      </c>
      <c r="H670" s="640"/>
      <c r="I670" s="641"/>
    </row>
    <row r="671" s="506" customFormat="1" ht="36" customHeight="1" spans="1:9">
      <c r="A671" s="303">
        <v>2100405</v>
      </c>
      <c r="B671" s="422" t="s">
        <v>616</v>
      </c>
      <c r="C671" s="317">
        <v>222</v>
      </c>
      <c r="D671" s="317">
        <v>200</v>
      </c>
      <c r="E671" s="358">
        <v>205</v>
      </c>
      <c r="F671" s="121">
        <f t="shared" si="20"/>
        <v>-0.077</v>
      </c>
      <c r="G671" s="121">
        <f t="shared" si="21"/>
        <v>1.025</v>
      </c>
      <c r="H671" s="640"/>
      <c r="I671" s="641"/>
    </row>
    <row r="672" s="506" customFormat="1" ht="36" customHeight="1" spans="1:9">
      <c r="A672" s="303">
        <v>2100406</v>
      </c>
      <c r="B672" s="422" t="s">
        <v>617</v>
      </c>
      <c r="C672" s="317"/>
      <c r="D672" s="317">
        <v>0</v>
      </c>
      <c r="E672" s="358">
        <v>0</v>
      </c>
      <c r="F672" s="121" t="str">
        <f t="shared" si="20"/>
        <v/>
      </c>
      <c r="G672" s="121" t="str">
        <f t="shared" si="21"/>
        <v/>
      </c>
      <c r="H672" s="640"/>
      <c r="I672" s="641"/>
    </row>
    <row r="673" s="506" customFormat="1" ht="36" customHeight="1" spans="1:9">
      <c r="A673" s="303">
        <v>2100407</v>
      </c>
      <c r="B673" s="422" t="s">
        <v>618</v>
      </c>
      <c r="C673" s="317"/>
      <c r="D673" s="317">
        <v>0</v>
      </c>
      <c r="E673" s="358">
        <v>0</v>
      </c>
      <c r="F673" s="121" t="str">
        <f t="shared" si="20"/>
        <v/>
      </c>
      <c r="G673" s="121" t="str">
        <f t="shared" si="21"/>
        <v/>
      </c>
      <c r="H673" s="640"/>
      <c r="I673" s="641"/>
    </row>
    <row r="674" s="506" customFormat="1" ht="36" customHeight="1" spans="1:9">
      <c r="A674" s="303">
        <v>2100408</v>
      </c>
      <c r="B674" s="422" t="s">
        <v>619</v>
      </c>
      <c r="C674" s="317">
        <v>1125</v>
      </c>
      <c r="D674" s="317">
        <v>847</v>
      </c>
      <c r="E674" s="358">
        <v>2418</v>
      </c>
      <c r="F674" s="121">
        <f t="shared" si="20"/>
        <v>1.149</v>
      </c>
      <c r="G674" s="121">
        <f t="shared" si="21"/>
        <v>2.855</v>
      </c>
      <c r="H674" s="640"/>
      <c r="I674" s="641"/>
    </row>
    <row r="675" s="506" customFormat="1" ht="36" customHeight="1" spans="1:9">
      <c r="A675" s="303">
        <v>2100409</v>
      </c>
      <c r="B675" s="422" t="s">
        <v>620</v>
      </c>
      <c r="C675" s="317">
        <v>172</v>
      </c>
      <c r="D675" s="317">
        <v>234</v>
      </c>
      <c r="E675" s="358">
        <v>688</v>
      </c>
      <c r="F675" s="121">
        <f t="shared" si="20"/>
        <v>3</v>
      </c>
      <c r="G675" s="121">
        <f t="shared" si="21"/>
        <v>2.94</v>
      </c>
      <c r="H675" s="640"/>
      <c r="I675" s="641"/>
    </row>
    <row r="676" s="506" customFormat="1" ht="36" customHeight="1" spans="1:9">
      <c r="A676" s="303">
        <v>2100410</v>
      </c>
      <c r="B676" s="422" t="s">
        <v>621</v>
      </c>
      <c r="C676" s="317">
        <v>818</v>
      </c>
      <c r="D676" s="317">
        <v>484</v>
      </c>
      <c r="E676" s="358">
        <v>248</v>
      </c>
      <c r="F676" s="121">
        <f t="shared" si="20"/>
        <v>-0.697</v>
      </c>
      <c r="G676" s="121">
        <f t="shared" si="21"/>
        <v>0.512</v>
      </c>
      <c r="H676" s="640"/>
      <c r="I676" s="641"/>
    </row>
    <row r="677" s="506" customFormat="1" ht="36" customHeight="1" spans="1:9">
      <c r="A677" s="303">
        <v>2100499</v>
      </c>
      <c r="B677" s="422" t="s">
        <v>622</v>
      </c>
      <c r="C677" s="317">
        <v>15</v>
      </c>
      <c r="D677" s="317">
        <v>0</v>
      </c>
      <c r="E677" s="358">
        <v>0</v>
      </c>
      <c r="F677" s="121">
        <f t="shared" si="20"/>
        <v>-1</v>
      </c>
      <c r="G677" s="121" t="str">
        <f t="shared" si="21"/>
        <v/>
      </c>
      <c r="H677" s="640"/>
      <c r="I677" s="641"/>
    </row>
    <row r="678" s="506" customFormat="1" ht="36" customHeight="1" spans="1:9">
      <c r="A678" s="303">
        <v>21006</v>
      </c>
      <c r="B678" s="343" t="s">
        <v>623</v>
      </c>
      <c r="C678" s="317">
        <f>SUM(C679:C680)</f>
        <v>0</v>
      </c>
      <c r="D678" s="317">
        <v>0</v>
      </c>
      <c r="E678" s="317">
        <f>SUM(E679:E680)</f>
        <v>50</v>
      </c>
      <c r="F678" s="121" t="str">
        <f t="shared" si="20"/>
        <v/>
      </c>
      <c r="G678" s="121" t="str">
        <f t="shared" si="21"/>
        <v/>
      </c>
      <c r="H678" s="640"/>
      <c r="I678" s="641"/>
    </row>
    <row r="679" s="506" customFormat="1" ht="36" customHeight="1" spans="1:9">
      <c r="A679" s="303">
        <v>2100601</v>
      </c>
      <c r="B679" s="422" t="s">
        <v>624</v>
      </c>
      <c r="C679" s="317"/>
      <c r="D679" s="317">
        <v>0</v>
      </c>
      <c r="E679" s="358">
        <v>50</v>
      </c>
      <c r="F679" s="121" t="str">
        <f t="shared" si="20"/>
        <v/>
      </c>
      <c r="G679" s="121" t="str">
        <f t="shared" si="21"/>
        <v/>
      </c>
      <c r="H679" s="640"/>
      <c r="I679" s="641"/>
    </row>
    <row r="680" s="506" customFormat="1" ht="36" customHeight="1" spans="1:9">
      <c r="A680" s="303">
        <v>2100699</v>
      </c>
      <c r="B680" s="422" t="s">
        <v>625</v>
      </c>
      <c r="C680" s="317"/>
      <c r="D680" s="317">
        <v>0</v>
      </c>
      <c r="E680" s="358">
        <v>0</v>
      </c>
      <c r="F680" s="121" t="str">
        <f t="shared" si="20"/>
        <v/>
      </c>
      <c r="G680" s="121" t="str">
        <f t="shared" si="21"/>
        <v/>
      </c>
      <c r="H680" s="640"/>
      <c r="I680" s="641"/>
    </row>
    <row r="681" s="506" customFormat="1" ht="36" customHeight="1" spans="1:9">
      <c r="A681" s="303">
        <v>21007</v>
      </c>
      <c r="B681" s="343" t="s">
        <v>626</v>
      </c>
      <c r="C681" s="317">
        <v>288</v>
      </c>
      <c r="D681" s="317">
        <v>228</v>
      </c>
      <c r="E681" s="317">
        <f>SUM(E682:E684)</f>
        <v>478</v>
      </c>
      <c r="F681" s="121">
        <f t="shared" si="20"/>
        <v>0.66</v>
      </c>
      <c r="G681" s="121">
        <f t="shared" si="21"/>
        <v>2.096</v>
      </c>
      <c r="H681" s="640"/>
      <c r="I681" s="641"/>
    </row>
    <row r="682" s="506" customFormat="1" ht="36" customHeight="1" spans="1:9">
      <c r="A682" s="303">
        <v>2100716</v>
      </c>
      <c r="B682" s="422" t="s">
        <v>627</v>
      </c>
      <c r="C682" s="317"/>
      <c r="D682" s="317">
        <v>0</v>
      </c>
      <c r="E682" s="358">
        <v>0</v>
      </c>
      <c r="F682" s="121" t="str">
        <f t="shared" si="20"/>
        <v/>
      </c>
      <c r="G682" s="121" t="str">
        <f t="shared" si="21"/>
        <v/>
      </c>
      <c r="H682" s="640"/>
      <c r="I682" s="641"/>
    </row>
    <row r="683" s="506" customFormat="1" ht="36" customHeight="1" spans="1:9">
      <c r="A683" s="303">
        <v>2100717</v>
      </c>
      <c r="B683" s="422" t="s">
        <v>628</v>
      </c>
      <c r="C683" s="317">
        <v>20</v>
      </c>
      <c r="D683" s="317">
        <v>71</v>
      </c>
      <c r="E683" s="358">
        <v>49</v>
      </c>
      <c r="F683" s="121">
        <f t="shared" si="20"/>
        <v>1.45</v>
      </c>
      <c r="G683" s="121">
        <f t="shared" si="21"/>
        <v>0.69</v>
      </c>
      <c r="H683" s="640"/>
      <c r="I683" s="641"/>
    </row>
    <row r="684" s="506" customFormat="1" ht="36" customHeight="1" spans="1:9">
      <c r="A684" s="303">
        <v>2100799</v>
      </c>
      <c r="B684" s="422" t="s">
        <v>629</v>
      </c>
      <c r="C684" s="317"/>
      <c r="D684" s="317">
        <v>157</v>
      </c>
      <c r="E684" s="358">
        <v>429</v>
      </c>
      <c r="F684" s="121" t="str">
        <f t="shared" si="20"/>
        <v/>
      </c>
      <c r="G684" s="121">
        <f t="shared" si="21"/>
        <v>2.732</v>
      </c>
      <c r="H684" s="640"/>
      <c r="I684" s="641"/>
    </row>
    <row r="685" s="506" customFormat="1" ht="36" customHeight="1" spans="1:9">
      <c r="A685" s="303">
        <v>21011</v>
      </c>
      <c r="B685" s="343" t="s">
        <v>630</v>
      </c>
      <c r="C685" s="317">
        <f>SUM(C686:C689)</f>
        <v>5982</v>
      </c>
      <c r="D685" s="317">
        <v>6707</v>
      </c>
      <c r="E685" s="317">
        <f>SUM(E686:E689)</f>
        <v>6790</v>
      </c>
      <c r="F685" s="121">
        <f t="shared" si="20"/>
        <v>0.135</v>
      </c>
      <c r="G685" s="121">
        <f t="shared" si="21"/>
        <v>1.012</v>
      </c>
      <c r="H685" s="640"/>
      <c r="I685" s="641"/>
    </row>
    <row r="686" s="506" customFormat="1" ht="36" customHeight="1" spans="1:9">
      <c r="A686" s="303">
        <v>2101101</v>
      </c>
      <c r="B686" s="422" t="s">
        <v>631</v>
      </c>
      <c r="C686" s="317">
        <v>1070</v>
      </c>
      <c r="D686" s="317">
        <v>1217</v>
      </c>
      <c r="E686" s="358">
        <v>1237</v>
      </c>
      <c r="F686" s="121">
        <f t="shared" si="20"/>
        <v>0.156</v>
      </c>
      <c r="G686" s="121">
        <f t="shared" si="21"/>
        <v>1.016</v>
      </c>
      <c r="H686" s="640"/>
      <c r="I686" s="641"/>
    </row>
    <row r="687" s="506" customFormat="1" ht="36" customHeight="1" spans="1:9">
      <c r="A687" s="303">
        <v>2101102</v>
      </c>
      <c r="B687" s="422" t="s">
        <v>632</v>
      </c>
      <c r="C687" s="317">
        <v>2343</v>
      </c>
      <c r="D687" s="317">
        <v>2634</v>
      </c>
      <c r="E687" s="358">
        <v>2669</v>
      </c>
      <c r="F687" s="121">
        <f t="shared" si="20"/>
        <v>0.139</v>
      </c>
      <c r="G687" s="121">
        <f t="shared" si="21"/>
        <v>1.013</v>
      </c>
      <c r="H687" s="640"/>
      <c r="I687" s="641"/>
    </row>
    <row r="688" s="506" customFormat="1" ht="36" customHeight="1" spans="1:9">
      <c r="A688" s="303">
        <v>2101103</v>
      </c>
      <c r="B688" s="422" t="s">
        <v>633</v>
      </c>
      <c r="C688" s="317">
        <v>2569</v>
      </c>
      <c r="D688" s="317">
        <v>2856</v>
      </c>
      <c r="E688" s="358">
        <v>2884</v>
      </c>
      <c r="F688" s="121">
        <f t="shared" si="20"/>
        <v>0.123</v>
      </c>
      <c r="G688" s="121">
        <f t="shared" si="21"/>
        <v>1.01</v>
      </c>
      <c r="H688" s="640"/>
      <c r="I688" s="641"/>
    </row>
    <row r="689" s="506" customFormat="1" ht="36" customHeight="1" spans="1:9">
      <c r="A689" s="303">
        <v>2101199</v>
      </c>
      <c r="B689" s="422" t="s">
        <v>634</v>
      </c>
      <c r="C689" s="317"/>
      <c r="D689" s="317">
        <v>0</v>
      </c>
      <c r="E689" s="358">
        <v>0</v>
      </c>
      <c r="F689" s="121" t="str">
        <f t="shared" si="20"/>
        <v/>
      </c>
      <c r="G689" s="121" t="str">
        <f t="shared" si="21"/>
        <v/>
      </c>
      <c r="H689" s="640"/>
      <c r="I689" s="641"/>
    </row>
    <row r="690" s="506" customFormat="1" ht="36" customHeight="1" spans="1:9">
      <c r="A690" s="303">
        <v>21012</v>
      </c>
      <c r="B690" s="343" t="s">
        <v>635</v>
      </c>
      <c r="C690" s="317">
        <f>SUM(C691:C693)</f>
        <v>390</v>
      </c>
      <c r="D690" s="317">
        <v>557</v>
      </c>
      <c r="E690" s="317">
        <f>SUM(E691:E693)</f>
        <v>826</v>
      </c>
      <c r="F690" s="121">
        <f t="shared" si="20"/>
        <v>1.118</v>
      </c>
      <c r="G690" s="121">
        <f t="shared" si="21"/>
        <v>1.483</v>
      </c>
      <c r="H690" s="640"/>
      <c r="I690" s="641"/>
    </row>
    <row r="691" s="506" customFormat="1" ht="36" customHeight="1" spans="1:9">
      <c r="A691" s="303">
        <v>2101201</v>
      </c>
      <c r="B691" s="422" t="s">
        <v>636</v>
      </c>
      <c r="C691" s="317">
        <v>44</v>
      </c>
      <c r="D691" s="317">
        <v>0</v>
      </c>
      <c r="E691" s="358">
        <v>175</v>
      </c>
      <c r="F691" s="121">
        <f t="shared" si="20"/>
        <v>2.977</v>
      </c>
      <c r="G691" s="121" t="str">
        <f t="shared" si="21"/>
        <v/>
      </c>
      <c r="H691" s="640"/>
      <c r="I691" s="641"/>
    </row>
    <row r="692" s="506" customFormat="1" ht="64" customHeight="1" spans="1:9">
      <c r="A692" s="303">
        <v>2101202</v>
      </c>
      <c r="B692" s="422" t="s">
        <v>637</v>
      </c>
      <c r="C692" s="317">
        <v>346</v>
      </c>
      <c r="D692" s="317">
        <v>557</v>
      </c>
      <c r="E692" s="358">
        <v>651</v>
      </c>
      <c r="F692" s="121">
        <f t="shared" si="20"/>
        <v>0.882</v>
      </c>
      <c r="G692" s="121">
        <f t="shared" si="21"/>
        <v>1.169</v>
      </c>
      <c r="H692" s="640"/>
      <c r="I692" s="641"/>
    </row>
    <row r="693" s="506" customFormat="1" ht="36" customHeight="1" spans="1:9">
      <c r="A693" s="303">
        <v>2101299</v>
      </c>
      <c r="B693" s="422" t="s">
        <v>638</v>
      </c>
      <c r="C693" s="317"/>
      <c r="D693" s="317">
        <v>0</v>
      </c>
      <c r="E693" s="358">
        <v>0</v>
      </c>
      <c r="F693" s="121" t="str">
        <f t="shared" si="20"/>
        <v/>
      </c>
      <c r="G693" s="121" t="str">
        <f t="shared" si="21"/>
        <v/>
      </c>
      <c r="H693" s="640"/>
      <c r="I693" s="641"/>
    </row>
    <row r="694" s="506" customFormat="1" ht="36" customHeight="1" spans="1:9">
      <c r="A694" s="303">
        <v>21013</v>
      </c>
      <c r="B694" s="343" t="s">
        <v>639</v>
      </c>
      <c r="C694" s="317">
        <f>SUM(C695:C697)</f>
        <v>1067</v>
      </c>
      <c r="D694" s="317">
        <v>1288</v>
      </c>
      <c r="E694" s="317">
        <f>SUM(E695:E697)</f>
        <v>1197</v>
      </c>
      <c r="F694" s="121">
        <f t="shared" si="20"/>
        <v>0.122</v>
      </c>
      <c r="G694" s="121">
        <f t="shared" si="21"/>
        <v>0.929</v>
      </c>
      <c r="H694" s="640"/>
      <c r="I694" s="641"/>
    </row>
    <row r="695" s="506" customFormat="1" ht="36" customHeight="1" spans="1:9">
      <c r="A695" s="303">
        <v>2101301</v>
      </c>
      <c r="B695" s="422" t="s">
        <v>640</v>
      </c>
      <c r="C695" s="317">
        <v>1014</v>
      </c>
      <c r="D695" s="317">
        <v>1283</v>
      </c>
      <c r="E695" s="358">
        <v>1197</v>
      </c>
      <c r="F695" s="121">
        <f t="shared" si="20"/>
        <v>0.18</v>
      </c>
      <c r="G695" s="121">
        <f t="shared" si="21"/>
        <v>0.933</v>
      </c>
      <c r="H695" s="640"/>
      <c r="I695" s="641"/>
    </row>
    <row r="696" s="506" customFormat="1" ht="36" customHeight="1" spans="1:9">
      <c r="A696" s="303">
        <v>2101302</v>
      </c>
      <c r="B696" s="422" t="s">
        <v>641</v>
      </c>
      <c r="C696" s="317"/>
      <c r="D696" s="317">
        <v>0</v>
      </c>
      <c r="E696" s="358">
        <v>0</v>
      </c>
      <c r="F696" s="121" t="str">
        <f t="shared" si="20"/>
        <v/>
      </c>
      <c r="G696" s="121" t="str">
        <f t="shared" si="21"/>
        <v/>
      </c>
      <c r="H696" s="640"/>
      <c r="I696" s="641"/>
    </row>
    <row r="697" s="506" customFormat="1" ht="36" customHeight="1" spans="1:9">
      <c r="A697" s="303">
        <v>2101399</v>
      </c>
      <c r="B697" s="422" t="s">
        <v>642</v>
      </c>
      <c r="C697" s="317">
        <v>53</v>
      </c>
      <c r="D697" s="317">
        <v>5</v>
      </c>
      <c r="E697" s="358">
        <v>0</v>
      </c>
      <c r="F697" s="121">
        <f t="shared" si="20"/>
        <v>-1</v>
      </c>
      <c r="G697" s="121">
        <f t="shared" si="21"/>
        <v>0</v>
      </c>
      <c r="H697" s="640"/>
      <c r="I697" s="641"/>
    </row>
    <row r="698" s="506" customFormat="1" ht="36" customHeight="1" spans="1:9">
      <c r="A698" s="303">
        <v>21014</v>
      </c>
      <c r="B698" s="343" t="s">
        <v>643</v>
      </c>
      <c r="C698" s="317">
        <f>SUM(C699:C700)</f>
        <v>93</v>
      </c>
      <c r="D698" s="317">
        <v>247</v>
      </c>
      <c r="E698" s="317">
        <f>SUM(E699:E700)</f>
        <v>121</v>
      </c>
      <c r="F698" s="121">
        <f t="shared" si="20"/>
        <v>0.301</v>
      </c>
      <c r="G698" s="121">
        <f t="shared" si="21"/>
        <v>0.49</v>
      </c>
      <c r="H698" s="640"/>
      <c r="I698" s="641"/>
    </row>
    <row r="699" s="506" customFormat="1" ht="36" customHeight="1" spans="1:9">
      <c r="A699" s="303">
        <v>2101401</v>
      </c>
      <c r="B699" s="422" t="s">
        <v>644</v>
      </c>
      <c r="C699" s="317">
        <v>93</v>
      </c>
      <c r="D699" s="317">
        <v>247</v>
      </c>
      <c r="E699" s="358">
        <v>121</v>
      </c>
      <c r="F699" s="121">
        <f t="shared" si="20"/>
        <v>0.301</v>
      </c>
      <c r="G699" s="121">
        <f t="shared" si="21"/>
        <v>0.49</v>
      </c>
      <c r="H699" s="640"/>
      <c r="I699" s="641"/>
    </row>
    <row r="700" s="506" customFormat="1" ht="36" customHeight="1" spans="1:9">
      <c r="A700" s="303">
        <v>2101499</v>
      </c>
      <c r="B700" s="422" t="s">
        <v>645</v>
      </c>
      <c r="C700" s="317"/>
      <c r="D700" s="317">
        <v>0</v>
      </c>
      <c r="E700" s="358">
        <v>0</v>
      </c>
      <c r="F700" s="121" t="str">
        <f t="shared" si="20"/>
        <v/>
      </c>
      <c r="G700" s="121" t="str">
        <f t="shared" si="21"/>
        <v/>
      </c>
      <c r="H700" s="640"/>
      <c r="I700" s="641"/>
    </row>
    <row r="701" s="506" customFormat="1" ht="36" customHeight="1" spans="1:9">
      <c r="A701" s="303">
        <v>21015</v>
      </c>
      <c r="B701" s="343" t="s">
        <v>646</v>
      </c>
      <c r="C701" s="317">
        <f>SUM(C702:C709)</f>
        <v>331</v>
      </c>
      <c r="D701" s="317">
        <v>363</v>
      </c>
      <c r="E701" s="317">
        <f>SUM(E702:E709)</f>
        <v>351</v>
      </c>
      <c r="F701" s="121">
        <f t="shared" si="20"/>
        <v>0.06</v>
      </c>
      <c r="G701" s="121">
        <f t="shared" si="21"/>
        <v>0.967</v>
      </c>
      <c r="H701" s="640"/>
      <c r="I701" s="641"/>
    </row>
    <row r="702" s="506" customFormat="1" ht="36" customHeight="1" spans="1:9">
      <c r="A702" s="303">
        <v>2101501</v>
      </c>
      <c r="B702" s="422" t="s">
        <v>156</v>
      </c>
      <c r="C702" s="317">
        <v>310</v>
      </c>
      <c r="D702" s="317">
        <v>306</v>
      </c>
      <c r="E702" s="358">
        <v>296</v>
      </c>
      <c r="F702" s="121">
        <f t="shared" si="20"/>
        <v>-0.045</v>
      </c>
      <c r="G702" s="121">
        <f t="shared" si="21"/>
        <v>0.967</v>
      </c>
      <c r="H702" s="640"/>
      <c r="I702" s="641"/>
    </row>
    <row r="703" s="506" customFormat="1" ht="36" customHeight="1" spans="1:9">
      <c r="A703" s="303">
        <v>2101502</v>
      </c>
      <c r="B703" s="422" t="s">
        <v>157</v>
      </c>
      <c r="C703" s="317"/>
      <c r="D703" s="317">
        <v>0</v>
      </c>
      <c r="E703" s="358">
        <v>0</v>
      </c>
      <c r="F703" s="121" t="str">
        <f t="shared" si="20"/>
        <v/>
      </c>
      <c r="G703" s="121" t="str">
        <f t="shared" si="21"/>
        <v/>
      </c>
      <c r="H703" s="640"/>
      <c r="I703" s="641"/>
    </row>
    <row r="704" s="506" customFormat="1" ht="36" customHeight="1" spans="1:9">
      <c r="A704" s="303">
        <v>2101503</v>
      </c>
      <c r="B704" s="422" t="s">
        <v>158</v>
      </c>
      <c r="C704" s="317"/>
      <c r="D704" s="317">
        <v>0</v>
      </c>
      <c r="E704" s="358">
        <v>0</v>
      </c>
      <c r="F704" s="121" t="str">
        <f t="shared" si="20"/>
        <v/>
      </c>
      <c r="G704" s="121" t="str">
        <f t="shared" si="21"/>
        <v/>
      </c>
      <c r="H704" s="640"/>
      <c r="I704" s="641"/>
    </row>
    <row r="705" s="506" customFormat="1" ht="36" customHeight="1" spans="1:9">
      <c r="A705" s="303">
        <v>2101504</v>
      </c>
      <c r="B705" s="422" t="s">
        <v>197</v>
      </c>
      <c r="C705" s="317"/>
      <c r="D705" s="317">
        <v>0</v>
      </c>
      <c r="E705" s="358">
        <v>0</v>
      </c>
      <c r="F705" s="121" t="str">
        <f t="shared" si="20"/>
        <v/>
      </c>
      <c r="G705" s="121" t="str">
        <f t="shared" si="21"/>
        <v/>
      </c>
      <c r="H705" s="640"/>
      <c r="I705" s="641"/>
    </row>
    <row r="706" s="506" customFormat="1" ht="36" customHeight="1" spans="1:9">
      <c r="A706" s="303">
        <v>2101505</v>
      </c>
      <c r="B706" s="422" t="s">
        <v>647</v>
      </c>
      <c r="C706" s="317">
        <v>15</v>
      </c>
      <c r="D706" s="317">
        <v>42</v>
      </c>
      <c r="E706" s="358">
        <v>40</v>
      </c>
      <c r="F706" s="121">
        <f t="shared" si="20"/>
        <v>1.667</v>
      </c>
      <c r="G706" s="121">
        <f t="shared" si="21"/>
        <v>0.952</v>
      </c>
      <c r="H706" s="640"/>
      <c r="I706" s="641"/>
    </row>
    <row r="707" s="506" customFormat="1" ht="36" customHeight="1" spans="1:9">
      <c r="A707" s="303">
        <v>2101506</v>
      </c>
      <c r="B707" s="422" t="s">
        <v>648</v>
      </c>
      <c r="C707" s="317">
        <v>6</v>
      </c>
      <c r="D707" s="317">
        <v>15</v>
      </c>
      <c r="E707" s="358">
        <v>15</v>
      </c>
      <c r="F707" s="121">
        <f t="shared" si="20"/>
        <v>1.5</v>
      </c>
      <c r="G707" s="121">
        <f t="shared" si="21"/>
        <v>1</v>
      </c>
      <c r="H707" s="640"/>
      <c r="I707" s="641"/>
    </row>
    <row r="708" s="506" customFormat="1" ht="36" customHeight="1" spans="1:9">
      <c r="A708" s="303">
        <v>2101550</v>
      </c>
      <c r="B708" s="422" t="s">
        <v>165</v>
      </c>
      <c r="C708" s="317"/>
      <c r="D708" s="317">
        <v>0</v>
      </c>
      <c r="E708" s="358">
        <v>0</v>
      </c>
      <c r="F708" s="121" t="str">
        <f t="shared" si="20"/>
        <v/>
      </c>
      <c r="G708" s="121" t="str">
        <f t="shared" si="21"/>
        <v/>
      </c>
      <c r="H708" s="640"/>
      <c r="I708" s="641"/>
    </row>
    <row r="709" s="506" customFormat="1" ht="36" customHeight="1" spans="1:9">
      <c r="A709" s="303">
        <v>2101599</v>
      </c>
      <c r="B709" s="422" t="s">
        <v>649</v>
      </c>
      <c r="C709" s="317"/>
      <c r="D709" s="317">
        <v>0</v>
      </c>
      <c r="E709" s="358">
        <v>0</v>
      </c>
      <c r="F709" s="121" t="str">
        <f t="shared" ref="F709:F772" si="22">IF(C709&gt;0,E709/C709-1,"")</f>
        <v/>
      </c>
      <c r="G709" s="121" t="str">
        <f t="shared" ref="G709:G772" si="23">IF(D709&gt;0,E709/D709,"")</f>
        <v/>
      </c>
      <c r="H709" s="640"/>
      <c r="I709" s="641"/>
    </row>
    <row r="710" s="506" customFormat="1" ht="36" customHeight="1" spans="1:9">
      <c r="A710" s="303">
        <v>21016</v>
      </c>
      <c r="B710" s="343" t="s">
        <v>650</v>
      </c>
      <c r="C710" s="317">
        <f>SUM(C711)</f>
        <v>57</v>
      </c>
      <c r="D710" s="317">
        <v>97</v>
      </c>
      <c r="E710" s="317">
        <f>SUM(E711)</f>
        <v>121</v>
      </c>
      <c r="F710" s="121">
        <f t="shared" si="22"/>
        <v>1.123</v>
      </c>
      <c r="G710" s="121">
        <f t="shared" si="23"/>
        <v>1.247</v>
      </c>
      <c r="H710" s="640"/>
      <c r="I710" s="641"/>
    </row>
    <row r="711" s="506" customFormat="1" ht="36" customHeight="1" spans="1:9">
      <c r="A711" s="303">
        <v>2101601</v>
      </c>
      <c r="B711" s="422" t="s">
        <v>650</v>
      </c>
      <c r="C711" s="317">
        <v>57</v>
      </c>
      <c r="D711" s="317">
        <v>97</v>
      </c>
      <c r="E711" s="358">
        <v>121</v>
      </c>
      <c r="F711" s="121">
        <f t="shared" si="22"/>
        <v>1.123</v>
      </c>
      <c r="G711" s="121">
        <f t="shared" si="23"/>
        <v>1.247</v>
      </c>
      <c r="H711" s="640"/>
      <c r="I711" s="641"/>
    </row>
    <row r="712" s="506" customFormat="1" ht="36" customHeight="1" spans="1:9">
      <c r="A712" s="303">
        <v>21099</v>
      </c>
      <c r="B712" s="343" t="s">
        <v>651</v>
      </c>
      <c r="C712" s="317">
        <f>SUM(C713)</f>
        <v>38</v>
      </c>
      <c r="D712" s="317">
        <v>19</v>
      </c>
      <c r="E712" s="317">
        <f>SUM(E713)</f>
        <v>584</v>
      </c>
      <c r="F712" s="121">
        <f t="shared" si="22"/>
        <v>14.368</v>
      </c>
      <c r="G712" s="121">
        <f t="shared" si="23"/>
        <v>30.737</v>
      </c>
      <c r="H712" s="640"/>
      <c r="I712" s="641"/>
    </row>
    <row r="713" s="506" customFormat="1" ht="36" customHeight="1" spans="1:9">
      <c r="A713" s="308">
        <v>2109999</v>
      </c>
      <c r="B713" s="422" t="s">
        <v>651</v>
      </c>
      <c r="C713" s="317">
        <v>38</v>
      </c>
      <c r="D713" s="317">
        <v>19</v>
      </c>
      <c r="E713" s="358">
        <v>584</v>
      </c>
      <c r="F713" s="121">
        <f t="shared" si="22"/>
        <v>14.368</v>
      </c>
      <c r="G713" s="121">
        <f t="shared" si="23"/>
        <v>30.737</v>
      </c>
      <c r="H713" s="640"/>
      <c r="I713" s="641"/>
    </row>
    <row r="714" s="506" customFormat="1" ht="36" customHeight="1" spans="1:9">
      <c r="A714" s="306">
        <v>211</v>
      </c>
      <c r="B714" s="300" t="s">
        <v>119</v>
      </c>
      <c r="C714" s="301">
        <f>SUM(C715,C725,C729,C738,C745,C752,C758,C761,C764,C766,C768,C774,C776,C778,C793)</f>
        <v>33229</v>
      </c>
      <c r="D714" s="301">
        <v>45173</v>
      </c>
      <c r="E714" s="301">
        <f>SUM(E715,E725,E729,E738,E745,E752,E758,E761,E764,E766,E768,E774,E776,E778,E793)</f>
        <v>18606</v>
      </c>
      <c r="F714" s="117">
        <f t="shared" si="22"/>
        <v>-0.44</v>
      </c>
      <c r="G714" s="117">
        <f t="shared" si="23"/>
        <v>0.412</v>
      </c>
      <c r="H714" s="640"/>
      <c r="I714" s="641"/>
    </row>
    <row r="715" s="506" customFormat="1" ht="36" customHeight="1" spans="1:9">
      <c r="A715" s="303">
        <v>21101</v>
      </c>
      <c r="B715" s="343" t="s">
        <v>652</v>
      </c>
      <c r="C715" s="317">
        <f>SUM(C716:C724)</f>
        <v>1351</v>
      </c>
      <c r="D715" s="317">
        <v>1261</v>
      </c>
      <c r="E715" s="317">
        <f>SUM(E716:E724)</f>
        <v>1334</v>
      </c>
      <c r="F715" s="121">
        <f t="shared" si="22"/>
        <v>-0.013</v>
      </c>
      <c r="G715" s="121">
        <f t="shared" si="23"/>
        <v>1.058</v>
      </c>
      <c r="H715" s="640"/>
      <c r="I715" s="641"/>
    </row>
    <row r="716" s="506" customFormat="1" ht="36" customHeight="1" spans="1:9">
      <c r="A716" s="303">
        <v>2110101</v>
      </c>
      <c r="B716" s="422" t="s">
        <v>156</v>
      </c>
      <c r="C716" s="317">
        <v>61</v>
      </c>
      <c r="D716" s="317">
        <v>66</v>
      </c>
      <c r="E716" s="358">
        <v>71</v>
      </c>
      <c r="F716" s="121">
        <f t="shared" si="22"/>
        <v>0.164</v>
      </c>
      <c r="G716" s="121">
        <f t="shared" si="23"/>
        <v>1.076</v>
      </c>
      <c r="H716" s="640"/>
      <c r="I716" s="641"/>
    </row>
    <row r="717" s="506" customFormat="1" ht="36" customHeight="1" spans="1:9">
      <c r="A717" s="303">
        <v>2110102</v>
      </c>
      <c r="B717" s="422" t="s">
        <v>157</v>
      </c>
      <c r="C717" s="317">
        <v>64</v>
      </c>
      <c r="D717" s="317">
        <v>69</v>
      </c>
      <c r="E717" s="358">
        <v>69</v>
      </c>
      <c r="F717" s="121">
        <f t="shared" si="22"/>
        <v>0.078</v>
      </c>
      <c r="G717" s="121">
        <f t="shared" si="23"/>
        <v>1</v>
      </c>
      <c r="H717" s="640"/>
      <c r="I717" s="641"/>
    </row>
    <row r="718" s="506" customFormat="1" ht="36" customHeight="1" spans="1:9">
      <c r="A718" s="303">
        <v>2110103</v>
      </c>
      <c r="B718" s="422" t="s">
        <v>158</v>
      </c>
      <c r="C718" s="317"/>
      <c r="D718" s="317">
        <v>0</v>
      </c>
      <c r="E718" s="358">
        <v>0</v>
      </c>
      <c r="F718" s="121" t="str">
        <f t="shared" si="22"/>
        <v/>
      </c>
      <c r="G718" s="121" t="str">
        <f t="shared" si="23"/>
        <v/>
      </c>
      <c r="H718" s="640"/>
      <c r="I718" s="641"/>
    </row>
    <row r="719" s="506" customFormat="1" ht="36" customHeight="1" spans="1:9">
      <c r="A719" s="303">
        <v>2110104</v>
      </c>
      <c r="B719" s="422" t="s">
        <v>653</v>
      </c>
      <c r="C719" s="317"/>
      <c r="D719" s="317">
        <v>0</v>
      </c>
      <c r="E719" s="358">
        <v>0</v>
      </c>
      <c r="F719" s="121" t="str">
        <f t="shared" si="22"/>
        <v/>
      </c>
      <c r="G719" s="121" t="str">
        <f t="shared" si="23"/>
        <v/>
      </c>
      <c r="H719" s="640"/>
      <c r="I719" s="641"/>
    </row>
    <row r="720" s="506" customFormat="1" ht="36" customHeight="1" spans="1:9">
      <c r="A720" s="303">
        <v>2110105</v>
      </c>
      <c r="B720" s="422" t="s">
        <v>654</v>
      </c>
      <c r="C720" s="317"/>
      <c r="D720" s="317">
        <v>0</v>
      </c>
      <c r="E720" s="358">
        <v>0</v>
      </c>
      <c r="F720" s="121" t="str">
        <f t="shared" si="22"/>
        <v/>
      </c>
      <c r="G720" s="121" t="str">
        <f t="shared" si="23"/>
        <v/>
      </c>
      <c r="H720" s="640"/>
      <c r="I720" s="641"/>
    </row>
    <row r="721" s="506" customFormat="1" ht="36" customHeight="1" spans="1:9">
      <c r="A721" s="303">
        <v>2110106</v>
      </c>
      <c r="B721" s="422" t="s">
        <v>655</v>
      </c>
      <c r="C721" s="317"/>
      <c r="D721" s="317">
        <v>0</v>
      </c>
      <c r="E721" s="358">
        <v>0</v>
      </c>
      <c r="F721" s="121" t="str">
        <f t="shared" si="22"/>
        <v/>
      </c>
      <c r="G721" s="121" t="str">
        <f t="shared" si="23"/>
        <v/>
      </c>
      <c r="H721" s="640"/>
      <c r="I721" s="641"/>
    </row>
    <row r="722" s="506" customFormat="1" ht="36" customHeight="1" spans="1:9">
      <c r="A722" s="303">
        <v>2110107</v>
      </c>
      <c r="B722" s="422" t="s">
        <v>656</v>
      </c>
      <c r="C722" s="317"/>
      <c r="D722" s="317">
        <v>0</v>
      </c>
      <c r="E722" s="358">
        <v>0</v>
      </c>
      <c r="F722" s="121" t="str">
        <f t="shared" si="22"/>
        <v/>
      </c>
      <c r="G722" s="121" t="str">
        <f t="shared" si="23"/>
        <v/>
      </c>
      <c r="H722" s="640"/>
      <c r="I722" s="641"/>
    </row>
    <row r="723" s="506" customFormat="1" ht="36" customHeight="1" spans="1:9">
      <c r="A723" s="303">
        <v>2110108</v>
      </c>
      <c r="B723" s="422" t="s">
        <v>657</v>
      </c>
      <c r="C723" s="317"/>
      <c r="D723" s="317">
        <v>0</v>
      </c>
      <c r="E723" s="358">
        <v>0</v>
      </c>
      <c r="F723" s="121" t="str">
        <f t="shared" si="22"/>
        <v/>
      </c>
      <c r="G723" s="121" t="str">
        <f t="shared" si="23"/>
        <v/>
      </c>
      <c r="H723" s="640"/>
      <c r="I723" s="641"/>
    </row>
    <row r="724" s="506" customFormat="1" ht="36" customHeight="1" spans="1:9">
      <c r="A724" s="303">
        <v>2110199</v>
      </c>
      <c r="B724" s="422" t="s">
        <v>658</v>
      </c>
      <c r="C724" s="317">
        <v>1226</v>
      </c>
      <c r="D724" s="317">
        <v>1126</v>
      </c>
      <c r="E724" s="358">
        <v>1194</v>
      </c>
      <c r="F724" s="121">
        <f t="shared" si="22"/>
        <v>-0.026</v>
      </c>
      <c r="G724" s="121">
        <f t="shared" si="23"/>
        <v>1.06</v>
      </c>
      <c r="H724" s="640"/>
      <c r="I724" s="641"/>
    </row>
    <row r="725" s="506" customFormat="1" ht="36" customHeight="1" spans="1:9">
      <c r="A725" s="303">
        <v>21102</v>
      </c>
      <c r="B725" s="343" t="s">
        <v>659</v>
      </c>
      <c r="C725" s="317">
        <f>SUM(C726:C728)</f>
        <v>17</v>
      </c>
      <c r="D725" s="317">
        <v>45</v>
      </c>
      <c r="E725" s="317">
        <f>SUM(E726:E728)</f>
        <v>35</v>
      </c>
      <c r="F725" s="121">
        <f t="shared" si="22"/>
        <v>1.059</v>
      </c>
      <c r="G725" s="121">
        <f t="shared" si="23"/>
        <v>0.778</v>
      </c>
      <c r="H725" s="640"/>
      <c r="I725" s="641"/>
    </row>
    <row r="726" s="506" customFormat="1" ht="36" customHeight="1" spans="1:9">
      <c r="A726" s="303">
        <v>2110203</v>
      </c>
      <c r="B726" s="422" t="s">
        <v>660</v>
      </c>
      <c r="C726" s="317"/>
      <c r="D726" s="317">
        <v>0</v>
      </c>
      <c r="E726" s="358">
        <v>0</v>
      </c>
      <c r="F726" s="121" t="str">
        <f t="shared" si="22"/>
        <v/>
      </c>
      <c r="G726" s="121" t="str">
        <f t="shared" si="23"/>
        <v/>
      </c>
      <c r="H726" s="640"/>
      <c r="I726" s="641"/>
    </row>
    <row r="727" s="506" customFormat="1" ht="36" customHeight="1" spans="1:9">
      <c r="A727" s="303">
        <v>2110204</v>
      </c>
      <c r="B727" s="422" t="s">
        <v>661</v>
      </c>
      <c r="C727" s="317"/>
      <c r="D727" s="317">
        <v>0</v>
      </c>
      <c r="E727" s="358">
        <v>0</v>
      </c>
      <c r="F727" s="121" t="str">
        <f t="shared" si="22"/>
        <v/>
      </c>
      <c r="G727" s="121" t="str">
        <f t="shared" si="23"/>
        <v/>
      </c>
      <c r="H727" s="640"/>
      <c r="I727" s="641"/>
    </row>
    <row r="728" s="506" customFormat="1" ht="36" customHeight="1" spans="1:9">
      <c r="A728" s="303">
        <v>2110299</v>
      </c>
      <c r="B728" s="422" t="s">
        <v>662</v>
      </c>
      <c r="C728" s="317">
        <v>17</v>
      </c>
      <c r="D728" s="317">
        <v>45</v>
      </c>
      <c r="E728" s="358">
        <v>35</v>
      </c>
      <c r="F728" s="121">
        <f t="shared" si="22"/>
        <v>1.059</v>
      </c>
      <c r="G728" s="121">
        <f t="shared" si="23"/>
        <v>0.778</v>
      </c>
      <c r="H728" s="640"/>
      <c r="I728" s="641"/>
    </row>
    <row r="729" s="506" customFormat="1" ht="36" customHeight="1" spans="1:9">
      <c r="A729" s="303">
        <v>21103</v>
      </c>
      <c r="B729" s="343" t="s">
        <v>663</v>
      </c>
      <c r="C729" s="317">
        <f>SUM(C730:C737)</f>
        <v>27480</v>
      </c>
      <c r="D729" s="317">
        <v>41349</v>
      </c>
      <c r="E729" s="317">
        <f>SUM(E730:E737)</f>
        <v>8296</v>
      </c>
      <c r="F729" s="121">
        <f t="shared" si="22"/>
        <v>-0.698</v>
      </c>
      <c r="G729" s="121">
        <f t="shared" si="23"/>
        <v>0.201</v>
      </c>
      <c r="H729" s="640"/>
      <c r="I729" s="641"/>
    </row>
    <row r="730" s="506" customFormat="1" ht="36" customHeight="1" spans="1:9">
      <c r="A730" s="303">
        <v>2110301</v>
      </c>
      <c r="B730" s="422" t="s">
        <v>664</v>
      </c>
      <c r="C730" s="317"/>
      <c r="D730" s="317">
        <v>0</v>
      </c>
      <c r="E730" s="358">
        <v>0</v>
      </c>
      <c r="F730" s="121" t="str">
        <f t="shared" si="22"/>
        <v/>
      </c>
      <c r="G730" s="121" t="str">
        <f t="shared" si="23"/>
        <v/>
      </c>
      <c r="H730" s="640"/>
      <c r="I730" s="641"/>
    </row>
    <row r="731" s="506" customFormat="1" ht="36" customHeight="1" spans="1:9">
      <c r="A731" s="303">
        <v>2110302</v>
      </c>
      <c r="B731" s="422" t="s">
        <v>665</v>
      </c>
      <c r="C731" s="317">
        <v>27480</v>
      </c>
      <c r="D731" s="317">
        <v>41349</v>
      </c>
      <c r="E731" s="358">
        <f>29366-1768-19749</f>
        <v>7849</v>
      </c>
      <c r="F731" s="121">
        <f t="shared" si="22"/>
        <v>-0.714</v>
      </c>
      <c r="G731" s="121">
        <f t="shared" si="23"/>
        <v>0.19</v>
      </c>
      <c r="H731" s="640"/>
      <c r="I731" s="641"/>
    </row>
    <row r="732" s="506" customFormat="1" ht="36" customHeight="1" spans="1:9">
      <c r="A732" s="303">
        <v>2110303</v>
      </c>
      <c r="B732" s="422" t="s">
        <v>666</v>
      </c>
      <c r="C732" s="317"/>
      <c r="D732" s="317">
        <v>0</v>
      </c>
      <c r="E732" s="358">
        <v>0</v>
      </c>
      <c r="F732" s="121" t="str">
        <f t="shared" si="22"/>
        <v/>
      </c>
      <c r="G732" s="121" t="str">
        <f t="shared" si="23"/>
        <v/>
      </c>
      <c r="H732" s="640"/>
      <c r="I732" s="641"/>
    </row>
    <row r="733" s="506" customFormat="1" ht="36" customHeight="1" spans="1:9">
      <c r="A733" s="303">
        <v>2110304</v>
      </c>
      <c r="B733" s="422" t="s">
        <v>667</v>
      </c>
      <c r="C733" s="317"/>
      <c r="D733" s="317">
        <v>0</v>
      </c>
      <c r="E733" s="358">
        <v>447</v>
      </c>
      <c r="F733" s="121" t="str">
        <f t="shared" si="22"/>
        <v/>
      </c>
      <c r="G733" s="121" t="str">
        <f t="shared" si="23"/>
        <v/>
      </c>
      <c r="H733" s="640"/>
      <c r="I733" s="641"/>
    </row>
    <row r="734" s="506" customFormat="1" ht="36" customHeight="1" spans="1:9">
      <c r="A734" s="303">
        <v>2110305</v>
      </c>
      <c r="B734" s="422" t="s">
        <v>668</v>
      </c>
      <c r="C734" s="317"/>
      <c r="D734" s="317">
        <v>0</v>
      </c>
      <c r="E734" s="358">
        <v>0</v>
      </c>
      <c r="F734" s="121" t="str">
        <f t="shared" si="22"/>
        <v/>
      </c>
      <c r="G734" s="121" t="str">
        <f t="shared" si="23"/>
        <v/>
      </c>
      <c r="H734" s="640"/>
      <c r="I734" s="641"/>
    </row>
    <row r="735" s="506" customFormat="1" ht="36" customHeight="1" spans="1:9">
      <c r="A735" s="303">
        <v>2110306</v>
      </c>
      <c r="B735" s="422" t="s">
        <v>669</v>
      </c>
      <c r="C735" s="317"/>
      <c r="D735" s="317">
        <v>0</v>
      </c>
      <c r="E735" s="358">
        <v>0</v>
      </c>
      <c r="F735" s="121" t="str">
        <f t="shared" si="22"/>
        <v/>
      </c>
      <c r="G735" s="121" t="str">
        <f t="shared" si="23"/>
        <v/>
      </c>
      <c r="H735" s="640"/>
      <c r="I735" s="641"/>
    </row>
    <row r="736" s="506" customFormat="1" ht="36" customHeight="1" spans="1:9">
      <c r="A736" s="315">
        <v>2110307</v>
      </c>
      <c r="B736" s="422" t="s">
        <v>670</v>
      </c>
      <c r="C736" s="317"/>
      <c r="D736" s="317">
        <v>0</v>
      </c>
      <c r="E736" s="358">
        <v>0</v>
      </c>
      <c r="F736" s="121" t="str">
        <f t="shared" si="22"/>
        <v/>
      </c>
      <c r="G736" s="121" t="str">
        <f t="shared" si="23"/>
        <v/>
      </c>
      <c r="H736" s="640"/>
      <c r="I736" s="641"/>
    </row>
    <row r="737" s="506" customFormat="1" ht="36" customHeight="1" spans="1:9">
      <c r="A737" s="303">
        <v>2110399</v>
      </c>
      <c r="B737" s="422" t="s">
        <v>671</v>
      </c>
      <c r="C737" s="317"/>
      <c r="D737" s="317">
        <v>0</v>
      </c>
      <c r="E737" s="358">
        <v>0</v>
      </c>
      <c r="F737" s="121" t="str">
        <f t="shared" si="22"/>
        <v/>
      </c>
      <c r="G737" s="121" t="str">
        <f t="shared" si="23"/>
        <v/>
      </c>
      <c r="H737" s="640"/>
      <c r="I737" s="641"/>
    </row>
    <row r="738" s="506" customFormat="1" ht="36" customHeight="1" spans="1:9">
      <c r="A738" s="303">
        <v>21104</v>
      </c>
      <c r="B738" s="343" t="s">
        <v>672</v>
      </c>
      <c r="C738" s="317">
        <f>SUM(C739:C744)</f>
        <v>1804</v>
      </c>
      <c r="D738" s="317">
        <v>755</v>
      </c>
      <c r="E738" s="317">
        <f>SUM(E739:E744)</f>
        <v>882</v>
      </c>
      <c r="F738" s="121">
        <f t="shared" si="22"/>
        <v>-0.511</v>
      </c>
      <c r="G738" s="121">
        <f t="shared" si="23"/>
        <v>1.168</v>
      </c>
      <c r="H738" s="640"/>
      <c r="I738" s="641"/>
    </row>
    <row r="739" s="506" customFormat="1" ht="36" customHeight="1" spans="1:9">
      <c r="A739" s="303">
        <v>2110401</v>
      </c>
      <c r="B739" s="422" t="s">
        <v>673</v>
      </c>
      <c r="C739" s="317">
        <v>827</v>
      </c>
      <c r="D739" s="317">
        <v>520</v>
      </c>
      <c r="E739" s="358">
        <v>464</v>
      </c>
      <c r="F739" s="121">
        <f t="shared" si="22"/>
        <v>-0.439</v>
      </c>
      <c r="G739" s="121">
        <f t="shared" si="23"/>
        <v>0.892</v>
      </c>
      <c r="H739" s="640"/>
      <c r="I739" s="641"/>
    </row>
    <row r="740" s="506" customFormat="1" ht="36" customHeight="1" spans="1:9">
      <c r="A740" s="303">
        <v>2110402</v>
      </c>
      <c r="B740" s="422" t="s">
        <v>674</v>
      </c>
      <c r="C740" s="317"/>
      <c r="D740" s="317">
        <v>0</v>
      </c>
      <c r="E740" s="358">
        <v>0</v>
      </c>
      <c r="F740" s="121" t="str">
        <f t="shared" si="22"/>
        <v/>
      </c>
      <c r="G740" s="121" t="str">
        <f t="shared" si="23"/>
        <v/>
      </c>
      <c r="H740" s="640"/>
      <c r="I740" s="641"/>
    </row>
    <row r="741" s="506" customFormat="1" ht="36" customHeight="1" spans="1:9">
      <c r="A741" s="303">
        <v>2110404</v>
      </c>
      <c r="B741" s="422" t="s">
        <v>675</v>
      </c>
      <c r="C741" s="317"/>
      <c r="D741" s="317">
        <v>0</v>
      </c>
      <c r="E741" s="358">
        <v>0</v>
      </c>
      <c r="F741" s="121" t="str">
        <f t="shared" si="22"/>
        <v/>
      </c>
      <c r="G741" s="121" t="str">
        <f t="shared" si="23"/>
        <v/>
      </c>
      <c r="H741" s="640"/>
      <c r="I741" s="641"/>
    </row>
    <row r="742" s="506" customFormat="1" ht="36" customHeight="1" spans="1:9">
      <c r="A742" s="303">
        <v>2110405</v>
      </c>
      <c r="B742" s="428" t="s">
        <v>676</v>
      </c>
      <c r="C742" s="317"/>
      <c r="D742" s="317">
        <v>0</v>
      </c>
      <c r="E742" s="358"/>
      <c r="F742" s="121" t="str">
        <f t="shared" si="22"/>
        <v/>
      </c>
      <c r="G742" s="121" t="str">
        <f t="shared" si="23"/>
        <v/>
      </c>
      <c r="H742" s="640"/>
      <c r="I742" s="641"/>
    </row>
    <row r="743" s="506" customFormat="1" ht="36" customHeight="1" spans="1:9">
      <c r="A743" s="303">
        <v>2110406</v>
      </c>
      <c r="B743" s="428" t="s">
        <v>677</v>
      </c>
      <c r="C743" s="317"/>
      <c r="D743" s="317">
        <v>0</v>
      </c>
      <c r="E743" s="358"/>
      <c r="F743" s="121" t="str">
        <f t="shared" si="22"/>
        <v/>
      </c>
      <c r="G743" s="121" t="str">
        <f t="shared" si="23"/>
        <v/>
      </c>
      <c r="H743" s="640"/>
      <c r="I743" s="641"/>
    </row>
    <row r="744" s="506" customFormat="1" ht="36" customHeight="1" spans="1:9">
      <c r="A744" s="303">
        <v>2110499</v>
      </c>
      <c r="B744" s="422" t="s">
        <v>678</v>
      </c>
      <c r="C744" s="317">
        <v>977</v>
      </c>
      <c r="D744" s="317">
        <v>235</v>
      </c>
      <c r="E744" s="358">
        <v>418</v>
      </c>
      <c r="F744" s="121">
        <f t="shared" si="22"/>
        <v>-0.572</v>
      </c>
      <c r="G744" s="121">
        <f t="shared" si="23"/>
        <v>1.779</v>
      </c>
      <c r="H744" s="640"/>
      <c r="I744" s="641"/>
    </row>
    <row r="745" s="506" customFormat="1" ht="36" customHeight="1" spans="1:9">
      <c r="A745" s="303">
        <v>21105</v>
      </c>
      <c r="B745" s="343" t="s">
        <v>679</v>
      </c>
      <c r="C745" s="317">
        <f>SUM(C746:C751)</f>
        <v>1398</v>
      </c>
      <c r="D745" s="317">
        <v>1277</v>
      </c>
      <c r="E745" s="317">
        <f>SUM(E746:E751)</f>
        <v>1239</v>
      </c>
      <c r="F745" s="121">
        <f t="shared" si="22"/>
        <v>-0.114</v>
      </c>
      <c r="G745" s="121">
        <f t="shared" si="23"/>
        <v>0.97</v>
      </c>
      <c r="H745" s="640"/>
      <c r="I745" s="641"/>
    </row>
    <row r="746" s="506" customFormat="1" ht="36" customHeight="1" spans="1:9">
      <c r="A746" s="303">
        <v>2110501</v>
      </c>
      <c r="B746" s="422" t="s">
        <v>680</v>
      </c>
      <c r="C746" s="317">
        <v>1398</v>
      </c>
      <c r="D746" s="317">
        <v>1277</v>
      </c>
      <c r="E746" s="358">
        <v>1239</v>
      </c>
      <c r="F746" s="121">
        <f t="shared" si="22"/>
        <v>-0.114</v>
      </c>
      <c r="G746" s="121">
        <f t="shared" si="23"/>
        <v>0.97</v>
      </c>
      <c r="H746" s="640"/>
      <c r="I746" s="641"/>
    </row>
    <row r="747" s="506" customFormat="1" ht="36" customHeight="1" spans="1:9">
      <c r="A747" s="303">
        <v>2110502</v>
      </c>
      <c r="B747" s="422" t="s">
        <v>681</v>
      </c>
      <c r="C747" s="317"/>
      <c r="D747" s="317">
        <v>0</v>
      </c>
      <c r="E747" s="358">
        <v>0</v>
      </c>
      <c r="F747" s="121" t="str">
        <f t="shared" si="22"/>
        <v/>
      </c>
      <c r="G747" s="121" t="str">
        <f t="shared" si="23"/>
        <v/>
      </c>
      <c r="H747" s="640"/>
      <c r="I747" s="641"/>
    </row>
    <row r="748" s="506" customFormat="1" ht="36" customHeight="1" spans="1:9">
      <c r="A748" s="303">
        <v>2110503</v>
      </c>
      <c r="B748" s="422" t="s">
        <v>682</v>
      </c>
      <c r="C748" s="317"/>
      <c r="D748" s="317">
        <v>0</v>
      </c>
      <c r="E748" s="358">
        <v>0</v>
      </c>
      <c r="F748" s="121" t="str">
        <f t="shared" si="22"/>
        <v/>
      </c>
      <c r="G748" s="121" t="str">
        <f t="shared" si="23"/>
        <v/>
      </c>
      <c r="H748" s="640"/>
      <c r="I748" s="641"/>
    </row>
    <row r="749" s="506" customFormat="1" ht="36" customHeight="1" spans="1:9">
      <c r="A749" s="303">
        <v>2110506</v>
      </c>
      <c r="B749" s="422" t="s">
        <v>683</v>
      </c>
      <c r="C749" s="317"/>
      <c r="D749" s="317">
        <v>0</v>
      </c>
      <c r="E749" s="358">
        <v>0</v>
      </c>
      <c r="F749" s="121" t="str">
        <f t="shared" si="22"/>
        <v/>
      </c>
      <c r="G749" s="121" t="str">
        <f t="shared" si="23"/>
        <v/>
      </c>
      <c r="H749" s="640"/>
      <c r="I749" s="641"/>
    </row>
    <row r="750" s="506" customFormat="1" ht="36" customHeight="1" spans="1:9">
      <c r="A750" s="303">
        <v>2110507</v>
      </c>
      <c r="B750" s="422" t="s">
        <v>684</v>
      </c>
      <c r="C750" s="317"/>
      <c r="D750" s="317">
        <v>0</v>
      </c>
      <c r="E750" s="358">
        <v>0</v>
      </c>
      <c r="F750" s="121" t="str">
        <f t="shared" si="22"/>
        <v/>
      </c>
      <c r="G750" s="121" t="str">
        <f t="shared" si="23"/>
        <v/>
      </c>
      <c r="H750" s="640"/>
      <c r="I750" s="641"/>
    </row>
    <row r="751" s="506" customFormat="1" ht="36" customHeight="1" spans="1:9">
      <c r="A751" s="303">
        <v>2110599</v>
      </c>
      <c r="B751" s="422" t="s">
        <v>685</v>
      </c>
      <c r="C751" s="317"/>
      <c r="D751" s="317">
        <v>0</v>
      </c>
      <c r="E751" s="358">
        <v>0</v>
      </c>
      <c r="F751" s="121" t="str">
        <f t="shared" si="22"/>
        <v/>
      </c>
      <c r="G751" s="121" t="str">
        <f t="shared" si="23"/>
        <v/>
      </c>
      <c r="H751" s="640"/>
      <c r="I751" s="641"/>
    </row>
    <row r="752" s="506" customFormat="1" ht="36" customHeight="1" spans="1:9">
      <c r="A752" s="303">
        <v>21106</v>
      </c>
      <c r="B752" s="343" t="s">
        <v>686</v>
      </c>
      <c r="C752" s="317">
        <f>SUM(C753:C757)</f>
        <v>25</v>
      </c>
      <c r="D752" s="317">
        <v>486</v>
      </c>
      <c r="E752" s="317">
        <f>SUM(E753:E757)</f>
        <v>646</v>
      </c>
      <c r="F752" s="121">
        <f t="shared" si="22"/>
        <v>24.84</v>
      </c>
      <c r="G752" s="121">
        <f t="shared" si="23"/>
        <v>1.329</v>
      </c>
      <c r="H752" s="640"/>
      <c r="I752" s="641"/>
    </row>
    <row r="753" s="506" customFormat="1" ht="36" customHeight="1" spans="1:9">
      <c r="A753" s="303">
        <v>2110602</v>
      </c>
      <c r="B753" s="422" t="s">
        <v>687</v>
      </c>
      <c r="C753" s="317">
        <v>25</v>
      </c>
      <c r="D753" s="317">
        <v>486</v>
      </c>
      <c r="E753" s="358">
        <v>346</v>
      </c>
      <c r="F753" s="121">
        <f t="shared" si="22"/>
        <v>12.84</v>
      </c>
      <c r="G753" s="121">
        <f t="shared" si="23"/>
        <v>0.712</v>
      </c>
      <c r="H753" s="640"/>
      <c r="I753" s="641"/>
    </row>
    <row r="754" s="506" customFormat="1" ht="36" customHeight="1" spans="1:9">
      <c r="A754" s="303">
        <v>2110603</v>
      </c>
      <c r="B754" s="422" t="s">
        <v>688</v>
      </c>
      <c r="C754" s="317"/>
      <c r="D754" s="317">
        <v>0</v>
      </c>
      <c r="E754" s="358">
        <v>0</v>
      </c>
      <c r="F754" s="121" t="str">
        <f t="shared" si="22"/>
        <v/>
      </c>
      <c r="G754" s="121" t="str">
        <f t="shared" si="23"/>
        <v/>
      </c>
      <c r="H754" s="640"/>
      <c r="I754" s="641"/>
    </row>
    <row r="755" s="506" customFormat="1" ht="36" customHeight="1" spans="1:9">
      <c r="A755" s="303">
        <v>2110604</v>
      </c>
      <c r="B755" s="422" t="s">
        <v>689</v>
      </c>
      <c r="C755" s="317"/>
      <c r="D755" s="317">
        <v>0</v>
      </c>
      <c r="E755" s="358">
        <v>0</v>
      </c>
      <c r="F755" s="121" t="str">
        <f t="shared" si="22"/>
        <v/>
      </c>
      <c r="G755" s="121" t="str">
        <f t="shared" si="23"/>
        <v/>
      </c>
      <c r="H755" s="640"/>
      <c r="I755" s="641"/>
    </row>
    <row r="756" s="506" customFormat="1" ht="36" customHeight="1" spans="1:9">
      <c r="A756" s="303">
        <v>2110605</v>
      </c>
      <c r="B756" s="422" t="s">
        <v>690</v>
      </c>
      <c r="C756" s="317"/>
      <c r="D756" s="317">
        <v>0</v>
      </c>
      <c r="E756" s="358">
        <v>0</v>
      </c>
      <c r="F756" s="121" t="str">
        <f t="shared" si="22"/>
        <v/>
      </c>
      <c r="G756" s="121" t="str">
        <f t="shared" si="23"/>
        <v/>
      </c>
      <c r="H756" s="640"/>
      <c r="I756" s="641"/>
    </row>
    <row r="757" s="506" customFormat="1" ht="36" customHeight="1" spans="1:9">
      <c r="A757" s="303">
        <v>2110699</v>
      </c>
      <c r="B757" s="422" t="s">
        <v>691</v>
      </c>
      <c r="C757" s="317"/>
      <c r="D757" s="317">
        <v>0</v>
      </c>
      <c r="E757" s="358">
        <v>300</v>
      </c>
      <c r="F757" s="121" t="str">
        <f t="shared" si="22"/>
        <v/>
      </c>
      <c r="G757" s="121" t="str">
        <f t="shared" si="23"/>
        <v/>
      </c>
      <c r="H757" s="640"/>
      <c r="I757" s="641"/>
    </row>
    <row r="758" s="506" customFormat="1" ht="36" customHeight="1" spans="1:9">
      <c r="A758" s="303">
        <v>21107</v>
      </c>
      <c r="B758" s="343" t="s">
        <v>692</v>
      </c>
      <c r="C758" s="317">
        <f>SUM(C759:C760)</f>
        <v>825</v>
      </c>
      <c r="D758" s="317">
        <v>0</v>
      </c>
      <c r="E758" s="317">
        <f>SUM(E759:E760)</f>
        <v>0</v>
      </c>
      <c r="F758" s="121">
        <f t="shared" si="22"/>
        <v>-1</v>
      </c>
      <c r="G758" s="121" t="str">
        <f t="shared" si="23"/>
        <v/>
      </c>
      <c r="H758" s="640"/>
      <c r="I758" s="641"/>
    </row>
    <row r="759" s="506" customFormat="1" ht="36" customHeight="1" spans="1:9">
      <c r="A759" s="303">
        <v>2110704</v>
      </c>
      <c r="B759" s="422" t="s">
        <v>693</v>
      </c>
      <c r="C759" s="317"/>
      <c r="D759" s="317">
        <v>0</v>
      </c>
      <c r="E759" s="358">
        <v>0</v>
      </c>
      <c r="F759" s="121" t="str">
        <f t="shared" si="22"/>
        <v/>
      </c>
      <c r="G759" s="121" t="str">
        <f t="shared" si="23"/>
        <v/>
      </c>
      <c r="H759" s="640"/>
      <c r="I759" s="641"/>
    </row>
    <row r="760" s="506" customFormat="1" ht="36" customHeight="1" spans="1:9">
      <c r="A760" s="303">
        <v>2110799</v>
      </c>
      <c r="B760" s="422" t="s">
        <v>694</v>
      </c>
      <c r="C760" s="317">
        <v>825</v>
      </c>
      <c r="D760" s="317">
        <v>0</v>
      </c>
      <c r="E760" s="358">
        <v>0</v>
      </c>
      <c r="F760" s="121">
        <f t="shared" si="22"/>
        <v>-1</v>
      </c>
      <c r="G760" s="121" t="str">
        <f t="shared" si="23"/>
        <v/>
      </c>
      <c r="H760" s="640"/>
      <c r="I760" s="641"/>
    </row>
    <row r="761" s="506" customFormat="1" ht="36" customHeight="1" spans="1:9">
      <c r="A761" s="303">
        <v>21108</v>
      </c>
      <c r="B761" s="343" t="s">
        <v>695</v>
      </c>
      <c r="C761" s="317">
        <f>SUM(C762:C763)</f>
        <v>0</v>
      </c>
      <c r="D761" s="317">
        <v>0</v>
      </c>
      <c r="E761" s="317">
        <f>SUM(E762:E763)</f>
        <v>0</v>
      </c>
      <c r="F761" s="121" t="str">
        <f t="shared" si="22"/>
        <v/>
      </c>
      <c r="G761" s="121" t="str">
        <f t="shared" si="23"/>
        <v/>
      </c>
      <c r="H761" s="640"/>
      <c r="I761" s="641"/>
    </row>
    <row r="762" s="506" customFormat="1" ht="36" customHeight="1" spans="1:9">
      <c r="A762" s="303">
        <v>2110804</v>
      </c>
      <c r="B762" s="422" t="s">
        <v>696</v>
      </c>
      <c r="C762" s="317"/>
      <c r="D762" s="317">
        <v>0</v>
      </c>
      <c r="E762" s="358">
        <v>0</v>
      </c>
      <c r="F762" s="121" t="str">
        <f t="shared" si="22"/>
        <v/>
      </c>
      <c r="G762" s="121" t="str">
        <f t="shared" si="23"/>
        <v/>
      </c>
      <c r="H762" s="640"/>
      <c r="I762" s="641"/>
    </row>
    <row r="763" s="506" customFormat="1" ht="36" customHeight="1" spans="1:9">
      <c r="A763" s="303">
        <v>2110899</v>
      </c>
      <c r="B763" s="422" t="s">
        <v>697</v>
      </c>
      <c r="C763" s="317"/>
      <c r="D763" s="317">
        <v>0</v>
      </c>
      <c r="E763" s="358">
        <v>0</v>
      </c>
      <c r="F763" s="121" t="str">
        <f t="shared" si="22"/>
        <v/>
      </c>
      <c r="G763" s="121" t="str">
        <f t="shared" si="23"/>
        <v/>
      </c>
      <c r="H763" s="640"/>
      <c r="I763" s="641"/>
    </row>
    <row r="764" s="506" customFormat="1" ht="36" customHeight="1" spans="1:9">
      <c r="A764" s="303">
        <v>21109</v>
      </c>
      <c r="B764" s="343" t="s">
        <v>698</v>
      </c>
      <c r="C764" s="317">
        <f>C765</f>
        <v>0</v>
      </c>
      <c r="D764" s="317">
        <v>0</v>
      </c>
      <c r="E764" s="317">
        <f>E765</f>
        <v>0</v>
      </c>
      <c r="F764" s="121" t="str">
        <f t="shared" si="22"/>
        <v/>
      </c>
      <c r="G764" s="121" t="str">
        <f t="shared" si="23"/>
        <v/>
      </c>
      <c r="H764" s="640"/>
      <c r="I764" s="641"/>
    </row>
    <row r="765" s="506" customFormat="1" ht="36" customHeight="1" spans="1:9">
      <c r="A765" s="308">
        <v>2110901</v>
      </c>
      <c r="B765" s="431" t="s">
        <v>698</v>
      </c>
      <c r="C765" s="317"/>
      <c r="D765" s="317">
        <v>0</v>
      </c>
      <c r="E765" s="358">
        <v>0</v>
      </c>
      <c r="F765" s="121" t="str">
        <f t="shared" si="22"/>
        <v/>
      </c>
      <c r="G765" s="121" t="str">
        <f t="shared" si="23"/>
        <v/>
      </c>
      <c r="H765" s="640"/>
      <c r="I765" s="641"/>
    </row>
    <row r="766" s="506" customFormat="1" ht="36" customHeight="1" spans="1:9">
      <c r="A766" s="303">
        <v>21110</v>
      </c>
      <c r="B766" s="343" t="s">
        <v>699</v>
      </c>
      <c r="C766" s="317">
        <f>C767</f>
        <v>0</v>
      </c>
      <c r="D766" s="317">
        <v>0</v>
      </c>
      <c r="E766" s="317">
        <f>E767</f>
        <v>0</v>
      </c>
      <c r="F766" s="121" t="str">
        <f t="shared" si="22"/>
        <v/>
      </c>
      <c r="G766" s="121" t="str">
        <f t="shared" si="23"/>
        <v/>
      </c>
      <c r="H766" s="640"/>
      <c r="I766" s="641"/>
    </row>
    <row r="767" s="506" customFormat="1" ht="36" customHeight="1" spans="1:9">
      <c r="A767" s="308">
        <v>2111001</v>
      </c>
      <c r="B767" s="431" t="s">
        <v>699</v>
      </c>
      <c r="C767" s="317"/>
      <c r="D767" s="317">
        <v>0</v>
      </c>
      <c r="E767" s="358">
        <v>0</v>
      </c>
      <c r="F767" s="121" t="str">
        <f t="shared" si="22"/>
        <v/>
      </c>
      <c r="G767" s="121" t="str">
        <f t="shared" si="23"/>
        <v/>
      </c>
      <c r="H767" s="640"/>
      <c r="I767" s="641"/>
    </row>
    <row r="768" s="506" customFormat="1" ht="36" customHeight="1" spans="1:9">
      <c r="A768" s="303">
        <v>21111</v>
      </c>
      <c r="B768" s="343" t="s">
        <v>700</v>
      </c>
      <c r="C768" s="317">
        <f>SUM(C769:C773)</f>
        <v>0</v>
      </c>
      <c r="D768" s="317">
        <v>0</v>
      </c>
      <c r="E768" s="317">
        <f>SUM(E769:E773)</f>
        <v>0</v>
      </c>
      <c r="F768" s="121" t="str">
        <f t="shared" si="22"/>
        <v/>
      </c>
      <c r="G768" s="121" t="str">
        <f t="shared" si="23"/>
        <v/>
      </c>
      <c r="H768" s="640"/>
      <c r="I768" s="641"/>
    </row>
    <row r="769" s="506" customFormat="1" ht="36" customHeight="1" spans="1:9">
      <c r="A769" s="303">
        <v>2111101</v>
      </c>
      <c r="B769" s="422" t="s">
        <v>701</v>
      </c>
      <c r="C769" s="317"/>
      <c r="D769" s="317">
        <v>0</v>
      </c>
      <c r="E769" s="358">
        <v>0</v>
      </c>
      <c r="F769" s="121" t="str">
        <f t="shared" si="22"/>
        <v/>
      </c>
      <c r="G769" s="121" t="str">
        <f t="shared" si="23"/>
        <v/>
      </c>
      <c r="H769" s="640"/>
      <c r="I769" s="641"/>
    </row>
    <row r="770" s="506" customFormat="1" ht="36" customHeight="1" spans="1:9">
      <c r="A770" s="303">
        <v>2111102</v>
      </c>
      <c r="B770" s="422" t="s">
        <v>702</v>
      </c>
      <c r="C770" s="317"/>
      <c r="D770" s="317">
        <v>0</v>
      </c>
      <c r="E770" s="358">
        <v>0</v>
      </c>
      <c r="F770" s="121" t="str">
        <f t="shared" si="22"/>
        <v/>
      </c>
      <c r="G770" s="121" t="str">
        <f t="shared" si="23"/>
        <v/>
      </c>
      <c r="H770" s="640"/>
      <c r="I770" s="641"/>
    </row>
    <row r="771" s="506" customFormat="1" ht="36" customHeight="1" spans="1:9">
      <c r="A771" s="303">
        <v>2111103</v>
      </c>
      <c r="B771" s="422" t="s">
        <v>703</v>
      </c>
      <c r="C771" s="317"/>
      <c r="D771" s="317">
        <v>0</v>
      </c>
      <c r="E771" s="358">
        <v>0</v>
      </c>
      <c r="F771" s="121" t="str">
        <f t="shared" si="22"/>
        <v/>
      </c>
      <c r="G771" s="121" t="str">
        <f t="shared" si="23"/>
        <v/>
      </c>
      <c r="H771" s="640"/>
      <c r="I771" s="641"/>
    </row>
    <row r="772" s="506" customFormat="1" ht="36" customHeight="1" spans="1:9">
      <c r="A772" s="303">
        <v>2111104</v>
      </c>
      <c r="B772" s="422" t="s">
        <v>704</v>
      </c>
      <c r="C772" s="317"/>
      <c r="D772" s="317">
        <v>0</v>
      </c>
      <c r="E772" s="358">
        <v>0</v>
      </c>
      <c r="F772" s="121" t="str">
        <f t="shared" si="22"/>
        <v/>
      </c>
      <c r="G772" s="121" t="str">
        <f t="shared" si="23"/>
        <v/>
      </c>
      <c r="H772" s="640"/>
      <c r="I772" s="641"/>
    </row>
    <row r="773" s="506" customFormat="1" ht="36" customHeight="1" spans="1:9">
      <c r="A773" s="303">
        <v>2111199</v>
      </c>
      <c r="B773" s="422" t="s">
        <v>705</v>
      </c>
      <c r="C773" s="317"/>
      <c r="D773" s="317">
        <v>0</v>
      </c>
      <c r="E773" s="358">
        <v>0</v>
      </c>
      <c r="F773" s="121" t="str">
        <f t="shared" ref="F773:F836" si="24">IF(C773&gt;0,E773/C773-1,"")</f>
        <v/>
      </c>
      <c r="G773" s="121" t="str">
        <f t="shared" ref="G773:G836" si="25">IF(D773&gt;0,E773/D773,"")</f>
        <v/>
      </c>
      <c r="H773" s="640"/>
      <c r="I773" s="641"/>
    </row>
    <row r="774" s="506" customFormat="1" ht="36" customHeight="1" spans="1:9">
      <c r="A774" s="303">
        <v>21112</v>
      </c>
      <c r="B774" s="343" t="s">
        <v>706</v>
      </c>
      <c r="C774" s="317">
        <f>C775</f>
        <v>0</v>
      </c>
      <c r="D774" s="317">
        <v>0</v>
      </c>
      <c r="E774" s="317">
        <f>E775</f>
        <v>0</v>
      </c>
      <c r="F774" s="121" t="str">
        <f t="shared" si="24"/>
        <v/>
      </c>
      <c r="G774" s="121" t="str">
        <f t="shared" si="25"/>
        <v/>
      </c>
      <c r="H774" s="640"/>
      <c r="I774" s="641"/>
    </row>
    <row r="775" s="506" customFormat="1" ht="36" customHeight="1" spans="1:9">
      <c r="A775" s="315">
        <v>2111201</v>
      </c>
      <c r="B775" s="422" t="s">
        <v>706</v>
      </c>
      <c r="C775" s="317"/>
      <c r="D775" s="317">
        <v>0</v>
      </c>
      <c r="E775" s="358">
        <v>0</v>
      </c>
      <c r="F775" s="121" t="str">
        <f t="shared" si="24"/>
        <v/>
      </c>
      <c r="G775" s="121" t="str">
        <f t="shared" si="25"/>
        <v/>
      </c>
      <c r="H775" s="640"/>
      <c r="I775" s="641"/>
    </row>
    <row r="776" s="506" customFormat="1" ht="36" customHeight="1" spans="1:9">
      <c r="A776" s="303">
        <v>21113</v>
      </c>
      <c r="B776" s="343" t="s">
        <v>707</v>
      </c>
      <c r="C776" s="317">
        <f>C777</f>
        <v>0</v>
      </c>
      <c r="D776" s="317">
        <v>0</v>
      </c>
      <c r="E776" s="317">
        <f>E777</f>
        <v>0</v>
      </c>
      <c r="F776" s="121" t="str">
        <f t="shared" si="24"/>
        <v/>
      </c>
      <c r="G776" s="121" t="str">
        <f t="shared" si="25"/>
        <v/>
      </c>
      <c r="H776" s="640"/>
      <c r="I776" s="641"/>
    </row>
    <row r="777" s="506" customFormat="1" ht="36" customHeight="1" spans="1:9">
      <c r="A777" s="315">
        <v>2111301</v>
      </c>
      <c r="B777" s="422" t="s">
        <v>707</v>
      </c>
      <c r="C777" s="317"/>
      <c r="D777" s="317">
        <v>0</v>
      </c>
      <c r="E777" s="358">
        <v>0</v>
      </c>
      <c r="F777" s="121" t="str">
        <f t="shared" si="24"/>
        <v/>
      </c>
      <c r="G777" s="121" t="str">
        <f t="shared" si="25"/>
        <v/>
      </c>
      <c r="H777" s="640"/>
      <c r="I777" s="641"/>
    </row>
    <row r="778" s="506" customFormat="1" ht="36" customHeight="1" spans="1:9">
      <c r="A778" s="303">
        <v>21114</v>
      </c>
      <c r="B778" s="343" t="s">
        <v>708</v>
      </c>
      <c r="C778" s="317">
        <f>SUM(C779:C792)</f>
        <v>0</v>
      </c>
      <c r="D778" s="317">
        <v>0</v>
      </c>
      <c r="E778" s="317">
        <f>SUM(E779:E792)</f>
        <v>0</v>
      </c>
      <c r="F778" s="121" t="str">
        <f t="shared" si="24"/>
        <v/>
      </c>
      <c r="G778" s="121" t="str">
        <f t="shared" si="25"/>
        <v/>
      </c>
      <c r="H778" s="640"/>
      <c r="I778" s="641"/>
    </row>
    <row r="779" s="506" customFormat="1" ht="36" customHeight="1" spans="1:9">
      <c r="A779" s="303">
        <v>2111401</v>
      </c>
      <c r="B779" s="422" t="s">
        <v>156</v>
      </c>
      <c r="C779" s="317"/>
      <c r="D779" s="317">
        <v>0</v>
      </c>
      <c r="E779" s="358">
        <v>0</v>
      </c>
      <c r="F779" s="121" t="str">
        <f t="shared" si="24"/>
        <v/>
      </c>
      <c r="G779" s="121" t="str">
        <f t="shared" si="25"/>
        <v/>
      </c>
      <c r="H779" s="640"/>
      <c r="I779" s="641"/>
    </row>
    <row r="780" s="506" customFormat="1" ht="36" customHeight="1" spans="1:9">
      <c r="A780" s="303">
        <v>2111402</v>
      </c>
      <c r="B780" s="422" t="s">
        <v>157</v>
      </c>
      <c r="C780" s="317"/>
      <c r="D780" s="317">
        <v>0</v>
      </c>
      <c r="E780" s="358">
        <v>0</v>
      </c>
      <c r="F780" s="121" t="str">
        <f t="shared" si="24"/>
        <v/>
      </c>
      <c r="G780" s="121" t="str">
        <f t="shared" si="25"/>
        <v/>
      </c>
      <c r="H780" s="640"/>
      <c r="I780" s="641"/>
    </row>
    <row r="781" s="506" customFormat="1" ht="36" customHeight="1" spans="1:9">
      <c r="A781" s="303">
        <v>2111403</v>
      </c>
      <c r="B781" s="422" t="s">
        <v>158</v>
      </c>
      <c r="C781" s="317"/>
      <c r="D781" s="317">
        <v>0</v>
      </c>
      <c r="E781" s="358">
        <v>0</v>
      </c>
      <c r="F781" s="121" t="str">
        <f t="shared" si="24"/>
        <v/>
      </c>
      <c r="G781" s="121" t="str">
        <f t="shared" si="25"/>
        <v/>
      </c>
      <c r="H781" s="640"/>
      <c r="I781" s="641"/>
    </row>
    <row r="782" s="506" customFormat="1" ht="36" customHeight="1" spans="1:9">
      <c r="A782" s="303">
        <v>2111404</v>
      </c>
      <c r="B782" s="422" t="s">
        <v>709</v>
      </c>
      <c r="C782" s="317"/>
      <c r="D782" s="317">
        <v>0</v>
      </c>
      <c r="E782" s="358">
        <v>0</v>
      </c>
      <c r="F782" s="121" t="str">
        <f t="shared" si="24"/>
        <v/>
      </c>
      <c r="G782" s="121" t="str">
        <f t="shared" si="25"/>
        <v/>
      </c>
      <c r="H782" s="640"/>
      <c r="I782" s="641"/>
    </row>
    <row r="783" s="506" customFormat="1" ht="36" customHeight="1" spans="1:9">
      <c r="A783" s="303">
        <v>2111405</v>
      </c>
      <c r="B783" s="422" t="s">
        <v>710</v>
      </c>
      <c r="C783" s="317"/>
      <c r="D783" s="317">
        <v>0</v>
      </c>
      <c r="E783" s="358">
        <v>0</v>
      </c>
      <c r="F783" s="121" t="str">
        <f t="shared" si="24"/>
        <v/>
      </c>
      <c r="G783" s="121" t="str">
        <f t="shared" si="25"/>
        <v/>
      </c>
      <c r="H783" s="640"/>
      <c r="I783" s="641"/>
    </row>
    <row r="784" s="506" customFormat="1" ht="36" customHeight="1" spans="1:9">
      <c r="A784" s="303">
        <v>2111406</v>
      </c>
      <c r="B784" s="422" t="s">
        <v>711</v>
      </c>
      <c r="C784" s="317"/>
      <c r="D784" s="317">
        <v>0</v>
      </c>
      <c r="E784" s="358">
        <v>0</v>
      </c>
      <c r="F784" s="121" t="str">
        <f t="shared" si="24"/>
        <v/>
      </c>
      <c r="G784" s="121" t="str">
        <f t="shared" si="25"/>
        <v/>
      </c>
      <c r="H784" s="640"/>
      <c r="I784" s="641"/>
    </row>
    <row r="785" s="506" customFormat="1" ht="36" customHeight="1" spans="1:9">
      <c r="A785" s="303">
        <v>2111407</v>
      </c>
      <c r="B785" s="422" t="s">
        <v>712</v>
      </c>
      <c r="C785" s="317"/>
      <c r="D785" s="317">
        <v>0</v>
      </c>
      <c r="E785" s="358">
        <v>0</v>
      </c>
      <c r="F785" s="121" t="str">
        <f t="shared" si="24"/>
        <v/>
      </c>
      <c r="G785" s="121" t="str">
        <f t="shared" si="25"/>
        <v/>
      </c>
      <c r="H785" s="640"/>
      <c r="I785" s="641"/>
    </row>
    <row r="786" s="506" customFormat="1" ht="36" customHeight="1" spans="1:9">
      <c r="A786" s="303">
        <v>2111408</v>
      </c>
      <c r="B786" s="422" t="s">
        <v>713</v>
      </c>
      <c r="C786" s="317"/>
      <c r="D786" s="317">
        <v>0</v>
      </c>
      <c r="E786" s="358">
        <v>0</v>
      </c>
      <c r="F786" s="121" t="str">
        <f t="shared" si="24"/>
        <v/>
      </c>
      <c r="G786" s="121" t="str">
        <f t="shared" si="25"/>
        <v/>
      </c>
      <c r="H786" s="640"/>
      <c r="I786" s="641"/>
    </row>
    <row r="787" s="506" customFormat="1" ht="36" customHeight="1" spans="1:9">
      <c r="A787" s="303">
        <v>2111409</v>
      </c>
      <c r="B787" s="422" t="s">
        <v>714</v>
      </c>
      <c r="C787" s="317"/>
      <c r="D787" s="317">
        <v>0</v>
      </c>
      <c r="E787" s="358">
        <v>0</v>
      </c>
      <c r="F787" s="121" t="str">
        <f t="shared" si="24"/>
        <v/>
      </c>
      <c r="G787" s="121" t="str">
        <f t="shared" si="25"/>
        <v/>
      </c>
      <c r="H787" s="640"/>
      <c r="I787" s="641"/>
    </row>
    <row r="788" s="506" customFormat="1" ht="36" customHeight="1" spans="1:9">
      <c r="A788" s="303">
        <v>2111410</v>
      </c>
      <c r="B788" s="422" t="s">
        <v>715</v>
      </c>
      <c r="C788" s="317"/>
      <c r="D788" s="317">
        <v>0</v>
      </c>
      <c r="E788" s="358">
        <v>0</v>
      </c>
      <c r="F788" s="121" t="str">
        <f t="shared" si="24"/>
        <v/>
      </c>
      <c r="G788" s="121" t="str">
        <f t="shared" si="25"/>
        <v/>
      </c>
      <c r="H788" s="640"/>
      <c r="I788" s="641"/>
    </row>
    <row r="789" s="506" customFormat="1" ht="36" customHeight="1" spans="1:9">
      <c r="A789" s="303">
        <v>2111411</v>
      </c>
      <c r="B789" s="422" t="s">
        <v>197</v>
      </c>
      <c r="C789" s="317"/>
      <c r="D789" s="317">
        <v>0</v>
      </c>
      <c r="E789" s="358">
        <v>0</v>
      </c>
      <c r="F789" s="121" t="str">
        <f t="shared" si="24"/>
        <v/>
      </c>
      <c r="G789" s="121" t="str">
        <f t="shared" si="25"/>
        <v/>
      </c>
      <c r="H789" s="640"/>
      <c r="I789" s="641"/>
    </row>
    <row r="790" s="506" customFormat="1" ht="36" customHeight="1" spans="1:9">
      <c r="A790" s="303">
        <v>2111413</v>
      </c>
      <c r="B790" s="422" t="s">
        <v>716</v>
      </c>
      <c r="C790" s="317"/>
      <c r="D790" s="317">
        <v>0</v>
      </c>
      <c r="E790" s="358">
        <v>0</v>
      </c>
      <c r="F790" s="121" t="str">
        <f t="shared" si="24"/>
        <v/>
      </c>
      <c r="G790" s="121" t="str">
        <f t="shared" si="25"/>
        <v/>
      </c>
      <c r="H790" s="640"/>
      <c r="I790" s="641"/>
    </row>
    <row r="791" s="506" customFormat="1" ht="36" customHeight="1" spans="1:9">
      <c r="A791" s="303">
        <v>2111450</v>
      </c>
      <c r="B791" s="422" t="s">
        <v>165</v>
      </c>
      <c r="C791" s="317"/>
      <c r="D791" s="317">
        <v>0</v>
      </c>
      <c r="E791" s="358">
        <v>0</v>
      </c>
      <c r="F791" s="121" t="str">
        <f t="shared" si="24"/>
        <v/>
      </c>
      <c r="G791" s="121" t="str">
        <f t="shared" si="25"/>
        <v/>
      </c>
      <c r="H791" s="640"/>
      <c r="I791" s="641"/>
    </row>
    <row r="792" s="506" customFormat="1" ht="36" customHeight="1" spans="1:9">
      <c r="A792" s="303">
        <v>2111499</v>
      </c>
      <c r="B792" s="422" t="s">
        <v>717</v>
      </c>
      <c r="C792" s="317"/>
      <c r="D792" s="317">
        <v>0</v>
      </c>
      <c r="E792" s="358">
        <v>0</v>
      </c>
      <c r="F792" s="121" t="str">
        <f t="shared" si="24"/>
        <v/>
      </c>
      <c r="G792" s="121" t="str">
        <f t="shared" si="25"/>
        <v/>
      </c>
      <c r="H792" s="640"/>
      <c r="I792" s="641"/>
    </row>
    <row r="793" s="506" customFormat="1" ht="36" customHeight="1" spans="1:9">
      <c r="A793" s="303">
        <v>21199</v>
      </c>
      <c r="B793" s="343" t="s">
        <v>718</v>
      </c>
      <c r="C793" s="317">
        <f>C794</f>
        <v>329</v>
      </c>
      <c r="D793" s="317">
        <v>0</v>
      </c>
      <c r="E793" s="317">
        <f>E794</f>
        <v>6174</v>
      </c>
      <c r="F793" s="121">
        <f t="shared" si="24"/>
        <v>17.766</v>
      </c>
      <c r="G793" s="121" t="str">
        <f t="shared" si="25"/>
        <v/>
      </c>
      <c r="H793" s="640"/>
      <c r="I793" s="641"/>
    </row>
    <row r="794" s="506" customFormat="1" ht="36" customHeight="1" spans="1:9">
      <c r="A794" s="303">
        <v>2119999</v>
      </c>
      <c r="B794" s="422" t="s">
        <v>718</v>
      </c>
      <c r="C794" s="317">
        <v>329</v>
      </c>
      <c r="D794" s="317">
        <v>0</v>
      </c>
      <c r="E794" s="358">
        <v>6174</v>
      </c>
      <c r="F794" s="121">
        <f t="shared" si="24"/>
        <v>17.766</v>
      </c>
      <c r="G794" s="121" t="str">
        <f t="shared" si="25"/>
        <v/>
      </c>
      <c r="H794" s="640"/>
      <c r="I794" s="641"/>
    </row>
    <row r="795" s="506" customFormat="1" ht="36" customHeight="1" spans="1:9">
      <c r="A795" s="306">
        <v>212</v>
      </c>
      <c r="B795" s="300" t="s">
        <v>120</v>
      </c>
      <c r="C795" s="301">
        <f>SUM(C796,C807,C809,C812,C814,C816)</f>
        <v>16703</v>
      </c>
      <c r="D795" s="301">
        <v>4988</v>
      </c>
      <c r="E795" s="301">
        <f>SUM(E796,E807,E809,E812,E814,E816)</f>
        <v>6742</v>
      </c>
      <c r="F795" s="117">
        <f t="shared" si="24"/>
        <v>-0.596</v>
      </c>
      <c r="G795" s="117">
        <f t="shared" si="25"/>
        <v>1.352</v>
      </c>
      <c r="H795" s="640"/>
      <c r="I795" s="641"/>
    </row>
    <row r="796" s="506" customFormat="1" ht="36" customHeight="1" spans="1:9">
      <c r="A796" s="303">
        <v>21201</v>
      </c>
      <c r="B796" s="343" t="s">
        <v>719</v>
      </c>
      <c r="C796" s="317">
        <f>SUM(C797:C806)</f>
        <v>1712</v>
      </c>
      <c r="D796" s="317">
        <v>1386</v>
      </c>
      <c r="E796" s="317">
        <f>SUM(E797:E806)</f>
        <v>1430</v>
      </c>
      <c r="F796" s="121">
        <f t="shared" si="24"/>
        <v>-0.165</v>
      </c>
      <c r="G796" s="121">
        <f t="shared" si="25"/>
        <v>1.032</v>
      </c>
      <c r="H796" s="640"/>
      <c r="I796" s="641"/>
    </row>
    <row r="797" s="506" customFormat="1" ht="36" customHeight="1" spans="1:9">
      <c r="A797" s="303">
        <v>2120101</v>
      </c>
      <c r="B797" s="422" t="s">
        <v>156</v>
      </c>
      <c r="C797" s="317">
        <v>298</v>
      </c>
      <c r="D797" s="317">
        <v>263</v>
      </c>
      <c r="E797" s="358">
        <v>287</v>
      </c>
      <c r="F797" s="121">
        <f t="shared" si="24"/>
        <v>-0.037</v>
      </c>
      <c r="G797" s="121">
        <f t="shared" si="25"/>
        <v>1.091</v>
      </c>
      <c r="H797" s="640"/>
      <c r="I797" s="641"/>
    </row>
    <row r="798" s="506" customFormat="1" ht="36" customHeight="1" spans="1:9">
      <c r="A798" s="303">
        <v>2120102</v>
      </c>
      <c r="B798" s="422" t="s">
        <v>157</v>
      </c>
      <c r="C798" s="317"/>
      <c r="D798" s="317">
        <v>0</v>
      </c>
      <c r="E798" s="358">
        <v>0</v>
      </c>
      <c r="F798" s="121" t="str">
        <f t="shared" si="24"/>
        <v/>
      </c>
      <c r="G798" s="121" t="str">
        <f t="shared" si="25"/>
        <v/>
      </c>
      <c r="H798" s="640"/>
      <c r="I798" s="641"/>
    </row>
    <row r="799" s="506" customFormat="1" ht="36" customHeight="1" spans="1:9">
      <c r="A799" s="303">
        <v>2120103</v>
      </c>
      <c r="B799" s="422" t="s">
        <v>158</v>
      </c>
      <c r="C799" s="317"/>
      <c r="D799" s="317">
        <v>0</v>
      </c>
      <c r="E799" s="358">
        <v>0</v>
      </c>
      <c r="F799" s="121" t="str">
        <f t="shared" si="24"/>
        <v/>
      </c>
      <c r="G799" s="121" t="str">
        <f t="shared" si="25"/>
        <v/>
      </c>
      <c r="H799" s="640"/>
      <c r="I799" s="641"/>
    </row>
    <row r="800" s="506" customFormat="1" ht="36" customHeight="1" spans="1:9">
      <c r="A800" s="303">
        <v>2120104</v>
      </c>
      <c r="B800" s="422" t="s">
        <v>720</v>
      </c>
      <c r="C800" s="317">
        <v>739</v>
      </c>
      <c r="D800" s="317">
        <v>671</v>
      </c>
      <c r="E800" s="358">
        <v>685</v>
      </c>
      <c r="F800" s="121">
        <f t="shared" si="24"/>
        <v>-0.073</v>
      </c>
      <c r="G800" s="121">
        <f t="shared" si="25"/>
        <v>1.021</v>
      </c>
      <c r="H800" s="640"/>
      <c r="I800" s="641"/>
    </row>
    <row r="801" s="506" customFormat="1" ht="36" customHeight="1" spans="1:9">
      <c r="A801" s="303">
        <v>2120105</v>
      </c>
      <c r="B801" s="422" t="s">
        <v>721</v>
      </c>
      <c r="C801" s="317"/>
      <c r="D801" s="317">
        <v>0</v>
      </c>
      <c r="E801" s="358">
        <v>0</v>
      </c>
      <c r="F801" s="121" t="str">
        <f t="shared" si="24"/>
        <v/>
      </c>
      <c r="G801" s="121" t="str">
        <f t="shared" si="25"/>
        <v/>
      </c>
      <c r="H801" s="640"/>
      <c r="I801" s="641"/>
    </row>
    <row r="802" s="506" customFormat="1" ht="36" customHeight="1" spans="1:9">
      <c r="A802" s="303">
        <v>2120106</v>
      </c>
      <c r="B802" s="422" t="s">
        <v>722</v>
      </c>
      <c r="C802" s="317">
        <v>125</v>
      </c>
      <c r="D802" s="317">
        <v>117</v>
      </c>
      <c r="E802" s="358">
        <v>116</v>
      </c>
      <c r="F802" s="121">
        <f t="shared" si="24"/>
        <v>-0.072</v>
      </c>
      <c r="G802" s="121">
        <f t="shared" si="25"/>
        <v>0.991</v>
      </c>
      <c r="H802" s="640"/>
      <c r="I802" s="641"/>
    </row>
    <row r="803" s="506" customFormat="1" ht="36" customHeight="1" spans="1:9">
      <c r="A803" s="303">
        <v>2120107</v>
      </c>
      <c r="B803" s="422" t="s">
        <v>723</v>
      </c>
      <c r="C803" s="317"/>
      <c r="D803" s="317">
        <v>0</v>
      </c>
      <c r="E803" s="358">
        <v>0</v>
      </c>
      <c r="F803" s="121" t="str">
        <f t="shared" si="24"/>
        <v/>
      </c>
      <c r="G803" s="121" t="str">
        <f t="shared" si="25"/>
        <v/>
      </c>
      <c r="H803" s="640"/>
      <c r="I803" s="641"/>
    </row>
    <row r="804" s="506" customFormat="1" ht="36" customHeight="1" spans="1:9">
      <c r="A804" s="303">
        <v>2120109</v>
      </c>
      <c r="B804" s="422" t="s">
        <v>724</v>
      </c>
      <c r="C804" s="317"/>
      <c r="D804" s="317">
        <v>0</v>
      </c>
      <c r="E804" s="358">
        <v>0</v>
      </c>
      <c r="F804" s="121" t="str">
        <f t="shared" si="24"/>
        <v/>
      </c>
      <c r="G804" s="121" t="str">
        <f t="shared" si="25"/>
        <v/>
      </c>
      <c r="H804" s="640"/>
      <c r="I804" s="641"/>
    </row>
    <row r="805" s="506" customFormat="1" ht="36" customHeight="1" spans="1:9">
      <c r="A805" s="303">
        <v>2120110</v>
      </c>
      <c r="B805" s="422" t="s">
        <v>725</v>
      </c>
      <c r="C805" s="317"/>
      <c r="D805" s="317">
        <v>0</v>
      </c>
      <c r="E805" s="358">
        <v>0</v>
      </c>
      <c r="F805" s="121" t="str">
        <f t="shared" si="24"/>
        <v/>
      </c>
      <c r="G805" s="121" t="str">
        <f t="shared" si="25"/>
        <v/>
      </c>
      <c r="H805" s="640"/>
      <c r="I805" s="641"/>
    </row>
    <row r="806" s="506" customFormat="1" ht="36" customHeight="1" spans="1:9">
      <c r="A806" s="303">
        <v>2120199</v>
      </c>
      <c r="B806" s="422" t="s">
        <v>726</v>
      </c>
      <c r="C806" s="317">
        <v>550</v>
      </c>
      <c r="D806" s="317">
        <v>335</v>
      </c>
      <c r="E806" s="358">
        <v>342</v>
      </c>
      <c r="F806" s="121">
        <f t="shared" si="24"/>
        <v>-0.378</v>
      </c>
      <c r="G806" s="121">
        <f t="shared" si="25"/>
        <v>1.021</v>
      </c>
      <c r="H806" s="640"/>
      <c r="I806" s="641"/>
    </row>
    <row r="807" s="506" customFormat="1" ht="36" customHeight="1" spans="1:9">
      <c r="A807" s="303">
        <v>21202</v>
      </c>
      <c r="B807" s="343" t="s">
        <v>727</v>
      </c>
      <c r="C807" s="317">
        <f>C808</f>
        <v>6345</v>
      </c>
      <c r="D807" s="317">
        <v>0</v>
      </c>
      <c r="E807" s="317">
        <f>E808</f>
        <v>33</v>
      </c>
      <c r="F807" s="121">
        <f t="shared" si="24"/>
        <v>-0.995</v>
      </c>
      <c r="G807" s="121" t="str">
        <f t="shared" si="25"/>
        <v/>
      </c>
      <c r="H807" s="640"/>
      <c r="I807" s="641"/>
    </row>
    <row r="808" s="506" customFormat="1" ht="36" customHeight="1" spans="1:9">
      <c r="A808" s="308">
        <v>2120201</v>
      </c>
      <c r="B808" s="431" t="s">
        <v>727</v>
      </c>
      <c r="C808" s="317">
        <v>6345</v>
      </c>
      <c r="D808" s="317">
        <v>0</v>
      </c>
      <c r="E808" s="358">
        <v>33</v>
      </c>
      <c r="F808" s="121">
        <f t="shared" si="24"/>
        <v>-0.995</v>
      </c>
      <c r="G808" s="121" t="str">
        <f t="shared" si="25"/>
        <v/>
      </c>
      <c r="H808" s="640"/>
      <c r="I808" s="641"/>
    </row>
    <row r="809" s="506" customFormat="1" ht="36" customHeight="1" spans="1:9">
      <c r="A809" s="303">
        <v>21203</v>
      </c>
      <c r="B809" s="343" t="s">
        <v>728</v>
      </c>
      <c r="C809" s="317">
        <f>SUM(C810:C811)</f>
        <v>234</v>
      </c>
      <c r="D809" s="317">
        <v>93</v>
      </c>
      <c r="E809" s="317">
        <f>SUM(E810:E811)</f>
        <v>208</v>
      </c>
      <c r="F809" s="121">
        <f t="shared" si="24"/>
        <v>-0.111</v>
      </c>
      <c r="G809" s="121">
        <f t="shared" si="25"/>
        <v>2.237</v>
      </c>
      <c r="H809" s="640"/>
      <c r="I809" s="641"/>
    </row>
    <row r="810" s="506" customFormat="1" ht="36" customHeight="1" spans="1:9">
      <c r="A810" s="303">
        <v>2120303</v>
      </c>
      <c r="B810" s="422" t="s">
        <v>729</v>
      </c>
      <c r="C810" s="317">
        <v>99</v>
      </c>
      <c r="D810" s="317">
        <v>13</v>
      </c>
      <c r="E810" s="358">
        <v>165</v>
      </c>
      <c r="F810" s="121">
        <f t="shared" si="24"/>
        <v>0.667</v>
      </c>
      <c r="G810" s="121">
        <f t="shared" si="25"/>
        <v>12.692</v>
      </c>
      <c r="H810" s="640"/>
      <c r="I810" s="641"/>
    </row>
    <row r="811" s="506" customFormat="1" ht="36" customHeight="1" spans="1:9">
      <c r="A811" s="303">
        <v>2120399</v>
      </c>
      <c r="B811" s="422" t="s">
        <v>730</v>
      </c>
      <c r="C811" s="317">
        <v>135</v>
      </c>
      <c r="D811" s="317">
        <v>80</v>
      </c>
      <c r="E811" s="358">
        <v>43</v>
      </c>
      <c r="F811" s="121">
        <f t="shared" si="24"/>
        <v>-0.681</v>
      </c>
      <c r="G811" s="121">
        <f t="shared" si="25"/>
        <v>0.538</v>
      </c>
      <c r="H811" s="640"/>
      <c r="I811" s="641"/>
    </row>
    <row r="812" s="506" customFormat="1" ht="36" customHeight="1" spans="1:9">
      <c r="A812" s="303">
        <v>21205</v>
      </c>
      <c r="B812" s="343" t="s">
        <v>731</v>
      </c>
      <c r="C812" s="317">
        <f t="shared" ref="C812:C816" si="26">C813</f>
        <v>628</v>
      </c>
      <c r="D812" s="317">
        <v>869</v>
      </c>
      <c r="E812" s="317">
        <f t="shared" ref="E812:E816" si="27">E813</f>
        <v>880</v>
      </c>
      <c r="F812" s="121">
        <f t="shared" si="24"/>
        <v>0.401</v>
      </c>
      <c r="G812" s="121">
        <f t="shared" si="25"/>
        <v>1.013</v>
      </c>
      <c r="H812" s="640"/>
      <c r="I812" s="641"/>
    </row>
    <row r="813" s="506" customFormat="1" ht="36" customHeight="1" spans="1:9">
      <c r="A813" s="308">
        <v>2120501</v>
      </c>
      <c r="B813" s="431" t="s">
        <v>731</v>
      </c>
      <c r="C813" s="317">
        <v>628</v>
      </c>
      <c r="D813" s="317">
        <v>869</v>
      </c>
      <c r="E813" s="358">
        <v>880</v>
      </c>
      <c r="F813" s="121">
        <f t="shared" si="24"/>
        <v>0.401</v>
      </c>
      <c r="G813" s="121">
        <f t="shared" si="25"/>
        <v>1.013</v>
      </c>
      <c r="H813" s="640"/>
      <c r="I813" s="641"/>
    </row>
    <row r="814" s="506" customFormat="1" ht="36" customHeight="1" spans="1:9">
      <c r="A814" s="303">
        <v>21206</v>
      </c>
      <c r="B814" s="343" t="s">
        <v>732</v>
      </c>
      <c r="C814" s="317">
        <f t="shared" si="26"/>
        <v>0</v>
      </c>
      <c r="D814" s="317">
        <v>0</v>
      </c>
      <c r="E814" s="317">
        <f t="shared" si="27"/>
        <v>0</v>
      </c>
      <c r="F814" s="121" t="str">
        <f t="shared" si="24"/>
        <v/>
      </c>
      <c r="G814" s="121" t="str">
        <f t="shared" si="25"/>
        <v/>
      </c>
      <c r="H814" s="640"/>
      <c r="I814" s="641"/>
    </row>
    <row r="815" s="506" customFormat="1" ht="36" customHeight="1" spans="1:9">
      <c r="A815" s="308">
        <v>2120601</v>
      </c>
      <c r="B815" s="431" t="s">
        <v>732</v>
      </c>
      <c r="C815" s="317"/>
      <c r="D815" s="317">
        <v>0</v>
      </c>
      <c r="E815" s="358">
        <v>0</v>
      </c>
      <c r="F815" s="121" t="str">
        <f t="shared" si="24"/>
        <v/>
      </c>
      <c r="G815" s="121" t="str">
        <f t="shared" si="25"/>
        <v/>
      </c>
      <c r="H815" s="640"/>
      <c r="I815" s="641"/>
    </row>
    <row r="816" s="506" customFormat="1" ht="36" customHeight="1" spans="1:9">
      <c r="A816" s="303">
        <v>21299</v>
      </c>
      <c r="B816" s="343" t="s">
        <v>733</v>
      </c>
      <c r="C816" s="317">
        <f t="shared" si="26"/>
        <v>7784</v>
      </c>
      <c r="D816" s="317">
        <v>2640</v>
      </c>
      <c r="E816" s="317">
        <f t="shared" si="27"/>
        <v>4191</v>
      </c>
      <c r="F816" s="121">
        <f t="shared" si="24"/>
        <v>-0.462</v>
      </c>
      <c r="G816" s="121">
        <f t="shared" si="25"/>
        <v>1.588</v>
      </c>
      <c r="H816" s="640"/>
      <c r="I816" s="641"/>
    </row>
    <row r="817" s="506" customFormat="1" ht="36" customHeight="1" spans="1:9">
      <c r="A817" s="308">
        <v>2129999</v>
      </c>
      <c r="B817" s="431" t="s">
        <v>733</v>
      </c>
      <c r="C817" s="317">
        <v>7784</v>
      </c>
      <c r="D817" s="317">
        <v>2640</v>
      </c>
      <c r="E817" s="358">
        <v>4191</v>
      </c>
      <c r="F817" s="121">
        <f t="shared" si="24"/>
        <v>-0.462</v>
      </c>
      <c r="G817" s="121">
        <f t="shared" si="25"/>
        <v>1.588</v>
      </c>
      <c r="H817" s="640"/>
      <c r="I817" s="641"/>
    </row>
    <row r="818" s="506" customFormat="1" ht="36" customHeight="1" spans="1:9">
      <c r="A818" s="306">
        <v>213</v>
      </c>
      <c r="B818" s="300" t="s">
        <v>121</v>
      </c>
      <c r="C818" s="301">
        <f>SUM(C819,C845,C870,C898,C909,C916,C923,C926)</f>
        <v>23262</v>
      </c>
      <c r="D818" s="301">
        <v>27004</v>
      </c>
      <c r="E818" s="301">
        <f>SUM(E819,E845,E870,E898,E909,E916,E923,E926)</f>
        <v>24541</v>
      </c>
      <c r="F818" s="117">
        <f t="shared" si="24"/>
        <v>0.055</v>
      </c>
      <c r="G818" s="117">
        <f t="shared" si="25"/>
        <v>0.909</v>
      </c>
      <c r="H818" s="640"/>
      <c r="I818" s="641"/>
    </row>
    <row r="819" s="506" customFormat="1" ht="36" customHeight="1" spans="1:9">
      <c r="A819" s="303">
        <v>21301</v>
      </c>
      <c r="B819" s="343" t="s">
        <v>734</v>
      </c>
      <c r="C819" s="317">
        <f>SUM(C820:C844)</f>
        <v>7226</v>
      </c>
      <c r="D819" s="317">
        <v>8238</v>
      </c>
      <c r="E819" s="317">
        <f>SUM(E820:E844)</f>
        <v>9162</v>
      </c>
      <c r="F819" s="121">
        <f t="shared" si="24"/>
        <v>0.268</v>
      </c>
      <c r="G819" s="121">
        <f t="shared" si="25"/>
        <v>1.112</v>
      </c>
      <c r="H819" s="640"/>
      <c r="I819" s="641"/>
    </row>
    <row r="820" s="506" customFormat="1" ht="36" customHeight="1" spans="1:9">
      <c r="A820" s="303">
        <v>2130101</v>
      </c>
      <c r="B820" s="422" t="s">
        <v>156</v>
      </c>
      <c r="C820" s="317">
        <v>359</v>
      </c>
      <c r="D820" s="317">
        <v>409</v>
      </c>
      <c r="E820" s="358">
        <v>422</v>
      </c>
      <c r="F820" s="121">
        <f t="shared" si="24"/>
        <v>0.175</v>
      </c>
      <c r="G820" s="121">
        <f t="shared" si="25"/>
        <v>1.032</v>
      </c>
      <c r="H820" s="640"/>
      <c r="I820" s="641"/>
    </row>
    <row r="821" s="506" customFormat="1" ht="36" customHeight="1" spans="1:9">
      <c r="A821" s="303">
        <v>2130102</v>
      </c>
      <c r="B821" s="422" t="s">
        <v>157</v>
      </c>
      <c r="C821" s="317"/>
      <c r="D821" s="317">
        <v>8</v>
      </c>
      <c r="E821" s="358">
        <v>8</v>
      </c>
      <c r="F821" s="121" t="str">
        <f t="shared" si="24"/>
        <v/>
      </c>
      <c r="G821" s="121">
        <f t="shared" si="25"/>
        <v>1</v>
      </c>
      <c r="H821" s="640"/>
      <c r="I821" s="641"/>
    </row>
    <row r="822" s="506" customFormat="1" ht="36" customHeight="1" spans="1:9">
      <c r="A822" s="303">
        <v>2130103</v>
      </c>
      <c r="B822" s="422" t="s">
        <v>158</v>
      </c>
      <c r="C822" s="317"/>
      <c r="D822" s="317">
        <v>0</v>
      </c>
      <c r="E822" s="358">
        <v>2</v>
      </c>
      <c r="F822" s="121" t="str">
        <f t="shared" si="24"/>
        <v/>
      </c>
      <c r="G822" s="121" t="str">
        <f t="shared" si="25"/>
        <v/>
      </c>
      <c r="H822" s="640"/>
      <c r="I822" s="641"/>
    </row>
    <row r="823" s="506" customFormat="1" ht="36" customHeight="1" spans="1:9">
      <c r="A823" s="303">
        <v>2130104</v>
      </c>
      <c r="B823" s="422" t="s">
        <v>165</v>
      </c>
      <c r="C823" s="317">
        <v>3247</v>
      </c>
      <c r="D823" s="317">
        <v>3138</v>
      </c>
      <c r="E823" s="358">
        <v>3470</v>
      </c>
      <c r="F823" s="121">
        <f t="shared" si="24"/>
        <v>0.069</v>
      </c>
      <c r="G823" s="121">
        <f t="shared" si="25"/>
        <v>1.106</v>
      </c>
      <c r="H823" s="640"/>
      <c r="I823" s="641"/>
    </row>
    <row r="824" s="506" customFormat="1" ht="36" customHeight="1" spans="1:9">
      <c r="A824" s="303">
        <v>2130105</v>
      </c>
      <c r="B824" s="422" t="s">
        <v>735</v>
      </c>
      <c r="C824" s="317"/>
      <c r="D824" s="317">
        <v>0</v>
      </c>
      <c r="E824" s="358">
        <v>0</v>
      </c>
      <c r="F824" s="121" t="str">
        <f t="shared" si="24"/>
        <v/>
      </c>
      <c r="G824" s="121" t="str">
        <f t="shared" si="25"/>
        <v/>
      </c>
      <c r="H824" s="640"/>
      <c r="I824" s="641"/>
    </row>
    <row r="825" s="506" customFormat="1" ht="36" customHeight="1" spans="1:9">
      <c r="A825" s="303">
        <v>2130106</v>
      </c>
      <c r="B825" s="422" t="s">
        <v>736</v>
      </c>
      <c r="C825" s="317">
        <v>1182</v>
      </c>
      <c r="D825" s="317">
        <v>1314</v>
      </c>
      <c r="E825" s="358">
        <v>49</v>
      </c>
      <c r="F825" s="121">
        <f t="shared" si="24"/>
        <v>-0.959</v>
      </c>
      <c r="G825" s="121">
        <f t="shared" si="25"/>
        <v>0.037</v>
      </c>
      <c r="H825" s="640"/>
      <c r="I825" s="641"/>
    </row>
    <row r="826" s="506" customFormat="1" ht="36" customHeight="1" spans="1:9">
      <c r="A826" s="303">
        <v>2130108</v>
      </c>
      <c r="B826" s="422" t="s">
        <v>737</v>
      </c>
      <c r="C826" s="317">
        <v>50</v>
      </c>
      <c r="D826" s="317">
        <v>113</v>
      </c>
      <c r="E826" s="358">
        <v>63</v>
      </c>
      <c r="F826" s="121">
        <f t="shared" si="24"/>
        <v>0.26</v>
      </c>
      <c r="G826" s="121">
        <f t="shared" si="25"/>
        <v>0.558</v>
      </c>
      <c r="H826" s="640"/>
      <c r="I826" s="641"/>
    </row>
    <row r="827" s="506" customFormat="1" ht="36" customHeight="1" spans="1:9">
      <c r="A827" s="303">
        <v>2130109</v>
      </c>
      <c r="B827" s="422" t="s">
        <v>738</v>
      </c>
      <c r="C827" s="317"/>
      <c r="D827" s="317">
        <v>6</v>
      </c>
      <c r="E827" s="358">
        <v>10</v>
      </c>
      <c r="F827" s="121" t="str">
        <f t="shared" si="24"/>
        <v/>
      </c>
      <c r="G827" s="121">
        <f t="shared" si="25"/>
        <v>1.667</v>
      </c>
      <c r="H827" s="640"/>
      <c r="I827" s="641"/>
    </row>
    <row r="828" s="506" customFormat="1" ht="36" customHeight="1" spans="1:9">
      <c r="A828" s="303">
        <v>2130110</v>
      </c>
      <c r="B828" s="422" t="s">
        <v>739</v>
      </c>
      <c r="C828" s="317"/>
      <c r="D828" s="317">
        <v>0</v>
      </c>
      <c r="E828" s="358">
        <v>0</v>
      </c>
      <c r="F828" s="121" t="str">
        <f t="shared" si="24"/>
        <v/>
      </c>
      <c r="G828" s="121" t="str">
        <f t="shared" si="25"/>
        <v/>
      </c>
      <c r="H828" s="640"/>
      <c r="I828" s="641"/>
    </row>
    <row r="829" s="506" customFormat="1" ht="36" customHeight="1" spans="1:9">
      <c r="A829" s="303">
        <v>2130111</v>
      </c>
      <c r="B829" s="422" t="s">
        <v>740</v>
      </c>
      <c r="C829" s="317">
        <v>104</v>
      </c>
      <c r="D829" s="317">
        <v>104</v>
      </c>
      <c r="E829" s="358">
        <v>0</v>
      </c>
      <c r="F829" s="121">
        <f t="shared" si="24"/>
        <v>-1</v>
      </c>
      <c r="G829" s="121">
        <f t="shared" si="25"/>
        <v>0</v>
      </c>
      <c r="H829" s="640"/>
      <c r="I829" s="641"/>
    </row>
    <row r="830" s="506" customFormat="1" ht="36" customHeight="1" spans="1:9">
      <c r="A830" s="303">
        <v>2130112</v>
      </c>
      <c r="B830" s="422" t="s">
        <v>741</v>
      </c>
      <c r="C830" s="317"/>
      <c r="D830" s="317">
        <v>0</v>
      </c>
      <c r="E830" s="358">
        <v>0</v>
      </c>
      <c r="F830" s="121" t="str">
        <f t="shared" si="24"/>
        <v/>
      </c>
      <c r="G830" s="121" t="str">
        <f t="shared" si="25"/>
        <v/>
      </c>
      <c r="H830" s="640"/>
      <c r="I830" s="641"/>
    </row>
    <row r="831" s="506" customFormat="1" ht="36" customHeight="1" spans="1:9">
      <c r="A831" s="303">
        <v>2130114</v>
      </c>
      <c r="B831" s="422" t="s">
        <v>742</v>
      </c>
      <c r="C831" s="317"/>
      <c r="D831" s="317">
        <v>0</v>
      </c>
      <c r="E831" s="358">
        <v>0</v>
      </c>
      <c r="F831" s="121" t="str">
        <f t="shared" si="24"/>
        <v/>
      </c>
      <c r="G831" s="121" t="str">
        <f t="shared" si="25"/>
        <v/>
      </c>
      <c r="H831" s="640"/>
      <c r="I831" s="641"/>
    </row>
    <row r="832" s="506" customFormat="1" ht="36" customHeight="1" spans="1:9">
      <c r="A832" s="303">
        <v>2130119</v>
      </c>
      <c r="B832" s="422" t="s">
        <v>743</v>
      </c>
      <c r="C832" s="317">
        <v>16</v>
      </c>
      <c r="D832" s="317">
        <v>0</v>
      </c>
      <c r="E832" s="358">
        <v>5</v>
      </c>
      <c r="F832" s="121">
        <f t="shared" si="24"/>
        <v>-0.688</v>
      </c>
      <c r="G832" s="121" t="str">
        <f t="shared" si="25"/>
        <v/>
      </c>
      <c r="H832" s="640"/>
      <c r="I832" s="641"/>
    </row>
    <row r="833" s="506" customFormat="1" ht="36" customHeight="1" spans="1:9">
      <c r="A833" s="303">
        <v>2130120</v>
      </c>
      <c r="B833" s="422" t="s">
        <v>744</v>
      </c>
      <c r="C833" s="317"/>
      <c r="D833" s="317">
        <v>0</v>
      </c>
      <c r="E833" s="358">
        <v>244</v>
      </c>
      <c r="F833" s="121" t="str">
        <f t="shared" si="24"/>
        <v/>
      </c>
      <c r="G833" s="121" t="str">
        <f t="shared" si="25"/>
        <v/>
      </c>
      <c r="H833" s="640"/>
      <c r="I833" s="641"/>
    </row>
    <row r="834" s="506" customFormat="1" ht="36" customHeight="1" spans="1:9">
      <c r="A834" s="303">
        <v>2130121</v>
      </c>
      <c r="B834" s="422" t="s">
        <v>745</v>
      </c>
      <c r="C834" s="317"/>
      <c r="D834" s="317">
        <v>0</v>
      </c>
      <c r="E834" s="358">
        <v>0</v>
      </c>
      <c r="F834" s="121" t="str">
        <f t="shared" si="24"/>
        <v/>
      </c>
      <c r="G834" s="121" t="str">
        <f t="shared" si="25"/>
        <v/>
      </c>
      <c r="H834" s="640"/>
      <c r="I834" s="641"/>
    </row>
    <row r="835" s="506" customFormat="1" ht="36" customHeight="1" spans="1:9">
      <c r="A835" s="303">
        <v>2130122</v>
      </c>
      <c r="B835" s="422" t="s">
        <v>746</v>
      </c>
      <c r="C835" s="317">
        <v>190</v>
      </c>
      <c r="D835" s="317">
        <v>20</v>
      </c>
      <c r="E835" s="358">
        <v>340</v>
      </c>
      <c r="F835" s="121">
        <f t="shared" si="24"/>
        <v>0.789</v>
      </c>
      <c r="G835" s="121">
        <f t="shared" si="25"/>
        <v>17</v>
      </c>
      <c r="H835" s="640"/>
      <c r="I835" s="641"/>
    </row>
    <row r="836" s="506" customFormat="1" ht="36" customHeight="1" spans="1:9">
      <c r="A836" s="303">
        <v>2130124</v>
      </c>
      <c r="B836" s="422" t="s">
        <v>747</v>
      </c>
      <c r="C836" s="317"/>
      <c r="D836" s="317">
        <v>9</v>
      </c>
      <c r="E836" s="358">
        <v>0</v>
      </c>
      <c r="F836" s="121" t="str">
        <f t="shared" si="24"/>
        <v/>
      </c>
      <c r="G836" s="121">
        <f t="shared" si="25"/>
        <v>0</v>
      </c>
      <c r="H836" s="640"/>
      <c r="I836" s="641"/>
    </row>
    <row r="837" s="506" customFormat="1" ht="36" customHeight="1" spans="1:9">
      <c r="A837" s="303">
        <v>2130125</v>
      </c>
      <c r="B837" s="422" t="s">
        <v>748</v>
      </c>
      <c r="C837" s="317"/>
      <c r="D837" s="317">
        <v>1</v>
      </c>
      <c r="E837" s="358">
        <v>0</v>
      </c>
      <c r="F837" s="121" t="str">
        <f t="shared" ref="F837:F900" si="28">IF(C837&gt;0,E837/C837-1,"")</f>
        <v/>
      </c>
      <c r="G837" s="121">
        <f t="shared" ref="G837:G900" si="29">IF(D837&gt;0,E837/D837,"")</f>
        <v>0</v>
      </c>
      <c r="H837" s="640"/>
      <c r="I837" s="641"/>
    </row>
    <row r="838" s="506" customFormat="1" ht="36" customHeight="1" spans="1:9">
      <c r="A838" s="303">
        <v>2130126</v>
      </c>
      <c r="B838" s="422" t="s">
        <v>749</v>
      </c>
      <c r="C838" s="317">
        <v>968</v>
      </c>
      <c r="D838" s="317">
        <v>677</v>
      </c>
      <c r="E838" s="358">
        <v>1429</v>
      </c>
      <c r="F838" s="121">
        <f t="shared" si="28"/>
        <v>0.476</v>
      </c>
      <c r="G838" s="121">
        <f t="shared" si="29"/>
        <v>2.111</v>
      </c>
      <c r="H838" s="640"/>
      <c r="I838" s="641"/>
    </row>
    <row r="839" s="506" customFormat="1" ht="36" customHeight="1" spans="1:9">
      <c r="A839" s="303">
        <v>2130135</v>
      </c>
      <c r="B839" s="422" t="s">
        <v>750</v>
      </c>
      <c r="C839" s="317">
        <v>150</v>
      </c>
      <c r="D839" s="317">
        <v>0</v>
      </c>
      <c r="E839" s="358">
        <v>383</v>
      </c>
      <c r="F839" s="121">
        <f t="shared" si="28"/>
        <v>1.553</v>
      </c>
      <c r="G839" s="121" t="str">
        <f t="shared" si="29"/>
        <v/>
      </c>
      <c r="H839" s="640"/>
      <c r="I839" s="641"/>
    </row>
    <row r="840" s="506" customFormat="1" ht="36" customHeight="1" spans="1:9">
      <c r="A840" s="303">
        <v>2130142</v>
      </c>
      <c r="B840" s="422" t="s">
        <v>751</v>
      </c>
      <c r="C840" s="317">
        <v>270</v>
      </c>
      <c r="D840" s="317">
        <v>0</v>
      </c>
      <c r="E840" s="358">
        <v>0</v>
      </c>
      <c r="F840" s="121">
        <f t="shared" si="28"/>
        <v>-1</v>
      </c>
      <c r="G840" s="121" t="str">
        <f t="shared" si="29"/>
        <v/>
      </c>
      <c r="H840" s="640"/>
      <c r="I840" s="641"/>
    </row>
    <row r="841" s="506" customFormat="1" ht="36" customHeight="1" spans="1:9">
      <c r="A841" s="303">
        <v>2130148</v>
      </c>
      <c r="B841" s="428" t="s">
        <v>752</v>
      </c>
      <c r="C841" s="317"/>
      <c r="D841" s="317">
        <v>0</v>
      </c>
      <c r="E841" s="358">
        <v>0</v>
      </c>
      <c r="F841" s="121" t="str">
        <f t="shared" si="28"/>
        <v/>
      </c>
      <c r="G841" s="121" t="str">
        <f t="shared" si="29"/>
        <v/>
      </c>
      <c r="H841" s="640"/>
      <c r="I841" s="641"/>
    </row>
    <row r="842" s="506" customFormat="1" ht="36" customHeight="1" spans="1:9">
      <c r="A842" s="303">
        <v>2130152</v>
      </c>
      <c r="B842" s="422" t="s">
        <v>753</v>
      </c>
      <c r="C842" s="317"/>
      <c r="D842" s="317">
        <v>0</v>
      </c>
      <c r="E842" s="358">
        <v>0</v>
      </c>
      <c r="F842" s="121" t="str">
        <f t="shared" si="28"/>
        <v/>
      </c>
      <c r="G842" s="121" t="str">
        <f t="shared" si="29"/>
        <v/>
      </c>
      <c r="H842" s="640"/>
      <c r="I842" s="641"/>
    </row>
    <row r="843" s="506" customFormat="1" ht="36" customHeight="1" spans="1:9">
      <c r="A843" s="303">
        <v>2130153</v>
      </c>
      <c r="B843" s="422" t="s">
        <v>754</v>
      </c>
      <c r="C843" s="317">
        <v>344</v>
      </c>
      <c r="D843" s="317">
        <v>1071</v>
      </c>
      <c r="E843" s="358">
        <v>1118</v>
      </c>
      <c r="F843" s="121">
        <f t="shared" si="28"/>
        <v>2.25</v>
      </c>
      <c r="G843" s="121">
        <f t="shared" si="29"/>
        <v>1.044</v>
      </c>
      <c r="H843" s="640"/>
      <c r="I843" s="641"/>
    </row>
    <row r="844" s="506" customFormat="1" ht="36" customHeight="1" spans="1:9">
      <c r="A844" s="303">
        <v>2130199</v>
      </c>
      <c r="B844" s="422" t="s">
        <v>755</v>
      </c>
      <c r="C844" s="317">
        <v>346</v>
      </c>
      <c r="D844" s="317">
        <v>1368</v>
      </c>
      <c r="E844" s="358">
        <v>1619</v>
      </c>
      <c r="F844" s="121">
        <f t="shared" si="28"/>
        <v>3.679</v>
      </c>
      <c r="G844" s="121">
        <f t="shared" si="29"/>
        <v>1.183</v>
      </c>
      <c r="H844" s="640"/>
      <c r="I844" s="641"/>
    </row>
    <row r="845" s="506" customFormat="1" ht="36" customHeight="1" spans="1:9">
      <c r="A845" s="303">
        <v>21302</v>
      </c>
      <c r="B845" s="343" t="s">
        <v>756</v>
      </c>
      <c r="C845" s="317">
        <f>SUM(C846:C869)</f>
        <v>3004</v>
      </c>
      <c r="D845" s="317">
        <v>2523</v>
      </c>
      <c r="E845" s="317">
        <f>SUM(E846:E869)</f>
        <v>2020</v>
      </c>
      <c r="F845" s="121">
        <f t="shared" si="28"/>
        <v>-0.328</v>
      </c>
      <c r="G845" s="121">
        <f t="shared" si="29"/>
        <v>0.801</v>
      </c>
      <c r="H845" s="640"/>
      <c r="I845" s="641"/>
    </row>
    <row r="846" s="506" customFormat="1" ht="36" customHeight="1" spans="1:9">
      <c r="A846" s="303">
        <v>2130201</v>
      </c>
      <c r="B846" s="422" t="s">
        <v>156</v>
      </c>
      <c r="C846" s="317">
        <v>268</v>
      </c>
      <c r="D846" s="317">
        <v>297</v>
      </c>
      <c r="E846" s="358">
        <v>315</v>
      </c>
      <c r="F846" s="121">
        <f t="shared" si="28"/>
        <v>0.175</v>
      </c>
      <c r="G846" s="121">
        <f t="shared" si="29"/>
        <v>1.061</v>
      </c>
      <c r="H846" s="640"/>
      <c r="I846" s="641"/>
    </row>
    <row r="847" s="506" customFormat="1" ht="36" customHeight="1" spans="1:9">
      <c r="A847" s="303">
        <v>2130202</v>
      </c>
      <c r="B847" s="422" t="s">
        <v>157</v>
      </c>
      <c r="C847" s="317"/>
      <c r="D847" s="317">
        <v>0</v>
      </c>
      <c r="E847" s="358">
        <v>0</v>
      </c>
      <c r="F847" s="121" t="str">
        <f t="shared" si="28"/>
        <v/>
      </c>
      <c r="G847" s="121" t="str">
        <f t="shared" si="29"/>
        <v/>
      </c>
      <c r="H847" s="640"/>
      <c r="I847" s="641"/>
    </row>
    <row r="848" s="506" customFormat="1" ht="36" customHeight="1" spans="1:9">
      <c r="A848" s="303">
        <v>2130203</v>
      </c>
      <c r="B848" s="422" t="s">
        <v>158</v>
      </c>
      <c r="C848" s="317"/>
      <c r="D848" s="317">
        <v>0</v>
      </c>
      <c r="E848" s="358">
        <v>0</v>
      </c>
      <c r="F848" s="121" t="str">
        <f t="shared" si="28"/>
        <v/>
      </c>
      <c r="G848" s="121" t="str">
        <f t="shared" si="29"/>
        <v/>
      </c>
      <c r="H848" s="640"/>
      <c r="I848" s="641"/>
    </row>
    <row r="849" s="506" customFormat="1" ht="36" customHeight="1" spans="1:9">
      <c r="A849" s="303">
        <v>2130204</v>
      </c>
      <c r="B849" s="422" t="s">
        <v>757</v>
      </c>
      <c r="C849" s="317">
        <v>433</v>
      </c>
      <c r="D849" s="317">
        <v>383</v>
      </c>
      <c r="E849" s="358">
        <v>434</v>
      </c>
      <c r="F849" s="121">
        <f t="shared" si="28"/>
        <v>0.002</v>
      </c>
      <c r="G849" s="121">
        <f t="shared" si="29"/>
        <v>1.133</v>
      </c>
      <c r="H849" s="640"/>
      <c r="I849" s="641"/>
    </row>
    <row r="850" s="506" customFormat="1" ht="36" customHeight="1" spans="1:9">
      <c r="A850" s="303">
        <v>2130205</v>
      </c>
      <c r="B850" s="422" t="s">
        <v>758</v>
      </c>
      <c r="C850" s="317">
        <v>799</v>
      </c>
      <c r="D850" s="317">
        <v>1168</v>
      </c>
      <c r="E850" s="358">
        <v>666</v>
      </c>
      <c r="F850" s="121">
        <f t="shared" si="28"/>
        <v>-0.166</v>
      </c>
      <c r="G850" s="121">
        <f t="shared" si="29"/>
        <v>0.57</v>
      </c>
      <c r="H850" s="640"/>
      <c r="I850" s="641"/>
    </row>
    <row r="851" s="506" customFormat="1" ht="36" customHeight="1" spans="1:9">
      <c r="A851" s="303">
        <v>2130206</v>
      </c>
      <c r="B851" s="422" t="s">
        <v>759</v>
      </c>
      <c r="C851" s="317"/>
      <c r="D851" s="317">
        <v>0</v>
      </c>
      <c r="E851" s="358">
        <v>0</v>
      </c>
      <c r="F851" s="121" t="str">
        <f t="shared" si="28"/>
        <v/>
      </c>
      <c r="G851" s="121" t="str">
        <f t="shared" si="29"/>
        <v/>
      </c>
      <c r="H851" s="640"/>
      <c r="I851" s="641"/>
    </row>
    <row r="852" s="506" customFormat="1" ht="36" customHeight="1" spans="1:9">
      <c r="A852" s="303">
        <v>2130207</v>
      </c>
      <c r="B852" s="422" t="s">
        <v>760</v>
      </c>
      <c r="C852" s="317">
        <v>43</v>
      </c>
      <c r="D852" s="317">
        <v>0</v>
      </c>
      <c r="E852" s="358">
        <v>38</v>
      </c>
      <c r="F852" s="121">
        <f t="shared" si="28"/>
        <v>-0.116</v>
      </c>
      <c r="G852" s="121" t="str">
        <f t="shared" si="29"/>
        <v/>
      </c>
      <c r="H852" s="640"/>
      <c r="I852" s="641"/>
    </row>
    <row r="853" s="506" customFormat="1" ht="36" customHeight="1" spans="1:9">
      <c r="A853" s="303">
        <v>2130209</v>
      </c>
      <c r="B853" s="422" t="s">
        <v>761</v>
      </c>
      <c r="C853" s="317">
        <v>450</v>
      </c>
      <c r="D853" s="317">
        <v>40</v>
      </c>
      <c r="E853" s="358">
        <v>391</v>
      </c>
      <c r="F853" s="121">
        <f t="shared" si="28"/>
        <v>-0.131</v>
      </c>
      <c r="G853" s="121">
        <f t="shared" si="29"/>
        <v>9.775</v>
      </c>
      <c r="H853" s="640"/>
      <c r="I853" s="641"/>
    </row>
    <row r="854" s="506" customFormat="1" ht="36" customHeight="1" spans="1:9">
      <c r="A854" s="303">
        <v>2130210</v>
      </c>
      <c r="B854" s="422" t="s">
        <v>762</v>
      </c>
      <c r="C854" s="317"/>
      <c r="D854" s="317">
        <v>0</v>
      </c>
      <c r="E854" s="358">
        <v>0</v>
      </c>
      <c r="F854" s="121" t="str">
        <f t="shared" si="28"/>
        <v/>
      </c>
      <c r="G854" s="121" t="str">
        <f t="shared" si="29"/>
        <v/>
      </c>
      <c r="H854" s="640"/>
      <c r="I854" s="641"/>
    </row>
    <row r="855" s="506" customFormat="1" ht="36" customHeight="1" spans="1:9">
      <c r="A855" s="303">
        <v>2130211</v>
      </c>
      <c r="B855" s="422" t="s">
        <v>763</v>
      </c>
      <c r="C855" s="317"/>
      <c r="D855" s="317">
        <v>20</v>
      </c>
      <c r="E855" s="358">
        <v>2</v>
      </c>
      <c r="F855" s="121" t="str">
        <f t="shared" si="28"/>
        <v/>
      </c>
      <c r="G855" s="121">
        <f t="shared" si="29"/>
        <v>0.1</v>
      </c>
      <c r="H855" s="640"/>
      <c r="I855" s="641"/>
    </row>
    <row r="856" s="506" customFormat="1" ht="36" customHeight="1" spans="1:9">
      <c r="A856" s="303">
        <v>2130212</v>
      </c>
      <c r="B856" s="422" t="s">
        <v>764</v>
      </c>
      <c r="C856" s="317">
        <v>132</v>
      </c>
      <c r="D856" s="317">
        <v>0</v>
      </c>
      <c r="E856" s="358">
        <v>0</v>
      </c>
      <c r="F856" s="121">
        <f t="shared" si="28"/>
        <v>-1</v>
      </c>
      <c r="G856" s="121" t="str">
        <f t="shared" si="29"/>
        <v/>
      </c>
      <c r="H856" s="640"/>
      <c r="I856" s="641"/>
    </row>
    <row r="857" s="506" customFormat="1" ht="36" customHeight="1" spans="1:9">
      <c r="A857" s="303">
        <v>2130213</v>
      </c>
      <c r="B857" s="422" t="s">
        <v>765</v>
      </c>
      <c r="C857" s="317"/>
      <c r="D857" s="317">
        <v>30</v>
      </c>
      <c r="E857" s="358">
        <v>10</v>
      </c>
      <c r="F857" s="121" t="str">
        <f t="shared" si="28"/>
        <v/>
      </c>
      <c r="G857" s="121">
        <f t="shared" si="29"/>
        <v>0.333</v>
      </c>
      <c r="H857" s="640"/>
      <c r="I857" s="641"/>
    </row>
    <row r="858" s="506" customFormat="1" ht="36" customHeight="1" spans="1:9">
      <c r="A858" s="303">
        <v>2130217</v>
      </c>
      <c r="B858" s="422" t="s">
        <v>766</v>
      </c>
      <c r="C858" s="317"/>
      <c r="D858" s="317">
        <v>0</v>
      </c>
      <c r="E858" s="358">
        <v>0</v>
      </c>
      <c r="F858" s="121" t="str">
        <f t="shared" si="28"/>
        <v/>
      </c>
      <c r="G858" s="121" t="str">
        <f t="shared" si="29"/>
        <v/>
      </c>
      <c r="H858" s="640"/>
      <c r="I858" s="641"/>
    </row>
    <row r="859" s="506" customFormat="1" ht="36" customHeight="1" spans="1:9">
      <c r="A859" s="303">
        <v>2130220</v>
      </c>
      <c r="B859" s="422" t="s">
        <v>281</v>
      </c>
      <c r="C859" s="317"/>
      <c r="D859" s="317">
        <v>0</v>
      </c>
      <c r="E859" s="358">
        <v>0</v>
      </c>
      <c r="F859" s="121" t="str">
        <f t="shared" si="28"/>
        <v/>
      </c>
      <c r="G859" s="121" t="str">
        <f t="shared" si="29"/>
        <v/>
      </c>
      <c r="H859" s="640"/>
      <c r="I859" s="641"/>
    </row>
    <row r="860" s="506" customFormat="1" ht="36" customHeight="1" spans="1:9">
      <c r="A860" s="303">
        <v>2130221</v>
      </c>
      <c r="B860" s="422" t="s">
        <v>767</v>
      </c>
      <c r="C860" s="317"/>
      <c r="D860" s="317">
        <v>0</v>
      </c>
      <c r="E860" s="358">
        <v>0</v>
      </c>
      <c r="F860" s="121" t="str">
        <f t="shared" si="28"/>
        <v/>
      </c>
      <c r="G860" s="121" t="str">
        <f t="shared" si="29"/>
        <v/>
      </c>
      <c r="H860" s="640"/>
      <c r="I860" s="641"/>
    </row>
    <row r="861" s="506" customFormat="1" ht="36" customHeight="1" spans="1:9">
      <c r="A861" s="303">
        <v>2130223</v>
      </c>
      <c r="B861" s="422" t="s">
        <v>768</v>
      </c>
      <c r="C861" s="317"/>
      <c r="D861" s="317">
        <v>0</v>
      </c>
      <c r="E861" s="358">
        <v>0</v>
      </c>
      <c r="F861" s="121" t="str">
        <f t="shared" si="28"/>
        <v/>
      </c>
      <c r="G861" s="121" t="str">
        <f t="shared" si="29"/>
        <v/>
      </c>
      <c r="H861" s="640"/>
      <c r="I861" s="641"/>
    </row>
    <row r="862" s="506" customFormat="1" ht="36" customHeight="1" spans="1:9">
      <c r="A862" s="303">
        <v>2130226</v>
      </c>
      <c r="B862" s="422" t="s">
        <v>769</v>
      </c>
      <c r="C862" s="317"/>
      <c r="D862" s="317">
        <v>0</v>
      </c>
      <c r="E862" s="358">
        <v>0</v>
      </c>
      <c r="F862" s="121" t="str">
        <f t="shared" si="28"/>
        <v/>
      </c>
      <c r="G862" s="121" t="str">
        <f t="shared" si="29"/>
        <v/>
      </c>
      <c r="H862" s="640"/>
      <c r="I862" s="641"/>
    </row>
    <row r="863" s="506" customFormat="1" ht="36" customHeight="1" spans="1:9">
      <c r="A863" s="303">
        <v>2130227</v>
      </c>
      <c r="B863" s="422" t="s">
        <v>770</v>
      </c>
      <c r="C863" s="317"/>
      <c r="D863" s="317">
        <v>0</v>
      </c>
      <c r="E863" s="358">
        <v>0</v>
      </c>
      <c r="F863" s="121" t="str">
        <f t="shared" si="28"/>
        <v/>
      </c>
      <c r="G863" s="121" t="str">
        <f t="shared" si="29"/>
        <v/>
      </c>
      <c r="H863" s="640"/>
      <c r="I863" s="641"/>
    </row>
    <row r="864" s="506" customFormat="1" ht="36" customHeight="1" spans="1:9">
      <c r="A864" s="303">
        <v>2130232</v>
      </c>
      <c r="B864" s="422" t="s">
        <v>771</v>
      </c>
      <c r="C864" s="317"/>
      <c r="D864" s="317">
        <v>0</v>
      </c>
      <c r="E864" s="358">
        <v>0</v>
      </c>
      <c r="F864" s="121" t="str">
        <f t="shared" si="28"/>
        <v/>
      </c>
      <c r="G864" s="121" t="str">
        <f t="shared" si="29"/>
        <v/>
      </c>
      <c r="H864" s="640"/>
      <c r="I864" s="641"/>
    </row>
    <row r="865" s="506" customFormat="1" ht="36" customHeight="1" spans="1:9">
      <c r="A865" s="303">
        <v>2130234</v>
      </c>
      <c r="B865" s="422" t="s">
        <v>772</v>
      </c>
      <c r="C865" s="317">
        <v>267</v>
      </c>
      <c r="D865" s="317">
        <v>357</v>
      </c>
      <c r="E865" s="358">
        <v>54</v>
      </c>
      <c r="F865" s="121">
        <f t="shared" si="28"/>
        <v>-0.798</v>
      </c>
      <c r="G865" s="121">
        <f t="shared" si="29"/>
        <v>0.151</v>
      </c>
      <c r="H865" s="640"/>
      <c r="I865" s="641"/>
    </row>
    <row r="866" s="506" customFormat="1" ht="36" customHeight="1" spans="1:9">
      <c r="A866" s="303">
        <v>2130235</v>
      </c>
      <c r="B866" s="422" t="s">
        <v>773</v>
      </c>
      <c r="C866" s="317"/>
      <c r="D866" s="317">
        <v>0</v>
      </c>
      <c r="E866" s="358">
        <v>0</v>
      </c>
      <c r="F866" s="121" t="str">
        <f t="shared" si="28"/>
        <v/>
      </c>
      <c r="G866" s="121" t="str">
        <f t="shared" si="29"/>
        <v/>
      </c>
      <c r="H866" s="640"/>
      <c r="I866" s="641"/>
    </row>
    <row r="867" s="506" customFormat="1" ht="36" customHeight="1" spans="1:9">
      <c r="A867" s="303">
        <v>2130236</v>
      </c>
      <c r="B867" s="422" t="s">
        <v>774</v>
      </c>
      <c r="C867" s="317">
        <v>12</v>
      </c>
      <c r="D867" s="317">
        <v>0</v>
      </c>
      <c r="E867" s="358">
        <v>0</v>
      </c>
      <c r="F867" s="121">
        <f t="shared" si="28"/>
        <v>-1</v>
      </c>
      <c r="G867" s="121" t="str">
        <f t="shared" si="29"/>
        <v/>
      </c>
      <c r="H867" s="640"/>
      <c r="I867" s="641"/>
    </row>
    <row r="868" s="506" customFormat="1" ht="36" customHeight="1" spans="1:9">
      <c r="A868" s="303">
        <v>2130237</v>
      </c>
      <c r="B868" s="422" t="s">
        <v>741</v>
      </c>
      <c r="C868" s="317"/>
      <c r="D868" s="317">
        <v>0</v>
      </c>
      <c r="E868" s="358">
        <v>0</v>
      </c>
      <c r="F868" s="121" t="str">
        <f t="shared" si="28"/>
        <v/>
      </c>
      <c r="G868" s="121" t="str">
        <f t="shared" si="29"/>
        <v/>
      </c>
      <c r="H868" s="640"/>
      <c r="I868" s="641"/>
    </row>
    <row r="869" s="506" customFormat="1" ht="36" customHeight="1" spans="1:9">
      <c r="A869" s="303">
        <v>2130299</v>
      </c>
      <c r="B869" s="422" t="s">
        <v>775</v>
      </c>
      <c r="C869" s="317">
        <v>600</v>
      </c>
      <c r="D869" s="317">
        <v>228</v>
      </c>
      <c r="E869" s="358">
        <v>110</v>
      </c>
      <c r="F869" s="121">
        <f t="shared" si="28"/>
        <v>-0.817</v>
      </c>
      <c r="G869" s="121">
        <f t="shared" si="29"/>
        <v>0.482</v>
      </c>
      <c r="H869" s="640"/>
      <c r="I869" s="641"/>
    </row>
    <row r="870" s="506" customFormat="1" ht="36" customHeight="1" spans="1:9">
      <c r="A870" s="303">
        <v>21303</v>
      </c>
      <c r="B870" s="343" t="s">
        <v>776</v>
      </c>
      <c r="C870" s="317">
        <f>SUM(C871:C897)</f>
        <v>3207</v>
      </c>
      <c r="D870" s="317">
        <v>5573</v>
      </c>
      <c r="E870" s="317">
        <f>SUM(E871:E897)</f>
        <v>4323</v>
      </c>
      <c r="F870" s="121">
        <f t="shared" si="28"/>
        <v>0.348</v>
      </c>
      <c r="G870" s="121">
        <f t="shared" si="29"/>
        <v>0.776</v>
      </c>
      <c r="H870" s="640"/>
      <c r="I870" s="641"/>
    </row>
    <row r="871" s="506" customFormat="1" ht="36" customHeight="1" spans="1:9">
      <c r="A871" s="303">
        <v>2130301</v>
      </c>
      <c r="B871" s="422" t="s">
        <v>156</v>
      </c>
      <c r="C871" s="317">
        <v>248</v>
      </c>
      <c r="D871" s="317">
        <v>304</v>
      </c>
      <c r="E871" s="358">
        <v>286</v>
      </c>
      <c r="F871" s="121">
        <f t="shared" si="28"/>
        <v>0.153</v>
      </c>
      <c r="G871" s="121">
        <f t="shared" si="29"/>
        <v>0.941</v>
      </c>
      <c r="H871" s="640"/>
      <c r="I871" s="641"/>
    </row>
    <row r="872" s="506" customFormat="1" ht="36" customHeight="1" spans="1:9">
      <c r="A872" s="303">
        <v>2130302</v>
      </c>
      <c r="B872" s="422" t="s">
        <v>157</v>
      </c>
      <c r="C872" s="317"/>
      <c r="D872" s="317">
        <v>0</v>
      </c>
      <c r="E872" s="358">
        <v>0</v>
      </c>
      <c r="F872" s="121" t="str">
        <f t="shared" si="28"/>
        <v/>
      </c>
      <c r="G872" s="121" t="str">
        <f t="shared" si="29"/>
        <v/>
      </c>
      <c r="H872" s="640"/>
      <c r="I872" s="641"/>
    </row>
    <row r="873" s="506" customFormat="1" ht="36" customHeight="1" spans="1:9">
      <c r="A873" s="303">
        <v>2130303</v>
      </c>
      <c r="B873" s="422" t="s">
        <v>158</v>
      </c>
      <c r="C873" s="317"/>
      <c r="D873" s="317">
        <v>0</v>
      </c>
      <c r="E873" s="358">
        <v>0</v>
      </c>
      <c r="F873" s="121" t="str">
        <f t="shared" si="28"/>
        <v/>
      </c>
      <c r="G873" s="121" t="str">
        <f t="shared" si="29"/>
        <v/>
      </c>
      <c r="H873" s="640"/>
      <c r="I873" s="641"/>
    </row>
    <row r="874" s="506" customFormat="1" ht="36" customHeight="1" spans="1:9">
      <c r="A874" s="303">
        <v>2130304</v>
      </c>
      <c r="B874" s="422" t="s">
        <v>777</v>
      </c>
      <c r="C874" s="317"/>
      <c r="D874" s="317">
        <v>0</v>
      </c>
      <c r="E874" s="358">
        <v>0</v>
      </c>
      <c r="F874" s="121" t="str">
        <f t="shared" si="28"/>
        <v/>
      </c>
      <c r="G874" s="121" t="str">
        <f t="shared" si="29"/>
        <v/>
      </c>
      <c r="H874" s="640"/>
      <c r="I874" s="641"/>
    </row>
    <row r="875" s="506" customFormat="1" ht="36" customHeight="1" spans="1:9">
      <c r="A875" s="303">
        <v>2130305</v>
      </c>
      <c r="B875" s="422" t="s">
        <v>778</v>
      </c>
      <c r="C875" s="317">
        <v>1806</v>
      </c>
      <c r="D875" s="317">
        <v>3598</v>
      </c>
      <c r="E875" s="358">
        <v>1025</v>
      </c>
      <c r="F875" s="121">
        <f t="shared" si="28"/>
        <v>-0.432</v>
      </c>
      <c r="G875" s="121">
        <f t="shared" si="29"/>
        <v>0.285</v>
      </c>
      <c r="H875" s="640"/>
      <c r="I875" s="641"/>
    </row>
    <row r="876" s="506" customFormat="1" ht="36" customHeight="1" spans="1:9">
      <c r="A876" s="303">
        <v>2130306</v>
      </c>
      <c r="B876" s="422" t="s">
        <v>779</v>
      </c>
      <c r="C876" s="317">
        <v>22</v>
      </c>
      <c r="D876" s="317">
        <v>40</v>
      </c>
      <c r="E876" s="358">
        <v>-24</v>
      </c>
      <c r="F876" s="121">
        <f t="shared" si="28"/>
        <v>-2.091</v>
      </c>
      <c r="G876" s="121">
        <f t="shared" si="29"/>
        <v>-0.6</v>
      </c>
      <c r="H876" s="640"/>
      <c r="I876" s="641"/>
    </row>
    <row r="877" s="506" customFormat="1" ht="36" customHeight="1" spans="1:9">
      <c r="A877" s="303">
        <v>2130307</v>
      </c>
      <c r="B877" s="422" t="s">
        <v>780</v>
      </c>
      <c r="C877" s="317"/>
      <c r="D877" s="317">
        <v>0</v>
      </c>
      <c r="E877" s="358">
        <v>0</v>
      </c>
      <c r="F877" s="121" t="str">
        <f t="shared" si="28"/>
        <v/>
      </c>
      <c r="G877" s="121" t="str">
        <f t="shared" si="29"/>
        <v/>
      </c>
      <c r="H877" s="640"/>
      <c r="I877" s="641"/>
    </row>
    <row r="878" s="506" customFormat="1" ht="36" customHeight="1" spans="1:9">
      <c r="A878" s="303">
        <v>2130308</v>
      </c>
      <c r="B878" s="422" t="s">
        <v>781</v>
      </c>
      <c r="C878" s="317"/>
      <c r="D878" s="317">
        <v>0</v>
      </c>
      <c r="E878" s="358">
        <v>0</v>
      </c>
      <c r="F878" s="121" t="str">
        <f t="shared" si="28"/>
        <v/>
      </c>
      <c r="G878" s="121" t="str">
        <f t="shared" si="29"/>
        <v/>
      </c>
      <c r="H878" s="640"/>
      <c r="I878" s="641"/>
    </row>
    <row r="879" s="506" customFormat="1" ht="36" customHeight="1" spans="1:9">
      <c r="A879" s="303">
        <v>2130309</v>
      </c>
      <c r="B879" s="422" t="s">
        <v>782</v>
      </c>
      <c r="C879" s="317"/>
      <c r="D879" s="317">
        <v>0</v>
      </c>
      <c r="E879" s="358">
        <v>0</v>
      </c>
      <c r="F879" s="121" t="str">
        <f t="shared" si="28"/>
        <v/>
      </c>
      <c r="G879" s="121" t="str">
        <f t="shared" si="29"/>
        <v/>
      </c>
      <c r="H879" s="640"/>
      <c r="I879" s="641"/>
    </row>
    <row r="880" s="506" customFormat="1" ht="36" customHeight="1" spans="1:9">
      <c r="A880" s="303">
        <v>2130310</v>
      </c>
      <c r="B880" s="422" t="s">
        <v>783</v>
      </c>
      <c r="C880" s="317">
        <v>55</v>
      </c>
      <c r="D880" s="317">
        <v>56</v>
      </c>
      <c r="E880" s="358">
        <v>1006</v>
      </c>
      <c r="F880" s="121">
        <f t="shared" si="28"/>
        <v>17.291</v>
      </c>
      <c r="G880" s="121">
        <f t="shared" si="29"/>
        <v>17.964</v>
      </c>
      <c r="H880" s="640"/>
      <c r="I880" s="641"/>
    </row>
    <row r="881" s="506" customFormat="1" ht="36" customHeight="1" spans="1:9">
      <c r="A881" s="303">
        <v>2130311</v>
      </c>
      <c r="B881" s="422" t="s">
        <v>784</v>
      </c>
      <c r="C881" s="317">
        <v>191</v>
      </c>
      <c r="D881" s="317">
        <v>245</v>
      </c>
      <c r="E881" s="358">
        <v>520</v>
      </c>
      <c r="F881" s="121">
        <f t="shared" si="28"/>
        <v>1.723</v>
      </c>
      <c r="G881" s="121">
        <f t="shared" si="29"/>
        <v>2.122</v>
      </c>
      <c r="H881" s="640"/>
      <c r="I881" s="641"/>
    </row>
    <row r="882" s="506" customFormat="1" ht="36" customHeight="1" spans="1:9">
      <c r="A882" s="303">
        <v>2130312</v>
      </c>
      <c r="B882" s="422" t="s">
        <v>785</v>
      </c>
      <c r="C882" s="317"/>
      <c r="D882" s="317">
        <v>20</v>
      </c>
      <c r="E882" s="358">
        <v>20</v>
      </c>
      <c r="F882" s="121" t="str">
        <f t="shared" si="28"/>
        <v/>
      </c>
      <c r="G882" s="121">
        <f t="shared" si="29"/>
        <v>1</v>
      </c>
      <c r="H882" s="640"/>
      <c r="I882" s="641"/>
    </row>
    <row r="883" s="506" customFormat="1" ht="36" customHeight="1" spans="1:9">
      <c r="A883" s="303">
        <v>2130313</v>
      </c>
      <c r="B883" s="422" t="s">
        <v>786</v>
      </c>
      <c r="C883" s="317"/>
      <c r="D883" s="317">
        <v>0</v>
      </c>
      <c r="E883" s="358">
        <v>0</v>
      </c>
      <c r="F883" s="121" t="str">
        <f t="shared" si="28"/>
        <v/>
      </c>
      <c r="G883" s="121" t="str">
        <f t="shared" si="29"/>
        <v/>
      </c>
      <c r="H883" s="640"/>
      <c r="I883" s="641"/>
    </row>
    <row r="884" s="506" customFormat="1" ht="36" customHeight="1" spans="1:9">
      <c r="A884" s="303">
        <v>2130314</v>
      </c>
      <c r="B884" s="422" t="s">
        <v>787</v>
      </c>
      <c r="C884" s="317">
        <v>41</v>
      </c>
      <c r="D884" s="317">
        <v>10</v>
      </c>
      <c r="E884" s="358">
        <v>46</v>
      </c>
      <c r="F884" s="121">
        <f t="shared" si="28"/>
        <v>0.122</v>
      </c>
      <c r="G884" s="121">
        <f t="shared" si="29"/>
        <v>4.6</v>
      </c>
      <c r="H884" s="640"/>
      <c r="I884" s="641"/>
    </row>
    <row r="885" s="506" customFormat="1" ht="36" customHeight="1" spans="1:9">
      <c r="A885" s="303">
        <v>2130315</v>
      </c>
      <c r="B885" s="422" t="s">
        <v>788</v>
      </c>
      <c r="C885" s="317">
        <v>72</v>
      </c>
      <c r="D885" s="317">
        <v>0</v>
      </c>
      <c r="E885" s="358">
        <v>20</v>
      </c>
      <c r="F885" s="121">
        <f t="shared" si="28"/>
        <v>-0.722</v>
      </c>
      <c r="G885" s="121" t="str">
        <f t="shared" si="29"/>
        <v/>
      </c>
      <c r="H885" s="640"/>
      <c r="I885" s="641"/>
    </row>
    <row r="886" s="506" customFormat="1" ht="36" customHeight="1" spans="1:9">
      <c r="A886" s="303">
        <v>2130316</v>
      </c>
      <c r="B886" s="422" t="s">
        <v>789</v>
      </c>
      <c r="C886" s="317">
        <v>300</v>
      </c>
      <c r="D886" s="317">
        <v>0</v>
      </c>
      <c r="E886" s="358">
        <v>0</v>
      </c>
      <c r="F886" s="121">
        <f t="shared" si="28"/>
        <v>-1</v>
      </c>
      <c r="G886" s="121" t="str">
        <f t="shared" si="29"/>
        <v/>
      </c>
      <c r="H886" s="640"/>
      <c r="I886" s="641"/>
    </row>
    <row r="887" s="506" customFormat="1" ht="36" customHeight="1" spans="1:9">
      <c r="A887" s="303">
        <v>2130317</v>
      </c>
      <c r="B887" s="422" t="s">
        <v>790</v>
      </c>
      <c r="C887" s="317"/>
      <c r="D887" s="317">
        <v>0</v>
      </c>
      <c r="E887" s="358">
        <v>0</v>
      </c>
      <c r="F887" s="121" t="str">
        <f t="shared" si="28"/>
        <v/>
      </c>
      <c r="G887" s="121" t="str">
        <f t="shared" si="29"/>
        <v/>
      </c>
      <c r="H887" s="640"/>
      <c r="I887" s="641"/>
    </row>
    <row r="888" s="506" customFormat="1" ht="36" customHeight="1" spans="1:9">
      <c r="A888" s="303">
        <v>2130318</v>
      </c>
      <c r="B888" s="422" t="s">
        <v>791</v>
      </c>
      <c r="C888" s="317"/>
      <c r="D888" s="317">
        <v>0</v>
      </c>
      <c r="E888" s="358">
        <v>0</v>
      </c>
      <c r="F888" s="121" t="str">
        <f t="shared" si="28"/>
        <v/>
      </c>
      <c r="G888" s="121" t="str">
        <f t="shared" si="29"/>
        <v/>
      </c>
      <c r="H888" s="640"/>
      <c r="I888" s="641"/>
    </row>
    <row r="889" s="506" customFormat="1" ht="36" customHeight="1" spans="1:9">
      <c r="A889" s="303">
        <v>2130319</v>
      </c>
      <c r="B889" s="422" t="s">
        <v>792</v>
      </c>
      <c r="C889" s="317">
        <v>40</v>
      </c>
      <c r="D889" s="317">
        <v>833</v>
      </c>
      <c r="E889" s="358">
        <v>442</v>
      </c>
      <c r="F889" s="121">
        <f t="shared" si="28"/>
        <v>10.05</v>
      </c>
      <c r="G889" s="121">
        <f t="shared" si="29"/>
        <v>0.531</v>
      </c>
      <c r="H889" s="640"/>
      <c r="I889" s="641"/>
    </row>
    <row r="890" s="506" customFormat="1" ht="36" customHeight="1" spans="1:9">
      <c r="A890" s="303">
        <v>2130321</v>
      </c>
      <c r="B890" s="422" t="s">
        <v>793</v>
      </c>
      <c r="C890" s="317"/>
      <c r="D890" s="317">
        <v>0</v>
      </c>
      <c r="E890" s="358">
        <v>0</v>
      </c>
      <c r="F890" s="121" t="str">
        <f t="shared" si="28"/>
        <v/>
      </c>
      <c r="G890" s="121" t="str">
        <f t="shared" si="29"/>
        <v/>
      </c>
      <c r="H890" s="640"/>
      <c r="I890" s="641"/>
    </row>
    <row r="891" s="506" customFormat="1" ht="36" customHeight="1" spans="1:9">
      <c r="A891" s="303">
        <v>2130322</v>
      </c>
      <c r="B891" s="422" t="s">
        <v>794</v>
      </c>
      <c r="C891" s="317"/>
      <c r="D891" s="317">
        <v>0</v>
      </c>
      <c r="E891" s="358">
        <v>0</v>
      </c>
      <c r="F891" s="121" t="str">
        <f t="shared" si="28"/>
        <v/>
      </c>
      <c r="G891" s="121" t="str">
        <f t="shared" si="29"/>
        <v/>
      </c>
      <c r="H891" s="640"/>
      <c r="I891" s="641"/>
    </row>
    <row r="892" s="506" customFormat="1" ht="36" customHeight="1" spans="1:9">
      <c r="A892" s="303">
        <v>2130333</v>
      </c>
      <c r="B892" s="422" t="s">
        <v>768</v>
      </c>
      <c r="C892" s="317"/>
      <c r="D892" s="317">
        <v>4</v>
      </c>
      <c r="E892" s="358">
        <v>4</v>
      </c>
      <c r="F892" s="121" t="str">
        <f t="shared" si="28"/>
        <v/>
      </c>
      <c r="G892" s="121">
        <f t="shared" si="29"/>
        <v>1</v>
      </c>
      <c r="H892" s="640"/>
      <c r="I892" s="641"/>
    </row>
    <row r="893" s="506" customFormat="1" ht="36" customHeight="1" spans="1:9">
      <c r="A893" s="303">
        <v>2130334</v>
      </c>
      <c r="B893" s="422" t="s">
        <v>795</v>
      </c>
      <c r="C893" s="317"/>
      <c r="D893" s="317">
        <v>0</v>
      </c>
      <c r="E893" s="358">
        <v>0</v>
      </c>
      <c r="F893" s="121" t="str">
        <f t="shared" si="28"/>
        <v/>
      </c>
      <c r="G893" s="121" t="str">
        <f t="shared" si="29"/>
        <v/>
      </c>
      <c r="H893" s="640"/>
      <c r="I893" s="641"/>
    </row>
    <row r="894" s="506" customFormat="1" ht="36" customHeight="1" spans="1:9">
      <c r="A894" s="303">
        <v>2130335</v>
      </c>
      <c r="B894" s="422" t="s">
        <v>796</v>
      </c>
      <c r="C894" s="317">
        <v>14</v>
      </c>
      <c r="D894" s="317">
        <v>32</v>
      </c>
      <c r="E894" s="358">
        <v>0</v>
      </c>
      <c r="F894" s="121">
        <f t="shared" si="28"/>
        <v>-1</v>
      </c>
      <c r="G894" s="121">
        <f t="shared" si="29"/>
        <v>0</v>
      </c>
      <c r="H894" s="640"/>
      <c r="I894" s="641"/>
    </row>
    <row r="895" s="506" customFormat="1" ht="36" customHeight="1" spans="1:9">
      <c r="A895" s="303">
        <v>2130336</v>
      </c>
      <c r="B895" s="422" t="s">
        <v>797</v>
      </c>
      <c r="C895" s="317"/>
      <c r="D895" s="317">
        <v>0</v>
      </c>
      <c r="E895" s="358">
        <v>0</v>
      </c>
      <c r="F895" s="121" t="str">
        <f t="shared" si="28"/>
        <v/>
      </c>
      <c r="G895" s="121" t="str">
        <f t="shared" si="29"/>
        <v/>
      </c>
      <c r="H895" s="640"/>
      <c r="I895" s="641"/>
    </row>
    <row r="896" s="506" customFormat="1" ht="36" customHeight="1" spans="1:9">
      <c r="A896" s="303">
        <v>2130337</v>
      </c>
      <c r="B896" s="422" t="s">
        <v>798</v>
      </c>
      <c r="C896" s="317"/>
      <c r="D896" s="317">
        <v>0</v>
      </c>
      <c r="E896" s="358">
        <v>0</v>
      </c>
      <c r="F896" s="121" t="str">
        <f t="shared" si="28"/>
        <v/>
      </c>
      <c r="G896" s="121" t="str">
        <f t="shared" si="29"/>
        <v/>
      </c>
      <c r="H896" s="640"/>
      <c r="I896" s="641"/>
    </row>
    <row r="897" s="506" customFormat="1" ht="36" customHeight="1" spans="1:9">
      <c r="A897" s="303">
        <v>2130399</v>
      </c>
      <c r="B897" s="422" t="s">
        <v>799</v>
      </c>
      <c r="C897" s="317">
        <v>418</v>
      </c>
      <c r="D897" s="317">
        <v>431</v>
      </c>
      <c r="E897" s="358">
        <v>978</v>
      </c>
      <c r="F897" s="121">
        <f t="shared" si="28"/>
        <v>1.34</v>
      </c>
      <c r="G897" s="121">
        <f t="shared" si="29"/>
        <v>2.269</v>
      </c>
      <c r="H897" s="640"/>
      <c r="I897" s="641"/>
    </row>
    <row r="898" s="506" customFormat="1" ht="36" customHeight="1" spans="1:9">
      <c r="A898" s="303">
        <v>21305</v>
      </c>
      <c r="B898" s="355" t="s">
        <v>800</v>
      </c>
      <c r="C898" s="317">
        <f>SUM(C899:C908)</f>
        <v>4343</v>
      </c>
      <c r="D898" s="317">
        <v>3896</v>
      </c>
      <c r="E898" s="317">
        <f>SUM(E899:E908)</f>
        <v>3538</v>
      </c>
      <c r="F898" s="121">
        <f t="shared" si="28"/>
        <v>-0.185</v>
      </c>
      <c r="G898" s="121">
        <f t="shared" si="29"/>
        <v>0.908</v>
      </c>
      <c r="H898" s="640"/>
      <c r="I898" s="641"/>
    </row>
    <row r="899" s="506" customFormat="1" ht="36" customHeight="1" spans="1:9">
      <c r="A899" s="303">
        <v>2130501</v>
      </c>
      <c r="B899" s="422" t="s">
        <v>156</v>
      </c>
      <c r="C899" s="317"/>
      <c r="D899" s="317">
        <v>0</v>
      </c>
      <c r="E899" s="358">
        <v>0</v>
      </c>
      <c r="F899" s="121" t="str">
        <f t="shared" si="28"/>
        <v/>
      </c>
      <c r="G899" s="121" t="str">
        <f t="shared" si="29"/>
        <v/>
      </c>
      <c r="H899" s="640"/>
      <c r="I899" s="641"/>
    </row>
    <row r="900" s="506" customFormat="1" ht="36" customHeight="1" spans="1:9">
      <c r="A900" s="303">
        <v>2130502</v>
      </c>
      <c r="B900" s="422" t="s">
        <v>157</v>
      </c>
      <c r="C900" s="317"/>
      <c r="D900" s="317">
        <v>0</v>
      </c>
      <c r="E900" s="358">
        <v>0</v>
      </c>
      <c r="F900" s="121" t="str">
        <f t="shared" si="28"/>
        <v/>
      </c>
      <c r="G900" s="121" t="str">
        <f t="shared" si="29"/>
        <v/>
      </c>
      <c r="H900" s="640"/>
      <c r="I900" s="641"/>
    </row>
    <row r="901" s="506" customFormat="1" ht="36" customHeight="1" spans="1:9">
      <c r="A901" s="303">
        <v>2130503</v>
      </c>
      <c r="B901" s="422" t="s">
        <v>158</v>
      </c>
      <c r="C901" s="317"/>
      <c r="D901" s="317">
        <v>0</v>
      </c>
      <c r="E901" s="358">
        <v>0</v>
      </c>
      <c r="F901" s="121" t="str">
        <f t="shared" ref="F901:F964" si="30">IF(C901&gt;0,E901/C901-1,"")</f>
        <v/>
      </c>
      <c r="G901" s="121" t="str">
        <f t="shared" ref="G901:G964" si="31">IF(D901&gt;0,E901/D901,"")</f>
        <v/>
      </c>
      <c r="H901" s="640"/>
      <c r="I901" s="641"/>
    </row>
    <row r="902" s="506" customFormat="1" ht="36" customHeight="1" spans="1:9">
      <c r="A902" s="303">
        <v>2130504</v>
      </c>
      <c r="B902" s="422" t="s">
        <v>801</v>
      </c>
      <c r="C902" s="317">
        <v>2027</v>
      </c>
      <c r="D902" s="317">
        <v>3366</v>
      </c>
      <c r="E902" s="358">
        <v>112</v>
      </c>
      <c r="F902" s="121">
        <f t="shared" si="30"/>
        <v>-0.945</v>
      </c>
      <c r="G902" s="121">
        <f t="shared" si="31"/>
        <v>0.033</v>
      </c>
      <c r="H902" s="640"/>
      <c r="I902" s="641"/>
    </row>
    <row r="903" s="506" customFormat="1" ht="36" customHeight="1" spans="1:9">
      <c r="A903" s="303">
        <v>2130505</v>
      </c>
      <c r="B903" s="422" t="s">
        <v>802</v>
      </c>
      <c r="C903" s="317">
        <v>1875</v>
      </c>
      <c r="D903" s="317">
        <v>500</v>
      </c>
      <c r="E903" s="358">
        <v>205</v>
      </c>
      <c r="F903" s="121">
        <f t="shared" si="30"/>
        <v>-0.891</v>
      </c>
      <c r="G903" s="121">
        <f t="shared" si="31"/>
        <v>0.41</v>
      </c>
      <c r="H903" s="640"/>
      <c r="I903" s="641"/>
    </row>
    <row r="904" s="506" customFormat="1" ht="36" customHeight="1" spans="1:9">
      <c r="A904" s="303">
        <v>2130506</v>
      </c>
      <c r="B904" s="422" t="s">
        <v>803</v>
      </c>
      <c r="C904" s="317"/>
      <c r="D904" s="317">
        <v>0</v>
      </c>
      <c r="E904" s="358">
        <v>80</v>
      </c>
      <c r="F904" s="121" t="str">
        <f t="shared" si="30"/>
        <v/>
      </c>
      <c r="G904" s="121" t="str">
        <f t="shared" si="31"/>
        <v/>
      </c>
      <c r="H904" s="640"/>
      <c r="I904" s="641"/>
    </row>
    <row r="905" s="506" customFormat="1" ht="36" customHeight="1" spans="1:9">
      <c r="A905" s="303">
        <v>2130507</v>
      </c>
      <c r="B905" s="428" t="s">
        <v>804</v>
      </c>
      <c r="C905" s="317">
        <v>187</v>
      </c>
      <c r="D905" s="317">
        <v>0</v>
      </c>
      <c r="E905" s="358">
        <v>0</v>
      </c>
      <c r="F905" s="121">
        <f t="shared" si="30"/>
        <v>-1</v>
      </c>
      <c r="G905" s="121" t="str">
        <f t="shared" si="31"/>
        <v/>
      </c>
      <c r="H905" s="640"/>
      <c r="I905" s="641"/>
    </row>
    <row r="906" s="506" customFormat="1" ht="36" customHeight="1" spans="1:9">
      <c r="A906" s="303">
        <v>2130508</v>
      </c>
      <c r="B906" s="422" t="s">
        <v>805</v>
      </c>
      <c r="C906" s="317"/>
      <c r="D906" s="317">
        <v>0</v>
      </c>
      <c r="E906" s="358">
        <v>0</v>
      </c>
      <c r="F906" s="121" t="str">
        <f t="shared" si="30"/>
        <v/>
      </c>
      <c r="G906" s="121" t="str">
        <f t="shared" si="31"/>
        <v/>
      </c>
      <c r="H906" s="640"/>
      <c r="I906" s="641"/>
    </row>
    <row r="907" s="506" customFormat="1" ht="36" customHeight="1" spans="1:9">
      <c r="A907" s="303">
        <v>2130550</v>
      </c>
      <c r="B907" s="428" t="s">
        <v>806</v>
      </c>
      <c r="C907" s="317"/>
      <c r="D907" s="317">
        <v>0</v>
      </c>
      <c r="E907" s="358">
        <v>0</v>
      </c>
      <c r="F907" s="121" t="str">
        <f t="shared" si="30"/>
        <v/>
      </c>
      <c r="G907" s="121" t="str">
        <f t="shared" si="31"/>
        <v/>
      </c>
      <c r="H907" s="640"/>
      <c r="I907" s="641"/>
    </row>
    <row r="908" s="506" customFormat="1" ht="36" customHeight="1" spans="1:9">
      <c r="A908" s="303">
        <v>2130599</v>
      </c>
      <c r="B908" s="428" t="s">
        <v>807</v>
      </c>
      <c r="C908" s="317">
        <v>254</v>
      </c>
      <c r="D908" s="317">
        <v>30</v>
      </c>
      <c r="E908" s="358">
        <v>3141</v>
      </c>
      <c r="F908" s="121">
        <f t="shared" si="30"/>
        <v>11.366</v>
      </c>
      <c r="G908" s="121">
        <f t="shared" si="31"/>
        <v>104.7</v>
      </c>
      <c r="H908" s="640"/>
      <c r="I908" s="641"/>
    </row>
    <row r="909" s="506" customFormat="1" ht="36" customHeight="1" spans="1:9">
      <c r="A909" s="303">
        <v>21307</v>
      </c>
      <c r="B909" s="343" t="s">
        <v>808</v>
      </c>
      <c r="C909" s="317">
        <f>SUM(C910:C915)</f>
        <v>4503</v>
      </c>
      <c r="D909" s="317">
        <v>3824</v>
      </c>
      <c r="E909" s="317">
        <f>SUM(E910:E915)</f>
        <v>3850</v>
      </c>
      <c r="F909" s="121">
        <f t="shared" si="30"/>
        <v>-0.145</v>
      </c>
      <c r="G909" s="121">
        <f t="shared" si="31"/>
        <v>1.007</v>
      </c>
      <c r="H909" s="640"/>
      <c r="I909" s="641"/>
    </row>
    <row r="910" s="506" customFormat="1" ht="36" customHeight="1" spans="1:9">
      <c r="A910" s="303">
        <v>2130701</v>
      </c>
      <c r="B910" s="422" t="s">
        <v>809</v>
      </c>
      <c r="C910" s="317">
        <v>128</v>
      </c>
      <c r="D910" s="317">
        <v>3</v>
      </c>
      <c r="E910" s="358">
        <v>6</v>
      </c>
      <c r="F910" s="121">
        <f t="shared" si="30"/>
        <v>-0.953</v>
      </c>
      <c r="G910" s="121">
        <f t="shared" si="31"/>
        <v>2</v>
      </c>
      <c r="H910" s="640"/>
      <c r="I910" s="641"/>
    </row>
    <row r="911" s="506" customFormat="1" ht="36" customHeight="1" spans="1:9">
      <c r="A911" s="303">
        <v>2130704</v>
      </c>
      <c r="B911" s="422" t="s">
        <v>810</v>
      </c>
      <c r="C911" s="317"/>
      <c r="D911" s="317">
        <v>0</v>
      </c>
      <c r="E911" s="358">
        <v>0</v>
      </c>
      <c r="F911" s="121" t="str">
        <f t="shared" si="30"/>
        <v/>
      </c>
      <c r="G911" s="121" t="str">
        <f t="shared" si="31"/>
        <v/>
      </c>
      <c r="H911" s="640"/>
      <c r="I911" s="641"/>
    </row>
    <row r="912" s="506" customFormat="1" ht="36" customHeight="1" spans="1:9">
      <c r="A912" s="303">
        <v>2130705</v>
      </c>
      <c r="B912" s="422" t="s">
        <v>811</v>
      </c>
      <c r="C912" s="317">
        <v>3625</v>
      </c>
      <c r="D912" s="317">
        <v>3821</v>
      </c>
      <c r="E912" s="358">
        <v>3844</v>
      </c>
      <c r="F912" s="121">
        <f t="shared" si="30"/>
        <v>0.06</v>
      </c>
      <c r="G912" s="121">
        <f t="shared" si="31"/>
        <v>1.006</v>
      </c>
      <c r="H912" s="640"/>
      <c r="I912" s="641"/>
    </row>
    <row r="913" s="506" customFormat="1" ht="36" customHeight="1" spans="1:9">
      <c r="A913" s="303">
        <v>2130706</v>
      </c>
      <c r="B913" s="422" t="s">
        <v>812</v>
      </c>
      <c r="C913" s="317">
        <v>750</v>
      </c>
      <c r="D913" s="317">
        <v>0</v>
      </c>
      <c r="E913" s="358">
        <v>0</v>
      </c>
      <c r="F913" s="121">
        <f t="shared" si="30"/>
        <v>-1</v>
      </c>
      <c r="G913" s="121" t="str">
        <f t="shared" si="31"/>
        <v/>
      </c>
      <c r="H913" s="640"/>
      <c r="I913" s="641"/>
    </row>
    <row r="914" s="506" customFormat="1" ht="36" customHeight="1" spans="1:9">
      <c r="A914" s="303">
        <v>2130707</v>
      </c>
      <c r="B914" s="422" t="s">
        <v>813</v>
      </c>
      <c r="C914" s="317"/>
      <c r="D914" s="317">
        <v>0</v>
      </c>
      <c r="E914" s="358">
        <v>0</v>
      </c>
      <c r="F914" s="121" t="str">
        <f t="shared" si="30"/>
        <v/>
      </c>
      <c r="G914" s="121" t="str">
        <f t="shared" si="31"/>
        <v/>
      </c>
      <c r="H914" s="640"/>
      <c r="I914" s="641"/>
    </row>
    <row r="915" s="506" customFormat="1" ht="36" customHeight="1" spans="1:9">
      <c r="A915" s="303">
        <v>2130799</v>
      </c>
      <c r="B915" s="422" t="s">
        <v>814</v>
      </c>
      <c r="C915" s="317"/>
      <c r="D915" s="317">
        <v>0</v>
      </c>
      <c r="E915" s="358">
        <v>0</v>
      </c>
      <c r="F915" s="121" t="str">
        <f t="shared" si="30"/>
        <v/>
      </c>
      <c r="G915" s="121" t="str">
        <f t="shared" si="31"/>
        <v/>
      </c>
      <c r="H915" s="640"/>
      <c r="I915" s="641"/>
    </row>
    <row r="916" s="506" customFormat="1" ht="36" customHeight="1" spans="1:9">
      <c r="A916" s="303">
        <v>21308</v>
      </c>
      <c r="B916" s="343" t="s">
        <v>815</v>
      </c>
      <c r="C916" s="317">
        <f>SUM(C917:C922)</f>
        <v>979</v>
      </c>
      <c r="D916" s="317">
        <v>2550</v>
      </c>
      <c r="E916" s="317">
        <f>SUM(E917:E922)</f>
        <v>1393</v>
      </c>
      <c r="F916" s="121">
        <f t="shared" si="30"/>
        <v>0.423</v>
      </c>
      <c r="G916" s="121">
        <f t="shared" si="31"/>
        <v>0.546</v>
      </c>
      <c r="H916" s="640"/>
      <c r="I916" s="641"/>
    </row>
    <row r="917" s="506" customFormat="1" ht="36" customHeight="1" spans="1:9">
      <c r="A917" s="303">
        <v>2130801</v>
      </c>
      <c r="B917" s="422" t="s">
        <v>816</v>
      </c>
      <c r="C917" s="317"/>
      <c r="D917" s="317">
        <v>0</v>
      </c>
      <c r="E917" s="358">
        <v>0</v>
      </c>
      <c r="F917" s="121" t="str">
        <f t="shared" si="30"/>
        <v/>
      </c>
      <c r="G917" s="121" t="str">
        <f t="shared" si="31"/>
        <v/>
      </c>
      <c r="H917" s="640"/>
      <c r="I917" s="641"/>
    </row>
    <row r="918" s="506" customFormat="1" ht="36" customHeight="1" spans="1:9">
      <c r="A918" s="303">
        <v>2130802</v>
      </c>
      <c r="B918" s="422" t="s">
        <v>817</v>
      </c>
      <c r="C918" s="317"/>
      <c r="D918" s="317">
        <v>0</v>
      </c>
      <c r="E918" s="358">
        <v>0</v>
      </c>
      <c r="F918" s="121" t="str">
        <f t="shared" si="30"/>
        <v/>
      </c>
      <c r="G918" s="121" t="str">
        <f t="shared" si="31"/>
        <v/>
      </c>
      <c r="H918" s="640"/>
      <c r="I918" s="641"/>
    </row>
    <row r="919" s="506" customFormat="1" ht="36" customHeight="1" spans="1:9">
      <c r="A919" s="303">
        <v>2130803</v>
      </c>
      <c r="B919" s="422" t="s">
        <v>818</v>
      </c>
      <c r="C919" s="317">
        <v>69</v>
      </c>
      <c r="D919" s="317">
        <v>142</v>
      </c>
      <c r="E919" s="358">
        <v>109</v>
      </c>
      <c r="F919" s="121">
        <f t="shared" si="30"/>
        <v>0.58</v>
      </c>
      <c r="G919" s="121">
        <f t="shared" si="31"/>
        <v>0.768</v>
      </c>
      <c r="H919" s="640"/>
      <c r="I919" s="641"/>
    </row>
    <row r="920" s="506" customFormat="1" ht="36" customHeight="1" spans="1:9">
      <c r="A920" s="303">
        <v>2130804</v>
      </c>
      <c r="B920" s="428" t="s">
        <v>819</v>
      </c>
      <c r="C920" s="317">
        <v>860</v>
      </c>
      <c r="D920" s="317">
        <v>2356</v>
      </c>
      <c r="E920" s="358">
        <v>1283</v>
      </c>
      <c r="F920" s="121">
        <f t="shared" si="30"/>
        <v>0.492</v>
      </c>
      <c r="G920" s="121">
        <f t="shared" si="31"/>
        <v>0.545</v>
      </c>
      <c r="H920" s="640"/>
      <c r="I920" s="641"/>
    </row>
    <row r="921" s="506" customFormat="1" ht="36" customHeight="1" spans="1:9">
      <c r="A921" s="303">
        <v>2130805</v>
      </c>
      <c r="B921" s="422" t="s">
        <v>820</v>
      </c>
      <c r="C921" s="317"/>
      <c r="D921" s="317">
        <v>0</v>
      </c>
      <c r="E921" s="358">
        <v>0</v>
      </c>
      <c r="F921" s="121" t="str">
        <f t="shared" si="30"/>
        <v/>
      </c>
      <c r="G921" s="121" t="str">
        <f t="shared" si="31"/>
        <v/>
      </c>
      <c r="H921" s="640"/>
      <c r="I921" s="641"/>
    </row>
    <row r="922" s="506" customFormat="1" ht="36" customHeight="1" spans="1:9">
      <c r="A922" s="303">
        <v>2130899</v>
      </c>
      <c r="B922" s="422" t="s">
        <v>821</v>
      </c>
      <c r="C922" s="317">
        <v>50</v>
      </c>
      <c r="D922" s="317">
        <v>52</v>
      </c>
      <c r="E922" s="358">
        <v>1</v>
      </c>
      <c r="F922" s="121">
        <f t="shared" si="30"/>
        <v>-0.98</v>
      </c>
      <c r="G922" s="121">
        <f t="shared" si="31"/>
        <v>0.019</v>
      </c>
      <c r="H922" s="640"/>
      <c r="I922" s="641"/>
    </row>
    <row r="923" s="506" customFormat="1" ht="36" customHeight="1" spans="1:9">
      <c r="A923" s="303">
        <v>21309</v>
      </c>
      <c r="B923" s="343" t="s">
        <v>822</v>
      </c>
      <c r="C923" s="301">
        <f>SUM(C924:C925)</f>
        <v>0</v>
      </c>
      <c r="D923" s="301">
        <v>0</v>
      </c>
      <c r="E923" s="301">
        <f>SUM(E924:E925)</f>
        <v>0</v>
      </c>
      <c r="F923" s="121" t="str">
        <f t="shared" si="30"/>
        <v/>
      </c>
      <c r="G923" s="121" t="str">
        <f t="shared" si="31"/>
        <v/>
      </c>
      <c r="H923" s="640"/>
      <c r="I923" s="641"/>
    </row>
    <row r="924" s="506" customFormat="1" ht="36" customHeight="1" spans="1:9">
      <c r="A924" s="303">
        <v>2130901</v>
      </c>
      <c r="B924" s="422" t="s">
        <v>823</v>
      </c>
      <c r="C924" s="317"/>
      <c r="D924" s="317">
        <v>0</v>
      </c>
      <c r="E924" s="358">
        <v>0</v>
      </c>
      <c r="F924" s="121" t="str">
        <f t="shared" si="30"/>
        <v/>
      </c>
      <c r="G924" s="121" t="str">
        <f t="shared" si="31"/>
        <v/>
      </c>
      <c r="H924" s="640"/>
      <c r="I924" s="641"/>
    </row>
    <row r="925" s="506" customFormat="1" ht="36" customHeight="1" spans="1:9">
      <c r="A925" s="303">
        <v>2130999</v>
      </c>
      <c r="B925" s="422" t="s">
        <v>824</v>
      </c>
      <c r="C925" s="317"/>
      <c r="D925" s="317">
        <v>0</v>
      </c>
      <c r="E925" s="358">
        <v>0</v>
      </c>
      <c r="F925" s="121" t="str">
        <f t="shared" si="30"/>
        <v/>
      </c>
      <c r="G925" s="121" t="str">
        <f t="shared" si="31"/>
        <v/>
      </c>
      <c r="H925" s="640"/>
      <c r="I925" s="641"/>
    </row>
    <row r="926" s="506" customFormat="1" ht="36" customHeight="1" spans="1:9">
      <c r="A926" s="303">
        <v>21399</v>
      </c>
      <c r="B926" s="343" t="s">
        <v>825</v>
      </c>
      <c r="C926" s="317">
        <f>SUM(C927:C928)</f>
        <v>0</v>
      </c>
      <c r="D926" s="317">
        <v>400</v>
      </c>
      <c r="E926" s="317">
        <f>SUM(E927:E928)</f>
        <v>255</v>
      </c>
      <c r="F926" s="121" t="str">
        <f t="shared" si="30"/>
        <v/>
      </c>
      <c r="G926" s="121">
        <f t="shared" si="31"/>
        <v>0.638</v>
      </c>
      <c r="H926" s="640"/>
      <c r="I926" s="641"/>
    </row>
    <row r="927" s="506" customFormat="1" ht="36" customHeight="1" spans="1:9">
      <c r="A927" s="303">
        <v>2139901</v>
      </c>
      <c r="B927" s="422" t="s">
        <v>826</v>
      </c>
      <c r="C927" s="317"/>
      <c r="D927" s="317">
        <v>0</v>
      </c>
      <c r="E927" s="358">
        <v>0</v>
      </c>
      <c r="F927" s="121" t="str">
        <f t="shared" si="30"/>
        <v/>
      </c>
      <c r="G927" s="121" t="str">
        <f t="shared" si="31"/>
        <v/>
      </c>
      <c r="H927" s="640"/>
      <c r="I927" s="641"/>
    </row>
    <row r="928" s="506" customFormat="1" ht="36" customHeight="1" spans="1:9">
      <c r="A928" s="303">
        <v>2139999</v>
      </c>
      <c r="B928" s="422" t="s">
        <v>825</v>
      </c>
      <c r="C928" s="317"/>
      <c r="D928" s="317">
        <v>400</v>
      </c>
      <c r="E928" s="358">
        <v>255</v>
      </c>
      <c r="F928" s="121" t="str">
        <f t="shared" si="30"/>
        <v/>
      </c>
      <c r="G928" s="121">
        <f t="shared" si="31"/>
        <v>0.638</v>
      </c>
      <c r="H928" s="640"/>
      <c r="I928" s="641"/>
    </row>
    <row r="929" s="506" customFormat="1" ht="36" customHeight="1" spans="1:9">
      <c r="A929" s="306">
        <v>214</v>
      </c>
      <c r="B929" s="300" t="s">
        <v>122</v>
      </c>
      <c r="C929" s="301">
        <f>SUM(C930,C953,C963,C973,C978,C985,C990)</f>
        <v>2775</v>
      </c>
      <c r="D929" s="301">
        <v>2847</v>
      </c>
      <c r="E929" s="301">
        <f>SUM(E930,E953,E963,E973,E978,E985,E990)</f>
        <v>4807</v>
      </c>
      <c r="F929" s="117">
        <f t="shared" si="30"/>
        <v>0.732</v>
      </c>
      <c r="G929" s="117">
        <f t="shared" si="31"/>
        <v>1.688</v>
      </c>
      <c r="H929" s="640"/>
      <c r="I929" s="641"/>
    </row>
    <row r="930" s="506" customFormat="1" ht="36" customHeight="1" spans="1:9">
      <c r="A930" s="303">
        <v>21401</v>
      </c>
      <c r="B930" s="343" t="s">
        <v>827</v>
      </c>
      <c r="C930" s="317">
        <f>SUM(C931:C952)</f>
        <v>2775</v>
      </c>
      <c r="D930" s="317">
        <v>2847</v>
      </c>
      <c r="E930" s="317">
        <f>SUM(E931:E952)</f>
        <v>4244</v>
      </c>
      <c r="F930" s="121">
        <f t="shared" si="30"/>
        <v>0.529</v>
      </c>
      <c r="G930" s="121">
        <f t="shared" si="31"/>
        <v>1.491</v>
      </c>
      <c r="H930" s="640"/>
      <c r="I930" s="641"/>
    </row>
    <row r="931" s="506" customFormat="1" ht="36" customHeight="1" spans="1:9">
      <c r="A931" s="303">
        <v>2140101</v>
      </c>
      <c r="B931" s="422" t="s">
        <v>156</v>
      </c>
      <c r="C931" s="317">
        <v>104</v>
      </c>
      <c r="D931" s="317">
        <v>111</v>
      </c>
      <c r="E931" s="358">
        <v>115</v>
      </c>
      <c r="F931" s="121">
        <f t="shared" si="30"/>
        <v>0.106</v>
      </c>
      <c r="G931" s="121">
        <f t="shared" si="31"/>
        <v>1.036</v>
      </c>
      <c r="H931" s="640"/>
      <c r="I931" s="641"/>
    </row>
    <row r="932" s="506" customFormat="1" ht="36" customHeight="1" spans="1:9">
      <c r="A932" s="303">
        <v>2140102</v>
      </c>
      <c r="B932" s="422" t="s">
        <v>157</v>
      </c>
      <c r="C932" s="317"/>
      <c r="D932" s="317">
        <v>0</v>
      </c>
      <c r="E932" s="358">
        <v>0</v>
      </c>
      <c r="F932" s="121" t="str">
        <f t="shared" si="30"/>
        <v/>
      </c>
      <c r="G932" s="121" t="str">
        <f t="shared" si="31"/>
        <v/>
      </c>
      <c r="H932" s="640"/>
      <c r="I932" s="641"/>
    </row>
    <row r="933" s="506" customFormat="1" ht="36" customHeight="1" spans="1:9">
      <c r="A933" s="303">
        <v>2140103</v>
      </c>
      <c r="B933" s="422" t="s">
        <v>158</v>
      </c>
      <c r="C933" s="317"/>
      <c r="D933" s="317">
        <v>0</v>
      </c>
      <c r="E933" s="358">
        <v>0</v>
      </c>
      <c r="F933" s="121" t="str">
        <f t="shared" si="30"/>
        <v/>
      </c>
      <c r="G933" s="121" t="str">
        <f t="shared" si="31"/>
        <v/>
      </c>
      <c r="H933" s="640"/>
      <c r="I933" s="641"/>
    </row>
    <row r="934" s="506" customFormat="1" ht="36" customHeight="1" spans="1:9">
      <c r="A934" s="303">
        <v>2140104</v>
      </c>
      <c r="B934" s="422" t="s">
        <v>828</v>
      </c>
      <c r="C934" s="317">
        <v>740</v>
      </c>
      <c r="D934" s="317">
        <v>160</v>
      </c>
      <c r="E934" s="358">
        <v>160</v>
      </c>
      <c r="F934" s="121">
        <f t="shared" si="30"/>
        <v>-0.784</v>
      </c>
      <c r="G934" s="121">
        <f t="shared" si="31"/>
        <v>1</v>
      </c>
      <c r="H934" s="640"/>
      <c r="I934" s="641"/>
    </row>
    <row r="935" s="506" customFormat="1" ht="36" customHeight="1" spans="1:9">
      <c r="A935" s="303">
        <v>2140106</v>
      </c>
      <c r="B935" s="422" t="s">
        <v>829</v>
      </c>
      <c r="C935" s="317">
        <v>557</v>
      </c>
      <c r="D935" s="317">
        <v>1311</v>
      </c>
      <c r="E935" s="358">
        <v>1601</v>
      </c>
      <c r="F935" s="121">
        <f t="shared" si="30"/>
        <v>1.874</v>
      </c>
      <c r="G935" s="121">
        <f t="shared" si="31"/>
        <v>1.221</v>
      </c>
      <c r="H935" s="640"/>
      <c r="I935" s="641"/>
    </row>
    <row r="936" s="506" customFormat="1" ht="36" customHeight="1" spans="1:9">
      <c r="A936" s="303">
        <v>2140109</v>
      </c>
      <c r="B936" s="422" t="s">
        <v>830</v>
      </c>
      <c r="C936" s="317"/>
      <c r="D936" s="317">
        <v>0</v>
      </c>
      <c r="E936" s="358">
        <v>0</v>
      </c>
      <c r="F936" s="121" t="str">
        <f t="shared" si="30"/>
        <v/>
      </c>
      <c r="G936" s="121" t="str">
        <f t="shared" si="31"/>
        <v/>
      </c>
      <c r="H936" s="640"/>
      <c r="I936" s="641"/>
    </row>
    <row r="937" s="506" customFormat="1" ht="36" customHeight="1" spans="1:9">
      <c r="A937" s="303">
        <v>2140110</v>
      </c>
      <c r="B937" s="422" t="s">
        <v>831</v>
      </c>
      <c r="C937" s="317"/>
      <c r="D937" s="317">
        <v>0</v>
      </c>
      <c r="E937" s="358">
        <v>0</v>
      </c>
      <c r="F937" s="121" t="str">
        <f t="shared" si="30"/>
        <v/>
      </c>
      <c r="G937" s="121" t="str">
        <f t="shared" si="31"/>
        <v/>
      </c>
      <c r="H937" s="640"/>
      <c r="I937" s="641"/>
    </row>
    <row r="938" s="506" customFormat="1" ht="36" customHeight="1" spans="1:9">
      <c r="A938" s="303">
        <v>2140111</v>
      </c>
      <c r="B938" s="422" t="s">
        <v>832</v>
      </c>
      <c r="C938" s="317"/>
      <c r="D938" s="317">
        <v>0</v>
      </c>
      <c r="E938" s="358">
        <v>0</v>
      </c>
      <c r="F938" s="121" t="str">
        <f t="shared" si="30"/>
        <v/>
      </c>
      <c r="G938" s="121" t="str">
        <f t="shared" si="31"/>
        <v/>
      </c>
      <c r="H938" s="640"/>
      <c r="I938" s="641"/>
    </row>
    <row r="939" s="506" customFormat="1" ht="36" customHeight="1" spans="1:9">
      <c r="A939" s="303">
        <v>2140112</v>
      </c>
      <c r="B939" s="422" t="s">
        <v>833</v>
      </c>
      <c r="C939" s="317"/>
      <c r="D939" s="317">
        <v>0</v>
      </c>
      <c r="E939" s="358">
        <v>0</v>
      </c>
      <c r="F939" s="121" t="str">
        <f t="shared" si="30"/>
        <v/>
      </c>
      <c r="G939" s="121" t="str">
        <f t="shared" si="31"/>
        <v/>
      </c>
      <c r="H939" s="640"/>
      <c r="I939" s="641"/>
    </row>
    <row r="940" s="506" customFormat="1" ht="36" customHeight="1" spans="1:9">
      <c r="A940" s="303">
        <v>2140114</v>
      </c>
      <c r="B940" s="422" t="s">
        <v>834</v>
      </c>
      <c r="C940" s="317"/>
      <c r="D940" s="317">
        <v>0</v>
      </c>
      <c r="E940" s="358">
        <v>0</v>
      </c>
      <c r="F940" s="121" t="str">
        <f t="shared" si="30"/>
        <v/>
      </c>
      <c r="G940" s="121" t="str">
        <f t="shared" si="31"/>
        <v/>
      </c>
      <c r="H940" s="640"/>
      <c r="I940" s="641"/>
    </row>
    <row r="941" s="506" customFormat="1" ht="36" customHeight="1" spans="1:9">
      <c r="A941" s="303">
        <v>2140122</v>
      </c>
      <c r="B941" s="422" t="s">
        <v>835</v>
      </c>
      <c r="C941" s="317"/>
      <c r="D941" s="317">
        <v>0</v>
      </c>
      <c r="E941" s="358">
        <v>0</v>
      </c>
      <c r="F941" s="121" t="str">
        <f t="shared" si="30"/>
        <v/>
      </c>
      <c r="G941" s="121" t="str">
        <f t="shared" si="31"/>
        <v/>
      </c>
      <c r="H941" s="640"/>
      <c r="I941" s="641"/>
    </row>
    <row r="942" s="506" customFormat="1" ht="36" customHeight="1" spans="1:9">
      <c r="A942" s="303">
        <v>2140123</v>
      </c>
      <c r="B942" s="422" t="s">
        <v>836</v>
      </c>
      <c r="C942" s="317"/>
      <c r="D942" s="317">
        <v>0</v>
      </c>
      <c r="E942" s="358">
        <v>0</v>
      </c>
      <c r="F942" s="121" t="str">
        <f t="shared" si="30"/>
        <v/>
      </c>
      <c r="G942" s="121" t="str">
        <f t="shared" si="31"/>
        <v/>
      </c>
      <c r="H942" s="640"/>
      <c r="I942" s="641"/>
    </row>
    <row r="943" s="506" customFormat="1" ht="36" customHeight="1" spans="1:9">
      <c r="A943" s="303">
        <v>2140127</v>
      </c>
      <c r="B943" s="422" t="s">
        <v>837</v>
      </c>
      <c r="C943" s="317"/>
      <c r="D943" s="317">
        <v>0</v>
      </c>
      <c r="E943" s="358">
        <v>0</v>
      </c>
      <c r="F943" s="121" t="str">
        <f t="shared" si="30"/>
        <v/>
      </c>
      <c r="G943" s="121" t="str">
        <f t="shared" si="31"/>
        <v/>
      </c>
      <c r="H943" s="640"/>
      <c r="I943" s="641"/>
    </row>
    <row r="944" s="506" customFormat="1" ht="36" customHeight="1" spans="1:9">
      <c r="A944" s="303">
        <v>2140128</v>
      </c>
      <c r="B944" s="422" t="s">
        <v>838</v>
      </c>
      <c r="C944" s="317"/>
      <c r="D944" s="317">
        <v>0</v>
      </c>
      <c r="E944" s="358">
        <v>0</v>
      </c>
      <c r="F944" s="121" t="str">
        <f t="shared" si="30"/>
        <v/>
      </c>
      <c r="G944" s="121" t="str">
        <f t="shared" si="31"/>
        <v/>
      </c>
      <c r="H944" s="640"/>
      <c r="I944" s="641"/>
    </row>
    <row r="945" s="506" customFormat="1" ht="36" customHeight="1" spans="1:9">
      <c r="A945" s="303">
        <v>2140129</v>
      </c>
      <c r="B945" s="422" t="s">
        <v>839</v>
      </c>
      <c r="C945" s="317"/>
      <c r="D945" s="317">
        <v>0</v>
      </c>
      <c r="E945" s="358">
        <v>0</v>
      </c>
      <c r="F945" s="121" t="str">
        <f t="shared" si="30"/>
        <v/>
      </c>
      <c r="G945" s="121" t="str">
        <f t="shared" si="31"/>
        <v/>
      </c>
      <c r="H945" s="640"/>
      <c r="I945" s="641"/>
    </row>
    <row r="946" s="506" customFormat="1" ht="36" customHeight="1" spans="1:9">
      <c r="A946" s="303">
        <v>2140130</v>
      </c>
      <c r="B946" s="422" t="s">
        <v>840</v>
      </c>
      <c r="C946" s="317"/>
      <c r="D946" s="317">
        <v>0</v>
      </c>
      <c r="E946" s="358">
        <v>0</v>
      </c>
      <c r="F946" s="121" t="str">
        <f t="shared" si="30"/>
        <v/>
      </c>
      <c r="G946" s="121" t="str">
        <f t="shared" si="31"/>
        <v/>
      </c>
      <c r="H946" s="640"/>
      <c r="I946" s="641"/>
    </row>
    <row r="947" s="506" customFormat="1" ht="36" customHeight="1" spans="1:9">
      <c r="A947" s="303">
        <v>2140131</v>
      </c>
      <c r="B947" s="422" t="s">
        <v>841</v>
      </c>
      <c r="C947" s="317"/>
      <c r="D947" s="317">
        <v>0</v>
      </c>
      <c r="E947" s="358">
        <v>0</v>
      </c>
      <c r="F947" s="121" t="str">
        <f t="shared" si="30"/>
        <v/>
      </c>
      <c r="G947" s="121" t="str">
        <f t="shared" si="31"/>
        <v/>
      </c>
      <c r="H947" s="640"/>
      <c r="I947" s="641"/>
    </row>
    <row r="948" s="506" customFormat="1" ht="36" customHeight="1" spans="1:9">
      <c r="A948" s="303">
        <v>2140133</v>
      </c>
      <c r="B948" s="422" t="s">
        <v>842</v>
      </c>
      <c r="C948" s="317"/>
      <c r="D948" s="317">
        <v>0</v>
      </c>
      <c r="E948" s="358">
        <v>0</v>
      </c>
      <c r="F948" s="121" t="str">
        <f t="shared" si="30"/>
        <v/>
      </c>
      <c r="G948" s="121" t="str">
        <f t="shared" si="31"/>
        <v/>
      </c>
      <c r="H948" s="640"/>
      <c r="I948" s="641"/>
    </row>
    <row r="949" s="506" customFormat="1" ht="36" customHeight="1" spans="1:9">
      <c r="A949" s="303">
        <v>2140136</v>
      </c>
      <c r="B949" s="422" t="s">
        <v>843</v>
      </c>
      <c r="C949" s="317"/>
      <c r="D949" s="317">
        <v>0</v>
      </c>
      <c r="E949" s="358">
        <v>0</v>
      </c>
      <c r="F949" s="121" t="str">
        <f t="shared" si="30"/>
        <v/>
      </c>
      <c r="G949" s="121" t="str">
        <f t="shared" si="31"/>
        <v/>
      </c>
      <c r="H949" s="640"/>
      <c r="I949" s="641"/>
    </row>
    <row r="950" s="506" customFormat="1" ht="36" customHeight="1" spans="1:9">
      <c r="A950" s="303">
        <v>2140138</v>
      </c>
      <c r="B950" s="422" t="s">
        <v>844</v>
      </c>
      <c r="C950" s="317"/>
      <c r="D950" s="317">
        <v>0</v>
      </c>
      <c r="E950" s="358">
        <v>0</v>
      </c>
      <c r="F950" s="121" t="str">
        <f t="shared" si="30"/>
        <v/>
      </c>
      <c r="G950" s="121" t="str">
        <f t="shared" si="31"/>
        <v/>
      </c>
      <c r="H950" s="640"/>
      <c r="I950" s="641"/>
    </row>
    <row r="951" s="506" customFormat="1" ht="64" customHeight="1" spans="1:9">
      <c r="A951" s="303">
        <v>2140139</v>
      </c>
      <c r="B951" s="422" t="s">
        <v>845</v>
      </c>
      <c r="C951" s="317"/>
      <c r="D951" s="317">
        <v>0</v>
      </c>
      <c r="E951" s="358">
        <v>0</v>
      </c>
      <c r="F951" s="121" t="str">
        <f t="shared" si="30"/>
        <v/>
      </c>
      <c r="G951" s="121" t="str">
        <f t="shared" si="31"/>
        <v/>
      </c>
      <c r="H951" s="640"/>
      <c r="I951" s="641"/>
    </row>
    <row r="952" s="506" customFormat="1" ht="36" customHeight="1" spans="1:9">
      <c r="A952" s="303">
        <v>2140199</v>
      </c>
      <c r="B952" s="422" t="s">
        <v>846</v>
      </c>
      <c r="C952" s="317">
        <v>1374</v>
      </c>
      <c r="D952" s="317">
        <v>1265</v>
      </c>
      <c r="E952" s="358">
        <v>2368</v>
      </c>
      <c r="F952" s="121">
        <f t="shared" si="30"/>
        <v>0.723</v>
      </c>
      <c r="G952" s="121">
        <f t="shared" si="31"/>
        <v>1.872</v>
      </c>
      <c r="H952" s="640"/>
      <c r="I952" s="641"/>
    </row>
    <row r="953" s="506" customFormat="1" ht="36" customHeight="1" spans="1:9">
      <c r="A953" s="303">
        <v>21402</v>
      </c>
      <c r="B953" s="343" t="s">
        <v>847</v>
      </c>
      <c r="C953" s="317">
        <f>SUM(C954:C962)</f>
        <v>0</v>
      </c>
      <c r="D953" s="317">
        <v>0</v>
      </c>
      <c r="E953" s="317">
        <f>SUM(E954:E962)</f>
        <v>0</v>
      </c>
      <c r="F953" s="121" t="str">
        <f t="shared" si="30"/>
        <v/>
      </c>
      <c r="G953" s="121" t="str">
        <f t="shared" si="31"/>
        <v/>
      </c>
      <c r="H953" s="640"/>
      <c r="I953" s="641"/>
    </row>
    <row r="954" s="506" customFormat="1" ht="36" customHeight="1" spans="1:9">
      <c r="A954" s="303">
        <v>2140201</v>
      </c>
      <c r="B954" s="422" t="s">
        <v>156</v>
      </c>
      <c r="C954" s="317"/>
      <c r="D954" s="317">
        <v>0</v>
      </c>
      <c r="E954" s="358">
        <v>0</v>
      </c>
      <c r="F954" s="121" t="str">
        <f t="shared" si="30"/>
        <v/>
      </c>
      <c r="G954" s="121" t="str">
        <f t="shared" si="31"/>
        <v/>
      </c>
      <c r="H954" s="640"/>
      <c r="I954" s="641"/>
    </row>
    <row r="955" s="506" customFormat="1" ht="36" customHeight="1" spans="1:9">
      <c r="A955" s="303">
        <v>2140202</v>
      </c>
      <c r="B955" s="422" t="s">
        <v>157</v>
      </c>
      <c r="C955" s="317"/>
      <c r="D955" s="317">
        <v>0</v>
      </c>
      <c r="E955" s="358">
        <v>0</v>
      </c>
      <c r="F955" s="121" t="str">
        <f t="shared" si="30"/>
        <v/>
      </c>
      <c r="G955" s="121" t="str">
        <f t="shared" si="31"/>
        <v/>
      </c>
      <c r="H955" s="640"/>
      <c r="I955" s="641"/>
    </row>
    <row r="956" s="506" customFormat="1" ht="36" customHeight="1" spans="1:9">
      <c r="A956" s="303">
        <v>2140203</v>
      </c>
      <c r="B956" s="422" t="s">
        <v>158</v>
      </c>
      <c r="C956" s="317"/>
      <c r="D956" s="317">
        <v>0</v>
      </c>
      <c r="E956" s="358">
        <v>0</v>
      </c>
      <c r="F956" s="121" t="str">
        <f t="shared" si="30"/>
        <v/>
      </c>
      <c r="G956" s="121" t="str">
        <f t="shared" si="31"/>
        <v/>
      </c>
      <c r="H956" s="640"/>
      <c r="I956" s="641"/>
    </row>
    <row r="957" s="506" customFormat="1" ht="36" customHeight="1" spans="1:9">
      <c r="A957" s="303">
        <v>2140204</v>
      </c>
      <c r="B957" s="422" t="s">
        <v>848</v>
      </c>
      <c r="C957" s="317"/>
      <c r="D957" s="317">
        <v>0</v>
      </c>
      <c r="E957" s="358">
        <v>0</v>
      </c>
      <c r="F957" s="121" t="str">
        <f t="shared" si="30"/>
        <v/>
      </c>
      <c r="G957" s="121" t="str">
        <f t="shared" si="31"/>
        <v/>
      </c>
      <c r="H957" s="640"/>
      <c r="I957" s="641"/>
    </row>
    <row r="958" s="506" customFormat="1" ht="36" customHeight="1" spans="1:9">
      <c r="A958" s="303">
        <v>2140205</v>
      </c>
      <c r="B958" s="422" t="s">
        <v>849</v>
      </c>
      <c r="C958" s="317"/>
      <c r="D958" s="317">
        <v>0</v>
      </c>
      <c r="E958" s="358">
        <v>0</v>
      </c>
      <c r="F958" s="121" t="str">
        <f t="shared" si="30"/>
        <v/>
      </c>
      <c r="G958" s="121" t="str">
        <f t="shared" si="31"/>
        <v/>
      </c>
      <c r="H958" s="640"/>
      <c r="I958" s="641"/>
    </row>
    <row r="959" s="506" customFormat="1" ht="36" customHeight="1" spans="1:9">
      <c r="A959" s="303">
        <v>2140206</v>
      </c>
      <c r="B959" s="422" t="s">
        <v>850</v>
      </c>
      <c r="C959" s="317"/>
      <c r="D959" s="317">
        <v>0</v>
      </c>
      <c r="E959" s="358">
        <v>0</v>
      </c>
      <c r="F959" s="121" t="str">
        <f t="shared" si="30"/>
        <v/>
      </c>
      <c r="G959" s="121" t="str">
        <f t="shared" si="31"/>
        <v/>
      </c>
      <c r="H959" s="640"/>
      <c r="I959" s="641"/>
    </row>
    <row r="960" s="506" customFormat="1" ht="36" customHeight="1" spans="1:9">
      <c r="A960" s="303">
        <v>2140207</v>
      </c>
      <c r="B960" s="422" t="s">
        <v>851</v>
      </c>
      <c r="C960" s="317"/>
      <c r="D960" s="317">
        <v>0</v>
      </c>
      <c r="E960" s="358">
        <v>0</v>
      </c>
      <c r="F960" s="121" t="str">
        <f t="shared" si="30"/>
        <v/>
      </c>
      <c r="G960" s="121" t="str">
        <f t="shared" si="31"/>
        <v/>
      </c>
      <c r="H960" s="640"/>
      <c r="I960" s="641"/>
    </row>
    <row r="961" s="506" customFormat="1" ht="36" customHeight="1" spans="1:9">
      <c r="A961" s="303">
        <v>2140208</v>
      </c>
      <c r="B961" s="422" t="s">
        <v>852</v>
      </c>
      <c r="C961" s="317"/>
      <c r="D961" s="317">
        <v>0</v>
      </c>
      <c r="E961" s="358">
        <v>0</v>
      </c>
      <c r="F961" s="121" t="str">
        <f t="shared" si="30"/>
        <v/>
      </c>
      <c r="G961" s="121" t="str">
        <f t="shared" si="31"/>
        <v/>
      </c>
      <c r="H961" s="640"/>
      <c r="I961" s="641"/>
    </row>
    <row r="962" s="506" customFormat="1" ht="36" customHeight="1" spans="1:9">
      <c r="A962" s="303">
        <v>2140299</v>
      </c>
      <c r="B962" s="422" t="s">
        <v>853</v>
      </c>
      <c r="C962" s="317"/>
      <c r="D962" s="317">
        <v>0</v>
      </c>
      <c r="E962" s="358">
        <v>0</v>
      </c>
      <c r="F962" s="121" t="str">
        <f t="shared" si="30"/>
        <v/>
      </c>
      <c r="G962" s="121" t="str">
        <f t="shared" si="31"/>
        <v/>
      </c>
      <c r="H962" s="640"/>
      <c r="I962" s="641"/>
    </row>
    <row r="963" s="506" customFormat="1" ht="36" customHeight="1" spans="1:9">
      <c r="A963" s="303">
        <v>21403</v>
      </c>
      <c r="B963" s="343" t="s">
        <v>854</v>
      </c>
      <c r="C963" s="317">
        <f>SUM(C964:C972)</f>
        <v>0</v>
      </c>
      <c r="D963" s="317">
        <v>0</v>
      </c>
      <c r="E963" s="317">
        <f>SUM(E964:E972)</f>
        <v>0</v>
      </c>
      <c r="F963" s="121" t="str">
        <f t="shared" si="30"/>
        <v/>
      </c>
      <c r="G963" s="121" t="str">
        <f t="shared" si="31"/>
        <v/>
      </c>
      <c r="H963" s="640"/>
      <c r="I963" s="641"/>
    </row>
    <row r="964" s="506" customFormat="1" ht="36" customHeight="1" spans="1:9">
      <c r="A964" s="303">
        <v>2140301</v>
      </c>
      <c r="B964" s="422" t="s">
        <v>156</v>
      </c>
      <c r="C964" s="317"/>
      <c r="D964" s="317">
        <v>0</v>
      </c>
      <c r="E964" s="358">
        <v>0</v>
      </c>
      <c r="F964" s="121" t="str">
        <f t="shared" si="30"/>
        <v/>
      </c>
      <c r="G964" s="121" t="str">
        <f t="shared" si="31"/>
        <v/>
      </c>
      <c r="H964" s="640"/>
      <c r="I964" s="641"/>
    </row>
    <row r="965" s="506" customFormat="1" ht="36" customHeight="1" spans="1:9">
      <c r="A965" s="303">
        <v>2140302</v>
      </c>
      <c r="B965" s="422" t="s">
        <v>157</v>
      </c>
      <c r="C965" s="317"/>
      <c r="D965" s="317">
        <v>0</v>
      </c>
      <c r="E965" s="358">
        <v>0</v>
      </c>
      <c r="F965" s="121" t="str">
        <f t="shared" ref="F965:F1028" si="32">IF(C965&gt;0,E965/C965-1,"")</f>
        <v/>
      </c>
      <c r="G965" s="121" t="str">
        <f t="shared" ref="G965:G1028" si="33">IF(D965&gt;0,E965/D965,"")</f>
        <v/>
      </c>
      <c r="H965" s="640"/>
      <c r="I965" s="641"/>
    </row>
    <row r="966" s="506" customFormat="1" ht="36" customHeight="1" spans="1:9">
      <c r="A966" s="303">
        <v>2140303</v>
      </c>
      <c r="B966" s="422" t="s">
        <v>158</v>
      </c>
      <c r="C966" s="317"/>
      <c r="D966" s="317">
        <v>0</v>
      </c>
      <c r="E966" s="358">
        <v>0</v>
      </c>
      <c r="F966" s="121" t="str">
        <f t="shared" si="32"/>
        <v/>
      </c>
      <c r="G966" s="121" t="str">
        <f t="shared" si="33"/>
        <v/>
      </c>
      <c r="H966" s="640"/>
      <c r="I966" s="641"/>
    </row>
    <row r="967" s="506" customFormat="1" ht="36" customHeight="1" spans="1:9">
      <c r="A967" s="303">
        <v>2140304</v>
      </c>
      <c r="B967" s="422" t="s">
        <v>855</v>
      </c>
      <c r="C967" s="317"/>
      <c r="D967" s="317">
        <v>0</v>
      </c>
      <c r="E967" s="358">
        <v>0</v>
      </c>
      <c r="F967" s="121" t="str">
        <f t="shared" si="32"/>
        <v/>
      </c>
      <c r="G967" s="121" t="str">
        <f t="shared" si="33"/>
        <v/>
      </c>
      <c r="H967" s="640"/>
      <c r="I967" s="641"/>
    </row>
    <row r="968" s="506" customFormat="1" ht="36" customHeight="1" spans="1:9">
      <c r="A968" s="303">
        <v>2140305</v>
      </c>
      <c r="B968" s="422" t="s">
        <v>856</v>
      </c>
      <c r="C968" s="317"/>
      <c r="D968" s="317">
        <v>0</v>
      </c>
      <c r="E968" s="358">
        <v>0</v>
      </c>
      <c r="F968" s="121" t="str">
        <f t="shared" si="32"/>
        <v/>
      </c>
      <c r="G968" s="121" t="str">
        <f t="shared" si="33"/>
        <v/>
      </c>
      <c r="H968" s="640"/>
      <c r="I968" s="641"/>
    </row>
    <row r="969" s="506" customFormat="1" ht="36" customHeight="1" spans="1:9">
      <c r="A969" s="303">
        <v>2140306</v>
      </c>
      <c r="B969" s="422" t="s">
        <v>857</v>
      </c>
      <c r="C969" s="317"/>
      <c r="D969" s="317">
        <v>0</v>
      </c>
      <c r="E969" s="358">
        <v>0</v>
      </c>
      <c r="F969" s="121" t="str">
        <f t="shared" si="32"/>
        <v/>
      </c>
      <c r="G969" s="121" t="str">
        <f t="shared" si="33"/>
        <v/>
      </c>
      <c r="H969" s="640"/>
      <c r="I969" s="641"/>
    </row>
    <row r="970" s="506" customFormat="1" ht="36" customHeight="1" spans="1:9">
      <c r="A970" s="303">
        <v>2140307</v>
      </c>
      <c r="B970" s="422" t="s">
        <v>858</v>
      </c>
      <c r="C970" s="317"/>
      <c r="D970" s="317">
        <v>0</v>
      </c>
      <c r="E970" s="358">
        <v>0</v>
      </c>
      <c r="F970" s="121" t="str">
        <f t="shared" si="32"/>
        <v/>
      </c>
      <c r="G970" s="121" t="str">
        <f t="shared" si="33"/>
        <v/>
      </c>
      <c r="H970" s="640"/>
      <c r="I970" s="641"/>
    </row>
    <row r="971" s="506" customFormat="1" ht="36" customHeight="1" spans="1:9">
      <c r="A971" s="303">
        <v>2140308</v>
      </c>
      <c r="B971" s="422" t="s">
        <v>859</v>
      </c>
      <c r="C971" s="317"/>
      <c r="D971" s="317">
        <v>0</v>
      </c>
      <c r="E971" s="358">
        <v>0</v>
      </c>
      <c r="F971" s="121" t="str">
        <f t="shared" si="32"/>
        <v/>
      </c>
      <c r="G971" s="121" t="str">
        <f t="shared" si="33"/>
        <v/>
      </c>
      <c r="H971" s="640"/>
      <c r="I971" s="641"/>
    </row>
    <row r="972" s="506" customFormat="1" ht="36" customHeight="1" spans="1:9">
      <c r="A972" s="303">
        <v>2140399</v>
      </c>
      <c r="B972" s="422" t="s">
        <v>860</v>
      </c>
      <c r="C972" s="317"/>
      <c r="D972" s="317">
        <v>0</v>
      </c>
      <c r="E972" s="358">
        <v>0</v>
      </c>
      <c r="F972" s="121" t="str">
        <f t="shared" si="32"/>
        <v/>
      </c>
      <c r="G972" s="121" t="str">
        <f t="shared" si="33"/>
        <v/>
      </c>
      <c r="H972" s="640"/>
      <c r="I972" s="641"/>
    </row>
    <row r="973" s="506" customFormat="1" ht="36" customHeight="1" spans="1:9">
      <c r="A973" s="303">
        <v>21404</v>
      </c>
      <c r="B973" s="343" t="s">
        <v>861</v>
      </c>
      <c r="C973" s="317">
        <f>SUM(C974:C977)</f>
        <v>0</v>
      </c>
      <c r="D973" s="317">
        <v>0</v>
      </c>
      <c r="E973" s="317">
        <f>SUM(E974:E977)</f>
        <v>467</v>
      </c>
      <c r="F973" s="121" t="str">
        <f t="shared" si="32"/>
        <v/>
      </c>
      <c r="G973" s="121" t="str">
        <f t="shared" si="33"/>
        <v/>
      </c>
      <c r="H973" s="640"/>
      <c r="I973" s="641"/>
    </row>
    <row r="974" s="506" customFormat="1" ht="36" customHeight="1" spans="1:9">
      <c r="A974" s="303">
        <v>2140401</v>
      </c>
      <c r="B974" s="422" t="s">
        <v>862</v>
      </c>
      <c r="C974" s="317"/>
      <c r="D974" s="317">
        <v>0</v>
      </c>
      <c r="E974" s="358">
        <v>0</v>
      </c>
      <c r="F974" s="121" t="str">
        <f t="shared" si="32"/>
        <v/>
      </c>
      <c r="G974" s="121" t="str">
        <f t="shared" si="33"/>
        <v/>
      </c>
      <c r="H974" s="640"/>
      <c r="I974" s="641"/>
    </row>
    <row r="975" s="506" customFormat="1" ht="36" customHeight="1" spans="1:9">
      <c r="A975" s="303">
        <v>2140402</v>
      </c>
      <c r="B975" s="422" t="s">
        <v>863</v>
      </c>
      <c r="C975" s="317"/>
      <c r="D975" s="317">
        <v>0</v>
      </c>
      <c r="E975" s="358">
        <v>0</v>
      </c>
      <c r="F975" s="121" t="str">
        <f t="shared" si="32"/>
        <v/>
      </c>
      <c r="G975" s="121" t="str">
        <f t="shared" si="33"/>
        <v/>
      </c>
      <c r="H975" s="640"/>
      <c r="I975" s="641"/>
    </row>
    <row r="976" s="506" customFormat="1" ht="36" customHeight="1" spans="1:9">
      <c r="A976" s="303">
        <v>2140403</v>
      </c>
      <c r="B976" s="422" t="s">
        <v>864</v>
      </c>
      <c r="C976" s="317"/>
      <c r="D976" s="317">
        <v>0</v>
      </c>
      <c r="E976" s="358">
        <v>0</v>
      </c>
      <c r="F976" s="121" t="str">
        <f t="shared" si="32"/>
        <v/>
      </c>
      <c r="G976" s="121" t="str">
        <f t="shared" si="33"/>
        <v/>
      </c>
      <c r="H976" s="640"/>
      <c r="I976" s="641"/>
    </row>
    <row r="977" s="506" customFormat="1" ht="36" customHeight="1" spans="1:9">
      <c r="A977" s="303">
        <v>2140499</v>
      </c>
      <c r="B977" s="422" t="s">
        <v>865</v>
      </c>
      <c r="C977" s="317"/>
      <c r="D977" s="317">
        <v>0</v>
      </c>
      <c r="E977" s="358">
        <v>467</v>
      </c>
      <c r="F977" s="121" t="str">
        <f t="shared" si="32"/>
        <v/>
      </c>
      <c r="G977" s="121" t="str">
        <f t="shared" si="33"/>
        <v/>
      </c>
      <c r="H977" s="640"/>
      <c r="I977" s="641"/>
    </row>
    <row r="978" s="506" customFormat="1" ht="36" customHeight="1" spans="1:9">
      <c r="A978" s="303">
        <v>21405</v>
      </c>
      <c r="B978" s="343" t="s">
        <v>866</v>
      </c>
      <c r="C978" s="317">
        <f>SUM(C979:C984)</f>
        <v>0</v>
      </c>
      <c r="D978" s="317">
        <v>0</v>
      </c>
      <c r="E978" s="317">
        <f>SUM(E979:E984)</f>
        <v>0</v>
      </c>
      <c r="F978" s="121" t="str">
        <f t="shared" si="32"/>
        <v/>
      </c>
      <c r="G978" s="121" t="str">
        <f t="shared" si="33"/>
        <v/>
      </c>
      <c r="H978" s="640"/>
      <c r="I978" s="641"/>
    </row>
    <row r="979" s="506" customFormat="1" ht="36" customHeight="1" spans="1:9">
      <c r="A979" s="303">
        <v>2140501</v>
      </c>
      <c r="B979" s="422" t="s">
        <v>156</v>
      </c>
      <c r="C979" s="317"/>
      <c r="D979" s="317">
        <v>0</v>
      </c>
      <c r="E979" s="358">
        <v>0</v>
      </c>
      <c r="F979" s="121" t="str">
        <f t="shared" si="32"/>
        <v/>
      </c>
      <c r="G979" s="121" t="str">
        <f t="shared" si="33"/>
        <v/>
      </c>
      <c r="H979" s="640"/>
      <c r="I979" s="641"/>
    </row>
    <row r="980" s="506" customFormat="1" ht="36" customHeight="1" spans="1:9">
      <c r="A980" s="303">
        <v>2140502</v>
      </c>
      <c r="B980" s="422" t="s">
        <v>157</v>
      </c>
      <c r="C980" s="317"/>
      <c r="D980" s="317">
        <v>0</v>
      </c>
      <c r="E980" s="358">
        <v>0</v>
      </c>
      <c r="F980" s="121" t="str">
        <f t="shared" si="32"/>
        <v/>
      </c>
      <c r="G980" s="121" t="str">
        <f t="shared" si="33"/>
        <v/>
      </c>
      <c r="H980" s="640"/>
      <c r="I980" s="641"/>
    </row>
    <row r="981" s="506" customFormat="1" ht="36" customHeight="1" spans="1:9">
      <c r="A981" s="303">
        <v>2140503</v>
      </c>
      <c r="B981" s="422" t="s">
        <v>158</v>
      </c>
      <c r="C981" s="317"/>
      <c r="D981" s="317">
        <v>0</v>
      </c>
      <c r="E981" s="358">
        <v>0</v>
      </c>
      <c r="F981" s="121" t="str">
        <f t="shared" si="32"/>
        <v/>
      </c>
      <c r="G981" s="121" t="str">
        <f t="shared" si="33"/>
        <v/>
      </c>
      <c r="H981" s="640"/>
      <c r="I981" s="641"/>
    </row>
    <row r="982" s="506" customFormat="1" ht="36" customHeight="1" spans="1:9">
      <c r="A982" s="303">
        <v>2140504</v>
      </c>
      <c r="B982" s="422" t="s">
        <v>852</v>
      </c>
      <c r="C982" s="317"/>
      <c r="D982" s="317">
        <v>0</v>
      </c>
      <c r="E982" s="358">
        <v>0</v>
      </c>
      <c r="F982" s="121" t="str">
        <f t="shared" si="32"/>
        <v/>
      </c>
      <c r="G982" s="121" t="str">
        <f t="shared" si="33"/>
        <v/>
      </c>
      <c r="H982" s="640"/>
      <c r="I982" s="641"/>
    </row>
    <row r="983" s="506" customFormat="1" ht="36" customHeight="1" spans="1:9">
      <c r="A983" s="303">
        <v>2140505</v>
      </c>
      <c r="B983" s="422" t="s">
        <v>867</v>
      </c>
      <c r="C983" s="317"/>
      <c r="D983" s="317">
        <v>0</v>
      </c>
      <c r="E983" s="358">
        <v>0</v>
      </c>
      <c r="F983" s="121" t="str">
        <f t="shared" si="32"/>
        <v/>
      </c>
      <c r="G983" s="121" t="str">
        <f t="shared" si="33"/>
        <v/>
      </c>
      <c r="H983" s="640"/>
      <c r="I983" s="641"/>
    </row>
    <row r="984" s="506" customFormat="1" ht="36" customHeight="1" spans="1:9">
      <c r="A984" s="303">
        <v>2140599</v>
      </c>
      <c r="B984" s="422" t="s">
        <v>868</v>
      </c>
      <c r="C984" s="317"/>
      <c r="D984" s="317">
        <v>0</v>
      </c>
      <c r="E984" s="358">
        <v>0</v>
      </c>
      <c r="F984" s="121" t="str">
        <f t="shared" si="32"/>
        <v/>
      </c>
      <c r="G984" s="121" t="str">
        <f t="shared" si="33"/>
        <v/>
      </c>
      <c r="H984" s="640"/>
      <c r="I984" s="641"/>
    </row>
    <row r="985" s="506" customFormat="1" ht="36" customHeight="1" spans="1:9">
      <c r="A985" s="303">
        <v>21406</v>
      </c>
      <c r="B985" s="343" t="s">
        <v>869</v>
      </c>
      <c r="C985" s="317">
        <f>SUM(C986:C989)</f>
        <v>0</v>
      </c>
      <c r="D985" s="317">
        <v>0</v>
      </c>
      <c r="E985" s="317">
        <f>SUM(E986:E989)</f>
        <v>0</v>
      </c>
      <c r="F985" s="121" t="str">
        <f t="shared" si="32"/>
        <v/>
      </c>
      <c r="G985" s="121" t="str">
        <f t="shared" si="33"/>
        <v/>
      </c>
      <c r="H985" s="640"/>
      <c r="I985" s="641"/>
    </row>
    <row r="986" s="506" customFormat="1" ht="64" customHeight="1" spans="1:9">
      <c r="A986" s="303">
        <v>2140601</v>
      </c>
      <c r="B986" s="422" t="s">
        <v>870</v>
      </c>
      <c r="C986" s="317"/>
      <c r="D986" s="317">
        <v>0</v>
      </c>
      <c r="E986" s="358">
        <v>0</v>
      </c>
      <c r="F986" s="121" t="str">
        <f t="shared" si="32"/>
        <v/>
      </c>
      <c r="G986" s="121" t="str">
        <f t="shared" si="33"/>
        <v/>
      </c>
      <c r="H986" s="640"/>
      <c r="I986" s="641"/>
    </row>
    <row r="987" s="506" customFormat="1" ht="36" customHeight="1" spans="1:9">
      <c r="A987" s="303">
        <v>2140602</v>
      </c>
      <c r="B987" s="422" t="s">
        <v>871</v>
      </c>
      <c r="C987" s="317"/>
      <c r="D987" s="317">
        <v>0</v>
      </c>
      <c r="E987" s="358">
        <v>0</v>
      </c>
      <c r="F987" s="121" t="str">
        <f t="shared" si="32"/>
        <v/>
      </c>
      <c r="G987" s="121" t="str">
        <f t="shared" si="33"/>
        <v/>
      </c>
      <c r="H987" s="640"/>
      <c r="I987" s="641"/>
    </row>
    <row r="988" s="506" customFormat="1" ht="64" customHeight="1" spans="1:9">
      <c r="A988" s="303">
        <v>2140603</v>
      </c>
      <c r="B988" s="422" t="s">
        <v>872</v>
      </c>
      <c r="C988" s="317"/>
      <c r="D988" s="317">
        <v>0</v>
      </c>
      <c r="E988" s="358">
        <v>0</v>
      </c>
      <c r="F988" s="121" t="str">
        <f t="shared" si="32"/>
        <v/>
      </c>
      <c r="G988" s="121" t="str">
        <f t="shared" si="33"/>
        <v/>
      </c>
      <c r="H988" s="640"/>
      <c r="I988" s="641"/>
    </row>
    <row r="989" s="506" customFormat="1" ht="36" customHeight="1" spans="1:9">
      <c r="A989" s="303">
        <v>2140699</v>
      </c>
      <c r="B989" s="422" t="s">
        <v>873</v>
      </c>
      <c r="C989" s="317"/>
      <c r="D989" s="317">
        <v>0</v>
      </c>
      <c r="E989" s="358">
        <v>0</v>
      </c>
      <c r="F989" s="121" t="str">
        <f t="shared" si="32"/>
        <v/>
      </c>
      <c r="G989" s="121" t="str">
        <f t="shared" si="33"/>
        <v/>
      </c>
      <c r="H989" s="640"/>
      <c r="I989" s="641"/>
    </row>
    <row r="990" s="506" customFormat="1" ht="36" customHeight="1" spans="1:9">
      <c r="A990" s="303">
        <v>21499</v>
      </c>
      <c r="B990" s="343" t="s">
        <v>874</v>
      </c>
      <c r="C990" s="317">
        <f>SUM(C991:C992)</f>
        <v>0</v>
      </c>
      <c r="D990" s="317">
        <v>0</v>
      </c>
      <c r="E990" s="317">
        <f>SUM(E991:E992)</f>
        <v>96</v>
      </c>
      <c r="F990" s="121" t="str">
        <f t="shared" si="32"/>
        <v/>
      </c>
      <c r="G990" s="121" t="str">
        <f t="shared" si="33"/>
        <v/>
      </c>
      <c r="H990" s="640"/>
      <c r="I990" s="641"/>
    </row>
    <row r="991" s="506" customFormat="1" ht="36" customHeight="1" spans="1:9">
      <c r="A991" s="303">
        <v>2149901</v>
      </c>
      <c r="B991" s="422" t="s">
        <v>875</v>
      </c>
      <c r="C991" s="317"/>
      <c r="D991" s="317">
        <v>0</v>
      </c>
      <c r="E991" s="358">
        <v>96</v>
      </c>
      <c r="F991" s="121" t="str">
        <f t="shared" si="32"/>
        <v/>
      </c>
      <c r="G991" s="121" t="str">
        <f t="shared" si="33"/>
        <v/>
      </c>
      <c r="H991" s="640"/>
      <c r="I991" s="641"/>
    </row>
    <row r="992" s="506" customFormat="1" ht="36" customHeight="1" spans="1:9">
      <c r="A992" s="303">
        <v>2149999</v>
      </c>
      <c r="B992" s="422" t="s">
        <v>874</v>
      </c>
      <c r="C992" s="317"/>
      <c r="D992" s="317">
        <v>0</v>
      </c>
      <c r="E992" s="358">
        <v>0</v>
      </c>
      <c r="F992" s="121" t="str">
        <f t="shared" si="32"/>
        <v/>
      </c>
      <c r="G992" s="121" t="str">
        <f t="shared" si="33"/>
        <v/>
      </c>
      <c r="H992" s="640"/>
      <c r="I992" s="641"/>
    </row>
    <row r="993" s="506" customFormat="1" ht="36" customHeight="1" spans="1:9">
      <c r="A993" s="306">
        <v>215</v>
      </c>
      <c r="B993" s="300" t="s">
        <v>123</v>
      </c>
      <c r="C993" s="301">
        <f>SUM(C994,C1004,C1020,C1025,C1036,C1043,C1051)</f>
        <v>597</v>
      </c>
      <c r="D993" s="301">
        <v>608</v>
      </c>
      <c r="E993" s="301">
        <f>SUM(E994,E1004,E1020,E1025,E1036,E1043,E1051)</f>
        <v>1741</v>
      </c>
      <c r="F993" s="117">
        <f t="shared" si="32"/>
        <v>1.916</v>
      </c>
      <c r="G993" s="117">
        <f t="shared" si="33"/>
        <v>2.863</v>
      </c>
      <c r="H993" s="640"/>
      <c r="I993" s="641"/>
    </row>
    <row r="994" s="506" customFormat="1" ht="36" customHeight="1" spans="1:9">
      <c r="A994" s="303">
        <v>21501</v>
      </c>
      <c r="B994" s="343" t="s">
        <v>876</v>
      </c>
      <c r="C994" s="317">
        <f>SUM(C995:C1003)</f>
        <v>31</v>
      </c>
      <c r="D994" s="317">
        <v>0</v>
      </c>
      <c r="E994" s="317">
        <f>SUM(E995:E1003)</f>
        <v>0</v>
      </c>
      <c r="F994" s="121">
        <f t="shared" si="32"/>
        <v>-1</v>
      </c>
      <c r="G994" s="121" t="str">
        <f t="shared" si="33"/>
        <v/>
      </c>
      <c r="H994" s="640"/>
      <c r="I994" s="641"/>
    </row>
    <row r="995" s="506" customFormat="1" ht="36" customHeight="1" spans="1:9">
      <c r="A995" s="303">
        <v>2150101</v>
      </c>
      <c r="B995" s="422" t="s">
        <v>156</v>
      </c>
      <c r="C995" s="317">
        <v>31</v>
      </c>
      <c r="D995" s="317">
        <v>0</v>
      </c>
      <c r="E995" s="358">
        <v>0</v>
      </c>
      <c r="F995" s="121">
        <f t="shared" si="32"/>
        <v>-1</v>
      </c>
      <c r="G995" s="121" t="str">
        <f t="shared" si="33"/>
        <v/>
      </c>
      <c r="H995" s="640"/>
      <c r="I995" s="641"/>
    </row>
    <row r="996" s="506" customFormat="1" ht="36" customHeight="1" spans="1:9">
      <c r="A996" s="303">
        <v>2150102</v>
      </c>
      <c r="B996" s="422" t="s">
        <v>157</v>
      </c>
      <c r="C996" s="317"/>
      <c r="D996" s="317">
        <v>0</v>
      </c>
      <c r="E996" s="358">
        <v>0</v>
      </c>
      <c r="F996" s="121" t="str">
        <f t="shared" si="32"/>
        <v/>
      </c>
      <c r="G996" s="121" t="str">
        <f t="shared" si="33"/>
        <v/>
      </c>
      <c r="H996" s="640"/>
      <c r="I996" s="641"/>
    </row>
    <row r="997" s="506" customFormat="1" ht="36" customHeight="1" spans="1:9">
      <c r="A997" s="303">
        <v>2150103</v>
      </c>
      <c r="B997" s="422" t="s">
        <v>158</v>
      </c>
      <c r="C997" s="317"/>
      <c r="D997" s="317">
        <v>0</v>
      </c>
      <c r="E997" s="358">
        <v>0</v>
      </c>
      <c r="F997" s="121" t="str">
        <f t="shared" si="32"/>
        <v/>
      </c>
      <c r="G997" s="121" t="str">
        <f t="shared" si="33"/>
        <v/>
      </c>
      <c r="H997" s="640"/>
      <c r="I997" s="641"/>
    </row>
    <row r="998" s="506" customFormat="1" ht="36" customHeight="1" spans="1:9">
      <c r="A998" s="303">
        <v>2150104</v>
      </c>
      <c r="B998" s="422" t="s">
        <v>877</v>
      </c>
      <c r="C998" s="317"/>
      <c r="D998" s="317">
        <v>0</v>
      </c>
      <c r="E998" s="358">
        <v>0</v>
      </c>
      <c r="F998" s="121" t="str">
        <f t="shared" si="32"/>
        <v/>
      </c>
      <c r="G998" s="121" t="str">
        <f t="shared" si="33"/>
        <v/>
      </c>
      <c r="H998" s="640"/>
      <c r="I998" s="641"/>
    </row>
    <row r="999" s="506" customFormat="1" ht="36" customHeight="1" spans="1:9">
      <c r="A999" s="303">
        <v>2150105</v>
      </c>
      <c r="B999" s="422" t="s">
        <v>878</v>
      </c>
      <c r="C999" s="317"/>
      <c r="D999" s="317">
        <v>0</v>
      </c>
      <c r="E999" s="358">
        <v>0</v>
      </c>
      <c r="F999" s="121" t="str">
        <f t="shared" si="32"/>
        <v/>
      </c>
      <c r="G999" s="121" t="str">
        <f t="shared" si="33"/>
        <v/>
      </c>
      <c r="H999" s="640"/>
      <c r="I999" s="641"/>
    </row>
    <row r="1000" s="506" customFormat="1" ht="36" customHeight="1" spans="1:9">
      <c r="A1000" s="303">
        <v>2150106</v>
      </c>
      <c r="B1000" s="422" t="s">
        <v>879</v>
      </c>
      <c r="C1000" s="317"/>
      <c r="D1000" s="317">
        <v>0</v>
      </c>
      <c r="E1000" s="358">
        <v>0</v>
      </c>
      <c r="F1000" s="121" t="str">
        <f t="shared" si="32"/>
        <v/>
      </c>
      <c r="G1000" s="121" t="str">
        <f t="shared" si="33"/>
        <v/>
      </c>
      <c r="H1000" s="640"/>
      <c r="I1000" s="641"/>
    </row>
    <row r="1001" s="506" customFormat="1" ht="36" customHeight="1" spans="1:9">
      <c r="A1001" s="303">
        <v>2150107</v>
      </c>
      <c r="B1001" s="422" t="s">
        <v>880</v>
      </c>
      <c r="C1001" s="317"/>
      <c r="D1001" s="317">
        <v>0</v>
      </c>
      <c r="E1001" s="358">
        <v>0</v>
      </c>
      <c r="F1001" s="121" t="str">
        <f t="shared" si="32"/>
        <v/>
      </c>
      <c r="G1001" s="121" t="str">
        <f t="shared" si="33"/>
        <v/>
      </c>
      <c r="H1001" s="640"/>
      <c r="I1001" s="641"/>
    </row>
    <row r="1002" s="506" customFormat="1" ht="36" customHeight="1" spans="1:9">
      <c r="A1002" s="303">
        <v>2150108</v>
      </c>
      <c r="B1002" s="422" t="s">
        <v>881</v>
      </c>
      <c r="C1002" s="317"/>
      <c r="D1002" s="317">
        <v>0</v>
      </c>
      <c r="E1002" s="358">
        <v>0</v>
      </c>
      <c r="F1002" s="121" t="str">
        <f t="shared" si="32"/>
        <v/>
      </c>
      <c r="G1002" s="121" t="str">
        <f t="shared" si="33"/>
        <v/>
      </c>
      <c r="H1002" s="640"/>
      <c r="I1002" s="641"/>
    </row>
    <row r="1003" s="506" customFormat="1" ht="36" customHeight="1" spans="1:9">
      <c r="A1003" s="303">
        <v>2150199</v>
      </c>
      <c r="B1003" s="422" t="s">
        <v>882</v>
      </c>
      <c r="C1003" s="317"/>
      <c r="D1003" s="317">
        <v>0</v>
      </c>
      <c r="E1003" s="358">
        <v>0</v>
      </c>
      <c r="F1003" s="121" t="str">
        <f t="shared" si="32"/>
        <v/>
      </c>
      <c r="G1003" s="121" t="str">
        <f t="shared" si="33"/>
        <v/>
      </c>
      <c r="H1003" s="640"/>
      <c r="I1003" s="641"/>
    </row>
    <row r="1004" s="506" customFormat="1" ht="36" customHeight="1" spans="1:9">
      <c r="A1004" s="303">
        <v>21502</v>
      </c>
      <c r="B1004" s="343" t="s">
        <v>883</v>
      </c>
      <c r="C1004" s="317">
        <f>SUM(C1005:C1019)</f>
        <v>0</v>
      </c>
      <c r="D1004" s="317">
        <v>0</v>
      </c>
      <c r="E1004" s="317">
        <f>SUM(E1005:E1019)</f>
        <v>0</v>
      </c>
      <c r="F1004" s="121" t="str">
        <f t="shared" si="32"/>
        <v/>
      </c>
      <c r="G1004" s="121" t="str">
        <f t="shared" si="33"/>
        <v/>
      </c>
      <c r="H1004" s="640"/>
      <c r="I1004" s="641"/>
    </row>
    <row r="1005" s="506" customFormat="1" ht="36" customHeight="1" spans="1:9">
      <c r="A1005" s="303">
        <v>2150201</v>
      </c>
      <c r="B1005" s="422" t="s">
        <v>156</v>
      </c>
      <c r="C1005" s="317"/>
      <c r="D1005" s="317">
        <v>0</v>
      </c>
      <c r="E1005" s="358">
        <v>0</v>
      </c>
      <c r="F1005" s="121" t="str">
        <f t="shared" si="32"/>
        <v/>
      </c>
      <c r="G1005" s="121" t="str">
        <f t="shared" si="33"/>
        <v/>
      </c>
      <c r="H1005" s="640"/>
      <c r="I1005" s="641"/>
    </row>
    <row r="1006" s="506" customFormat="1" ht="36" customHeight="1" spans="1:9">
      <c r="A1006" s="303">
        <v>2150202</v>
      </c>
      <c r="B1006" s="422" t="s">
        <v>157</v>
      </c>
      <c r="C1006" s="317"/>
      <c r="D1006" s="317">
        <v>0</v>
      </c>
      <c r="E1006" s="358">
        <v>0</v>
      </c>
      <c r="F1006" s="121" t="str">
        <f t="shared" si="32"/>
        <v/>
      </c>
      <c r="G1006" s="121" t="str">
        <f t="shared" si="33"/>
        <v/>
      </c>
      <c r="H1006" s="640"/>
      <c r="I1006" s="641"/>
    </row>
    <row r="1007" s="506" customFormat="1" ht="36" customHeight="1" spans="1:9">
      <c r="A1007" s="303">
        <v>2150203</v>
      </c>
      <c r="B1007" s="422" t="s">
        <v>158</v>
      </c>
      <c r="C1007" s="317"/>
      <c r="D1007" s="317">
        <v>0</v>
      </c>
      <c r="E1007" s="358">
        <v>0</v>
      </c>
      <c r="F1007" s="121" t="str">
        <f t="shared" si="32"/>
        <v/>
      </c>
      <c r="G1007" s="121" t="str">
        <f t="shared" si="33"/>
        <v/>
      </c>
      <c r="H1007" s="640"/>
      <c r="I1007" s="641"/>
    </row>
    <row r="1008" s="506" customFormat="1" ht="36" customHeight="1" spans="1:9">
      <c r="A1008" s="303">
        <v>2150204</v>
      </c>
      <c r="B1008" s="422" t="s">
        <v>884</v>
      </c>
      <c r="C1008" s="317"/>
      <c r="D1008" s="317">
        <v>0</v>
      </c>
      <c r="E1008" s="358">
        <v>0</v>
      </c>
      <c r="F1008" s="121" t="str">
        <f t="shared" si="32"/>
        <v/>
      </c>
      <c r="G1008" s="121" t="str">
        <f t="shared" si="33"/>
        <v/>
      </c>
      <c r="H1008" s="640"/>
      <c r="I1008" s="641"/>
    </row>
    <row r="1009" s="506" customFormat="1" ht="36" customHeight="1" spans="1:9">
      <c r="A1009" s="303">
        <v>2150205</v>
      </c>
      <c r="B1009" s="422" t="s">
        <v>885</v>
      </c>
      <c r="C1009" s="317"/>
      <c r="D1009" s="317">
        <v>0</v>
      </c>
      <c r="E1009" s="358">
        <v>0</v>
      </c>
      <c r="F1009" s="121" t="str">
        <f t="shared" si="32"/>
        <v/>
      </c>
      <c r="G1009" s="121" t="str">
        <f t="shared" si="33"/>
        <v/>
      </c>
      <c r="H1009" s="640"/>
      <c r="I1009" s="641"/>
    </row>
    <row r="1010" s="506" customFormat="1" ht="36" customHeight="1" spans="1:9">
      <c r="A1010" s="303">
        <v>2150206</v>
      </c>
      <c r="B1010" s="422" t="s">
        <v>886</v>
      </c>
      <c r="C1010" s="317"/>
      <c r="D1010" s="317">
        <v>0</v>
      </c>
      <c r="E1010" s="358">
        <v>0</v>
      </c>
      <c r="F1010" s="121" t="str">
        <f t="shared" si="32"/>
        <v/>
      </c>
      <c r="G1010" s="121" t="str">
        <f t="shared" si="33"/>
        <v/>
      </c>
      <c r="H1010" s="640"/>
      <c r="I1010" s="641"/>
    </row>
    <row r="1011" s="506" customFormat="1" ht="64" customHeight="1" spans="1:9">
      <c r="A1011" s="303">
        <v>2150207</v>
      </c>
      <c r="B1011" s="422" t="s">
        <v>887</v>
      </c>
      <c r="C1011" s="317"/>
      <c r="D1011" s="317">
        <v>0</v>
      </c>
      <c r="E1011" s="358">
        <v>0</v>
      </c>
      <c r="F1011" s="121" t="str">
        <f t="shared" si="32"/>
        <v/>
      </c>
      <c r="G1011" s="121" t="str">
        <f t="shared" si="33"/>
        <v/>
      </c>
      <c r="H1011" s="640"/>
      <c r="I1011" s="641"/>
    </row>
    <row r="1012" s="506" customFormat="1" ht="36" customHeight="1" spans="1:9">
      <c r="A1012" s="303">
        <v>2150208</v>
      </c>
      <c r="B1012" s="422" t="s">
        <v>888</v>
      </c>
      <c r="C1012" s="317"/>
      <c r="D1012" s="317">
        <v>0</v>
      </c>
      <c r="E1012" s="358">
        <v>0</v>
      </c>
      <c r="F1012" s="121" t="str">
        <f t="shared" si="32"/>
        <v/>
      </c>
      <c r="G1012" s="121" t="str">
        <f t="shared" si="33"/>
        <v/>
      </c>
      <c r="H1012" s="640"/>
      <c r="I1012" s="641"/>
    </row>
    <row r="1013" s="506" customFormat="1" ht="36" customHeight="1" spans="1:9">
      <c r="A1013" s="303">
        <v>2150209</v>
      </c>
      <c r="B1013" s="422" t="s">
        <v>889</v>
      </c>
      <c r="C1013" s="317"/>
      <c r="D1013" s="317">
        <v>0</v>
      </c>
      <c r="E1013" s="358">
        <v>0</v>
      </c>
      <c r="F1013" s="121" t="str">
        <f t="shared" si="32"/>
        <v/>
      </c>
      <c r="G1013" s="121" t="str">
        <f t="shared" si="33"/>
        <v/>
      </c>
      <c r="H1013" s="640"/>
      <c r="I1013" s="641"/>
    </row>
    <row r="1014" s="506" customFormat="1" ht="36" customHeight="1" spans="1:9">
      <c r="A1014" s="303">
        <v>2150210</v>
      </c>
      <c r="B1014" s="422" t="s">
        <v>890</v>
      </c>
      <c r="C1014" s="317"/>
      <c r="D1014" s="317">
        <v>0</v>
      </c>
      <c r="E1014" s="358">
        <v>0</v>
      </c>
      <c r="F1014" s="121" t="str">
        <f t="shared" si="32"/>
        <v/>
      </c>
      <c r="G1014" s="121" t="str">
        <f t="shared" si="33"/>
        <v/>
      </c>
      <c r="H1014" s="640"/>
      <c r="I1014" s="641"/>
    </row>
    <row r="1015" s="506" customFormat="1" ht="36" customHeight="1" spans="1:9">
      <c r="A1015" s="303">
        <v>2150212</v>
      </c>
      <c r="B1015" s="422" t="s">
        <v>891</v>
      </c>
      <c r="C1015" s="317"/>
      <c r="D1015" s="317">
        <v>0</v>
      </c>
      <c r="E1015" s="358">
        <v>0</v>
      </c>
      <c r="F1015" s="121" t="str">
        <f t="shared" si="32"/>
        <v/>
      </c>
      <c r="G1015" s="121" t="str">
        <f t="shared" si="33"/>
        <v/>
      </c>
      <c r="H1015" s="640"/>
      <c r="I1015" s="641"/>
    </row>
    <row r="1016" s="506" customFormat="1" ht="36" customHeight="1" spans="1:9">
      <c r="A1016" s="303">
        <v>2150213</v>
      </c>
      <c r="B1016" s="422" t="s">
        <v>892</v>
      </c>
      <c r="C1016" s="317"/>
      <c r="D1016" s="317">
        <v>0</v>
      </c>
      <c r="E1016" s="358">
        <v>0</v>
      </c>
      <c r="F1016" s="121" t="str">
        <f t="shared" si="32"/>
        <v/>
      </c>
      <c r="G1016" s="121" t="str">
        <f t="shared" si="33"/>
        <v/>
      </c>
      <c r="H1016" s="640"/>
      <c r="I1016" s="641"/>
    </row>
    <row r="1017" s="506" customFormat="1" ht="36" customHeight="1" spans="1:9">
      <c r="A1017" s="303">
        <v>2150214</v>
      </c>
      <c r="B1017" s="422" t="s">
        <v>893</v>
      </c>
      <c r="C1017" s="317"/>
      <c r="D1017" s="317">
        <v>0</v>
      </c>
      <c r="E1017" s="358">
        <v>0</v>
      </c>
      <c r="F1017" s="121" t="str">
        <f t="shared" si="32"/>
        <v/>
      </c>
      <c r="G1017" s="121" t="str">
        <f t="shared" si="33"/>
        <v/>
      </c>
      <c r="H1017" s="640"/>
      <c r="I1017" s="641"/>
    </row>
    <row r="1018" s="506" customFormat="1" ht="36" customHeight="1" spans="1:9">
      <c r="A1018" s="303">
        <v>2150215</v>
      </c>
      <c r="B1018" s="422" t="s">
        <v>894</v>
      </c>
      <c r="C1018" s="317"/>
      <c r="D1018" s="317">
        <v>0</v>
      </c>
      <c r="E1018" s="358">
        <v>0</v>
      </c>
      <c r="F1018" s="121" t="str">
        <f t="shared" si="32"/>
        <v/>
      </c>
      <c r="G1018" s="121" t="str">
        <f t="shared" si="33"/>
        <v/>
      </c>
      <c r="H1018" s="640"/>
      <c r="I1018" s="641"/>
    </row>
    <row r="1019" s="506" customFormat="1" ht="36" customHeight="1" spans="1:9">
      <c r="A1019" s="303">
        <v>2150299</v>
      </c>
      <c r="B1019" s="422" t="s">
        <v>895</v>
      </c>
      <c r="C1019" s="317"/>
      <c r="D1019" s="317">
        <v>0</v>
      </c>
      <c r="E1019" s="358">
        <v>0</v>
      </c>
      <c r="F1019" s="121" t="str">
        <f t="shared" si="32"/>
        <v/>
      </c>
      <c r="G1019" s="121" t="str">
        <f t="shared" si="33"/>
        <v/>
      </c>
      <c r="H1019" s="640"/>
      <c r="I1019" s="641"/>
    </row>
    <row r="1020" s="506" customFormat="1" ht="36" customHeight="1" spans="1:9">
      <c r="A1020" s="303">
        <v>21503</v>
      </c>
      <c r="B1020" s="343" t="s">
        <v>896</v>
      </c>
      <c r="C1020" s="317">
        <f>SUM(C1021:C1024)</f>
        <v>0</v>
      </c>
      <c r="D1020" s="317">
        <v>0</v>
      </c>
      <c r="E1020" s="317">
        <f>SUM(E1021:E1024)</f>
        <v>0</v>
      </c>
      <c r="F1020" s="121" t="str">
        <f t="shared" si="32"/>
        <v/>
      </c>
      <c r="G1020" s="121" t="str">
        <f t="shared" si="33"/>
        <v/>
      </c>
      <c r="H1020" s="640"/>
      <c r="I1020" s="641"/>
    </row>
    <row r="1021" s="506" customFormat="1" ht="36" customHeight="1" spans="1:9">
      <c r="A1021" s="303">
        <v>2150301</v>
      </c>
      <c r="B1021" s="422" t="s">
        <v>156</v>
      </c>
      <c r="C1021" s="317"/>
      <c r="D1021" s="317">
        <v>0</v>
      </c>
      <c r="E1021" s="358">
        <v>0</v>
      </c>
      <c r="F1021" s="121" t="str">
        <f t="shared" si="32"/>
        <v/>
      </c>
      <c r="G1021" s="121" t="str">
        <f t="shared" si="33"/>
        <v/>
      </c>
      <c r="H1021" s="640"/>
      <c r="I1021" s="641"/>
    </row>
    <row r="1022" s="506" customFormat="1" ht="36" customHeight="1" spans="1:9">
      <c r="A1022" s="303">
        <v>2150302</v>
      </c>
      <c r="B1022" s="422" t="s">
        <v>157</v>
      </c>
      <c r="C1022" s="317"/>
      <c r="D1022" s="317">
        <v>0</v>
      </c>
      <c r="E1022" s="358">
        <v>0</v>
      </c>
      <c r="F1022" s="121" t="str">
        <f t="shared" si="32"/>
        <v/>
      </c>
      <c r="G1022" s="121" t="str">
        <f t="shared" si="33"/>
        <v/>
      </c>
      <c r="H1022" s="640"/>
      <c r="I1022" s="641"/>
    </row>
    <row r="1023" s="506" customFormat="1" ht="36" customHeight="1" spans="1:9">
      <c r="A1023" s="303">
        <v>2150303</v>
      </c>
      <c r="B1023" s="422" t="s">
        <v>158</v>
      </c>
      <c r="C1023" s="317"/>
      <c r="D1023" s="317">
        <v>0</v>
      </c>
      <c r="E1023" s="358">
        <v>0</v>
      </c>
      <c r="F1023" s="121" t="str">
        <f t="shared" si="32"/>
        <v/>
      </c>
      <c r="G1023" s="121" t="str">
        <f t="shared" si="33"/>
        <v/>
      </c>
      <c r="H1023" s="640"/>
      <c r="I1023" s="641"/>
    </row>
    <row r="1024" s="506" customFormat="1" ht="36" customHeight="1" spans="1:9">
      <c r="A1024" s="303">
        <v>2150399</v>
      </c>
      <c r="B1024" s="422" t="s">
        <v>897</v>
      </c>
      <c r="C1024" s="317"/>
      <c r="D1024" s="317">
        <v>0</v>
      </c>
      <c r="E1024" s="358">
        <v>0</v>
      </c>
      <c r="F1024" s="121" t="str">
        <f t="shared" si="32"/>
        <v/>
      </c>
      <c r="G1024" s="121" t="str">
        <f t="shared" si="33"/>
        <v/>
      </c>
      <c r="H1024" s="640"/>
      <c r="I1024" s="641"/>
    </row>
    <row r="1025" s="506" customFormat="1" ht="36" customHeight="1" spans="1:9">
      <c r="A1025" s="303">
        <v>21505</v>
      </c>
      <c r="B1025" s="343" t="s">
        <v>898</v>
      </c>
      <c r="C1025" s="317">
        <f>SUM(C1026:C1035)</f>
        <v>566</v>
      </c>
      <c r="D1025" s="317">
        <v>572</v>
      </c>
      <c r="E1025" s="317">
        <f>SUM(E1026:E1035)</f>
        <v>1041</v>
      </c>
      <c r="F1025" s="121">
        <f t="shared" si="32"/>
        <v>0.839</v>
      </c>
      <c r="G1025" s="121">
        <f t="shared" si="33"/>
        <v>1.82</v>
      </c>
      <c r="H1025" s="640"/>
      <c r="I1025" s="641"/>
    </row>
    <row r="1026" s="506" customFormat="1" ht="36" customHeight="1" spans="1:9">
      <c r="A1026" s="303">
        <v>2150501</v>
      </c>
      <c r="B1026" s="422" t="s">
        <v>156</v>
      </c>
      <c r="C1026" s="317">
        <v>393</v>
      </c>
      <c r="D1026" s="317">
        <v>425</v>
      </c>
      <c r="E1026" s="358">
        <v>423</v>
      </c>
      <c r="F1026" s="121">
        <f t="shared" si="32"/>
        <v>0.076</v>
      </c>
      <c r="G1026" s="121">
        <f t="shared" si="33"/>
        <v>0.995</v>
      </c>
      <c r="H1026" s="640"/>
      <c r="I1026" s="641"/>
    </row>
    <row r="1027" s="506" customFormat="1" ht="36" customHeight="1" spans="1:9">
      <c r="A1027" s="303">
        <v>2150502</v>
      </c>
      <c r="B1027" s="422" t="s">
        <v>157</v>
      </c>
      <c r="C1027" s="317"/>
      <c r="D1027" s="317">
        <v>0</v>
      </c>
      <c r="E1027" s="358">
        <v>0</v>
      </c>
      <c r="F1027" s="121" t="str">
        <f t="shared" si="32"/>
        <v/>
      </c>
      <c r="G1027" s="121" t="str">
        <f t="shared" si="33"/>
        <v/>
      </c>
      <c r="H1027" s="640"/>
      <c r="I1027" s="641"/>
    </row>
    <row r="1028" s="506" customFormat="1" ht="36" customHeight="1" spans="1:9">
      <c r="A1028" s="303">
        <v>2150503</v>
      </c>
      <c r="B1028" s="422" t="s">
        <v>158</v>
      </c>
      <c r="C1028" s="317"/>
      <c r="D1028" s="317">
        <v>0</v>
      </c>
      <c r="E1028" s="358">
        <v>0</v>
      </c>
      <c r="F1028" s="121" t="str">
        <f t="shared" si="32"/>
        <v/>
      </c>
      <c r="G1028" s="121" t="str">
        <f t="shared" si="33"/>
        <v/>
      </c>
      <c r="H1028" s="640"/>
      <c r="I1028" s="641"/>
    </row>
    <row r="1029" s="506" customFormat="1" ht="36" customHeight="1" spans="1:9">
      <c r="A1029" s="303">
        <v>2150505</v>
      </c>
      <c r="B1029" s="422" t="s">
        <v>899</v>
      </c>
      <c r="C1029" s="317"/>
      <c r="D1029" s="317">
        <v>0</v>
      </c>
      <c r="E1029" s="358">
        <v>0</v>
      </c>
      <c r="F1029" s="121" t="str">
        <f t="shared" ref="F1029:F1092" si="34">IF(C1029&gt;0,E1029/C1029-1,"")</f>
        <v/>
      </c>
      <c r="G1029" s="121" t="str">
        <f t="shared" ref="G1029:G1092" si="35">IF(D1029&gt;0,E1029/D1029,"")</f>
        <v/>
      </c>
      <c r="H1029" s="640"/>
      <c r="I1029" s="641"/>
    </row>
    <row r="1030" s="506" customFormat="1" ht="36" customHeight="1" spans="1:9">
      <c r="A1030" s="303">
        <v>2150507</v>
      </c>
      <c r="B1030" s="422" t="s">
        <v>900</v>
      </c>
      <c r="C1030" s="317"/>
      <c r="D1030" s="317">
        <v>0</v>
      </c>
      <c r="E1030" s="358">
        <v>0</v>
      </c>
      <c r="F1030" s="121" t="str">
        <f t="shared" si="34"/>
        <v/>
      </c>
      <c r="G1030" s="121" t="str">
        <f t="shared" si="35"/>
        <v/>
      </c>
      <c r="H1030" s="640"/>
      <c r="I1030" s="641"/>
    </row>
    <row r="1031" s="506" customFormat="1" ht="36" customHeight="1" spans="1:9">
      <c r="A1031" s="303">
        <v>2150508</v>
      </c>
      <c r="B1031" s="422" t="s">
        <v>901</v>
      </c>
      <c r="C1031" s="317"/>
      <c r="D1031" s="317">
        <v>0</v>
      </c>
      <c r="E1031" s="358">
        <v>0</v>
      </c>
      <c r="F1031" s="121" t="str">
        <f t="shared" si="34"/>
        <v/>
      </c>
      <c r="G1031" s="121" t="str">
        <f t="shared" si="35"/>
        <v/>
      </c>
      <c r="H1031" s="640"/>
      <c r="I1031" s="641"/>
    </row>
    <row r="1032" s="506" customFormat="1" ht="36" customHeight="1" spans="1:9">
      <c r="A1032" s="487">
        <v>2150516</v>
      </c>
      <c r="B1032" s="434" t="s">
        <v>902</v>
      </c>
      <c r="C1032" s="317"/>
      <c r="D1032" s="317">
        <v>0</v>
      </c>
      <c r="E1032" s="358">
        <v>0</v>
      </c>
      <c r="F1032" s="121" t="str">
        <f t="shared" si="34"/>
        <v/>
      </c>
      <c r="G1032" s="121" t="str">
        <f t="shared" si="35"/>
        <v/>
      </c>
      <c r="H1032" s="640"/>
      <c r="I1032" s="641"/>
    </row>
    <row r="1033" s="506" customFormat="1" ht="36" customHeight="1" spans="1:9">
      <c r="A1033" s="487">
        <v>2150517</v>
      </c>
      <c r="B1033" s="434" t="s">
        <v>903</v>
      </c>
      <c r="C1033" s="317"/>
      <c r="D1033" s="317">
        <v>0</v>
      </c>
      <c r="E1033" s="358">
        <v>435</v>
      </c>
      <c r="F1033" s="121" t="str">
        <f t="shared" si="34"/>
        <v/>
      </c>
      <c r="G1033" s="121" t="str">
        <f t="shared" si="35"/>
        <v/>
      </c>
      <c r="H1033" s="640"/>
      <c r="I1033" s="641"/>
    </row>
    <row r="1034" s="506" customFormat="1" ht="36" customHeight="1" spans="1:9">
      <c r="A1034" s="487">
        <v>2150550</v>
      </c>
      <c r="B1034" s="434" t="s">
        <v>165</v>
      </c>
      <c r="C1034" s="317">
        <v>24</v>
      </c>
      <c r="D1034" s="317">
        <v>20</v>
      </c>
      <c r="E1034" s="358">
        <v>34</v>
      </c>
      <c r="F1034" s="121">
        <f t="shared" si="34"/>
        <v>0.417</v>
      </c>
      <c r="G1034" s="121">
        <f t="shared" si="35"/>
        <v>1.7</v>
      </c>
      <c r="H1034" s="640"/>
      <c r="I1034" s="641"/>
    </row>
    <row r="1035" s="506" customFormat="1" ht="36" customHeight="1" spans="1:9">
      <c r="A1035" s="303">
        <v>2150599</v>
      </c>
      <c r="B1035" s="422" t="s">
        <v>904</v>
      </c>
      <c r="C1035" s="317">
        <v>149</v>
      </c>
      <c r="D1035" s="317">
        <v>127</v>
      </c>
      <c r="E1035" s="358">
        <v>149</v>
      </c>
      <c r="F1035" s="121">
        <f t="shared" si="34"/>
        <v>0</v>
      </c>
      <c r="G1035" s="121">
        <f t="shared" si="35"/>
        <v>1.173</v>
      </c>
      <c r="H1035" s="640"/>
      <c r="I1035" s="641"/>
    </row>
    <row r="1036" s="506" customFormat="1" ht="36" customHeight="1" spans="1:9">
      <c r="A1036" s="303">
        <v>21507</v>
      </c>
      <c r="B1036" s="343" t="s">
        <v>905</v>
      </c>
      <c r="C1036" s="317">
        <f>SUM(C1037:C1042)</f>
        <v>0</v>
      </c>
      <c r="D1036" s="317">
        <v>0</v>
      </c>
      <c r="E1036" s="317">
        <f>SUM(E1037:E1042)</f>
        <v>0</v>
      </c>
      <c r="F1036" s="121" t="str">
        <f t="shared" si="34"/>
        <v/>
      </c>
      <c r="G1036" s="121" t="str">
        <f t="shared" si="35"/>
        <v/>
      </c>
      <c r="H1036" s="640"/>
      <c r="I1036" s="641"/>
    </row>
    <row r="1037" s="506" customFormat="1" ht="36" customHeight="1" spans="1:9">
      <c r="A1037" s="303">
        <v>2150701</v>
      </c>
      <c r="B1037" s="422" t="s">
        <v>156</v>
      </c>
      <c r="C1037" s="317"/>
      <c r="D1037" s="317">
        <v>0</v>
      </c>
      <c r="E1037" s="358">
        <v>0</v>
      </c>
      <c r="F1037" s="121" t="str">
        <f t="shared" si="34"/>
        <v/>
      </c>
      <c r="G1037" s="121" t="str">
        <f t="shared" si="35"/>
        <v/>
      </c>
      <c r="H1037" s="640"/>
      <c r="I1037" s="641"/>
    </row>
    <row r="1038" s="506" customFormat="1" ht="36" customHeight="1" spans="1:9">
      <c r="A1038" s="303">
        <v>2150702</v>
      </c>
      <c r="B1038" s="422" t="s">
        <v>157</v>
      </c>
      <c r="C1038" s="317"/>
      <c r="D1038" s="317">
        <v>0</v>
      </c>
      <c r="E1038" s="358">
        <v>0</v>
      </c>
      <c r="F1038" s="121" t="str">
        <f t="shared" si="34"/>
        <v/>
      </c>
      <c r="G1038" s="121" t="str">
        <f t="shared" si="35"/>
        <v/>
      </c>
      <c r="H1038" s="640"/>
      <c r="I1038" s="641"/>
    </row>
    <row r="1039" s="506" customFormat="1" ht="36" customHeight="1" spans="1:9">
      <c r="A1039" s="303">
        <v>2150703</v>
      </c>
      <c r="B1039" s="422" t="s">
        <v>158</v>
      </c>
      <c r="C1039" s="317"/>
      <c r="D1039" s="317">
        <v>0</v>
      </c>
      <c r="E1039" s="358">
        <v>0</v>
      </c>
      <c r="F1039" s="121" t="str">
        <f t="shared" si="34"/>
        <v/>
      </c>
      <c r="G1039" s="121" t="str">
        <f t="shared" si="35"/>
        <v/>
      </c>
      <c r="H1039" s="640"/>
      <c r="I1039" s="641"/>
    </row>
    <row r="1040" s="506" customFormat="1" ht="36" customHeight="1" spans="1:9">
      <c r="A1040" s="303">
        <v>2150704</v>
      </c>
      <c r="B1040" s="422" t="s">
        <v>906</v>
      </c>
      <c r="C1040" s="317"/>
      <c r="D1040" s="317">
        <v>0</v>
      </c>
      <c r="E1040" s="358">
        <v>0</v>
      </c>
      <c r="F1040" s="121" t="str">
        <f t="shared" si="34"/>
        <v/>
      </c>
      <c r="G1040" s="121" t="str">
        <f t="shared" si="35"/>
        <v/>
      </c>
      <c r="H1040" s="640"/>
      <c r="I1040" s="641"/>
    </row>
    <row r="1041" s="506" customFormat="1" ht="36" customHeight="1" spans="1:9">
      <c r="A1041" s="303">
        <v>2150705</v>
      </c>
      <c r="B1041" s="422" t="s">
        <v>907</v>
      </c>
      <c r="C1041" s="317"/>
      <c r="D1041" s="317">
        <v>0</v>
      </c>
      <c r="E1041" s="358">
        <v>0</v>
      </c>
      <c r="F1041" s="121" t="str">
        <f t="shared" si="34"/>
        <v/>
      </c>
      <c r="G1041" s="121" t="str">
        <f t="shared" si="35"/>
        <v/>
      </c>
      <c r="H1041" s="640"/>
      <c r="I1041" s="641"/>
    </row>
    <row r="1042" s="506" customFormat="1" ht="36" customHeight="1" spans="1:9">
      <c r="A1042" s="303">
        <v>2150799</v>
      </c>
      <c r="B1042" s="422" t="s">
        <v>908</v>
      </c>
      <c r="C1042" s="317"/>
      <c r="D1042" s="317">
        <v>0</v>
      </c>
      <c r="E1042" s="358">
        <v>0</v>
      </c>
      <c r="F1042" s="121" t="str">
        <f t="shared" si="34"/>
        <v/>
      </c>
      <c r="G1042" s="121" t="str">
        <f t="shared" si="35"/>
        <v/>
      </c>
      <c r="H1042" s="640"/>
      <c r="I1042" s="641"/>
    </row>
    <row r="1043" s="506" customFormat="1" ht="36" customHeight="1" spans="1:9">
      <c r="A1043" s="303">
        <v>21508</v>
      </c>
      <c r="B1043" s="343" t="s">
        <v>909</v>
      </c>
      <c r="C1043" s="317">
        <f>SUM(C1044:C1050)</f>
        <v>0</v>
      </c>
      <c r="D1043" s="317">
        <v>36</v>
      </c>
      <c r="E1043" s="317">
        <f>SUM(E1044:E1050)</f>
        <v>0</v>
      </c>
      <c r="F1043" s="121" t="str">
        <f t="shared" si="34"/>
        <v/>
      </c>
      <c r="G1043" s="121">
        <f t="shared" si="35"/>
        <v>0</v>
      </c>
      <c r="H1043" s="640"/>
      <c r="I1043" s="641"/>
    </row>
    <row r="1044" s="506" customFormat="1" ht="36" customHeight="1" spans="1:9">
      <c r="A1044" s="303">
        <v>2150801</v>
      </c>
      <c r="B1044" s="422" t="s">
        <v>156</v>
      </c>
      <c r="C1044" s="317"/>
      <c r="D1044" s="317">
        <v>0</v>
      </c>
      <c r="E1044" s="358">
        <v>0</v>
      </c>
      <c r="F1044" s="121" t="str">
        <f t="shared" si="34"/>
        <v/>
      </c>
      <c r="G1044" s="121" t="str">
        <f t="shared" si="35"/>
        <v/>
      </c>
      <c r="H1044" s="640"/>
      <c r="I1044" s="641"/>
    </row>
    <row r="1045" s="506" customFormat="1" ht="36" customHeight="1" spans="1:9">
      <c r="A1045" s="303">
        <v>2150802</v>
      </c>
      <c r="B1045" s="422" t="s">
        <v>157</v>
      </c>
      <c r="C1045" s="317"/>
      <c r="D1045" s="317">
        <v>0</v>
      </c>
      <c r="E1045" s="358">
        <v>0</v>
      </c>
      <c r="F1045" s="121" t="str">
        <f t="shared" si="34"/>
        <v/>
      </c>
      <c r="G1045" s="121" t="str">
        <f t="shared" si="35"/>
        <v/>
      </c>
      <c r="H1045" s="640"/>
      <c r="I1045" s="641"/>
    </row>
    <row r="1046" s="506" customFormat="1" ht="36" customHeight="1" spans="1:9">
      <c r="A1046" s="303">
        <v>2150803</v>
      </c>
      <c r="B1046" s="422" t="s">
        <v>158</v>
      </c>
      <c r="C1046" s="317"/>
      <c r="D1046" s="317">
        <v>0</v>
      </c>
      <c r="E1046" s="358">
        <v>0</v>
      </c>
      <c r="F1046" s="121" t="str">
        <f t="shared" si="34"/>
        <v/>
      </c>
      <c r="G1046" s="121" t="str">
        <f t="shared" si="35"/>
        <v/>
      </c>
      <c r="H1046" s="640"/>
      <c r="I1046" s="641"/>
    </row>
    <row r="1047" s="506" customFormat="1" ht="36" customHeight="1" spans="1:9">
      <c r="A1047" s="303">
        <v>2150804</v>
      </c>
      <c r="B1047" s="422" t="s">
        <v>910</v>
      </c>
      <c r="C1047" s="317"/>
      <c r="D1047" s="317">
        <v>0</v>
      </c>
      <c r="E1047" s="358">
        <v>0</v>
      </c>
      <c r="F1047" s="121" t="str">
        <f t="shared" si="34"/>
        <v/>
      </c>
      <c r="G1047" s="121" t="str">
        <f t="shared" si="35"/>
        <v/>
      </c>
      <c r="H1047" s="640"/>
      <c r="I1047" s="641"/>
    </row>
    <row r="1048" s="506" customFormat="1" ht="36" customHeight="1" spans="1:9">
      <c r="A1048" s="303">
        <v>2150805</v>
      </c>
      <c r="B1048" s="422" t="s">
        <v>911</v>
      </c>
      <c r="C1048" s="317"/>
      <c r="D1048" s="317">
        <v>36</v>
      </c>
      <c r="E1048" s="358">
        <v>0</v>
      </c>
      <c r="F1048" s="121" t="str">
        <f t="shared" si="34"/>
        <v/>
      </c>
      <c r="G1048" s="121">
        <f t="shared" si="35"/>
        <v>0</v>
      </c>
      <c r="H1048" s="640"/>
      <c r="I1048" s="641"/>
    </row>
    <row r="1049" s="506" customFormat="1" ht="36" customHeight="1" spans="1:9">
      <c r="A1049" s="487">
        <v>2150806</v>
      </c>
      <c r="B1049" s="431" t="s">
        <v>912</v>
      </c>
      <c r="C1049" s="317"/>
      <c r="D1049" s="317">
        <v>0</v>
      </c>
      <c r="E1049" s="358">
        <v>0</v>
      </c>
      <c r="F1049" s="121" t="str">
        <f t="shared" si="34"/>
        <v/>
      </c>
      <c r="G1049" s="121" t="str">
        <f t="shared" si="35"/>
        <v/>
      </c>
      <c r="H1049" s="640"/>
      <c r="I1049" s="641"/>
    </row>
    <row r="1050" s="506" customFormat="1" ht="36" customHeight="1" spans="1:9">
      <c r="A1050" s="303">
        <v>2150899</v>
      </c>
      <c r="B1050" s="422" t="s">
        <v>913</v>
      </c>
      <c r="C1050" s="317"/>
      <c r="D1050" s="317">
        <v>0</v>
      </c>
      <c r="E1050" s="358">
        <v>0</v>
      </c>
      <c r="F1050" s="121" t="str">
        <f t="shared" si="34"/>
        <v/>
      </c>
      <c r="G1050" s="121" t="str">
        <f t="shared" si="35"/>
        <v/>
      </c>
      <c r="H1050" s="640"/>
      <c r="I1050" s="641"/>
    </row>
    <row r="1051" s="506" customFormat="1" ht="36" customHeight="1" spans="1:9">
      <c r="A1051" s="303">
        <v>21599</v>
      </c>
      <c r="B1051" s="343" t="s">
        <v>914</v>
      </c>
      <c r="C1051" s="317">
        <f>SUM(C1052:C1056)</f>
        <v>0</v>
      </c>
      <c r="D1051" s="317">
        <v>0</v>
      </c>
      <c r="E1051" s="317">
        <f>SUM(E1052:E1056)</f>
        <v>700</v>
      </c>
      <c r="F1051" s="121" t="str">
        <f t="shared" si="34"/>
        <v/>
      </c>
      <c r="G1051" s="121" t="str">
        <f t="shared" si="35"/>
        <v/>
      </c>
      <c r="H1051" s="640"/>
      <c r="I1051" s="641"/>
    </row>
    <row r="1052" s="506" customFormat="1" ht="36" customHeight="1" spans="1:9">
      <c r="A1052" s="303">
        <v>2159901</v>
      </c>
      <c r="B1052" s="422" t="s">
        <v>915</v>
      </c>
      <c r="C1052" s="317"/>
      <c r="D1052" s="317">
        <v>0</v>
      </c>
      <c r="E1052" s="358">
        <v>0</v>
      </c>
      <c r="F1052" s="121" t="str">
        <f t="shared" si="34"/>
        <v/>
      </c>
      <c r="G1052" s="121" t="str">
        <f t="shared" si="35"/>
        <v/>
      </c>
      <c r="H1052" s="640"/>
      <c r="I1052" s="641"/>
    </row>
    <row r="1053" s="506" customFormat="1" ht="36" customHeight="1" spans="1:9">
      <c r="A1053" s="303">
        <v>2159904</v>
      </c>
      <c r="B1053" s="422" t="s">
        <v>916</v>
      </c>
      <c r="C1053" s="317"/>
      <c r="D1053" s="317">
        <v>0</v>
      </c>
      <c r="E1053" s="358">
        <v>0</v>
      </c>
      <c r="F1053" s="121" t="str">
        <f t="shared" si="34"/>
        <v/>
      </c>
      <c r="G1053" s="121" t="str">
        <f t="shared" si="35"/>
        <v/>
      </c>
      <c r="H1053" s="640"/>
      <c r="I1053" s="641"/>
    </row>
    <row r="1054" s="506" customFormat="1" ht="36" customHeight="1" spans="1:9">
      <c r="A1054" s="303">
        <v>2159905</v>
      </c>
      <c r="B1054" s="422" t="s">
        <v>917</v>
      </c>
      <c r="C1054" s="317"/>
      <c r="D1054" s="317">
        <v>0</v>
      </c>
      <c r="E1054" s="358">
        <v>0</v>
      </c>
      <c r="F1054" s="121" t="str">
        <f t="shared" si="34"/>
        <v/>
      </c>
      <c r="G1054" s="121" t="str">
        <f t="shared" si="35"/>
        <v/>
      </c>
      <c r="H1054" s="640"/>
      <c r="I1054" s="641"/>
    </row>
    <row r="1055" s="506" customFormat="1" ht="64" customHeight="1" spans="1:9">
      <c r="A1055" s="303">
        <v>2159906</v>
      </c>
      <c r="B1055" s="422" t="s">
        <v>918</v>
      </c>
      <c r="C1055" s="317"/>
      <c r="D1055" s="317">
        <v>0</v>
      </c>
      <c r="E1055" s="358">
        <v>0</v>
      </c>
      <c r="F1055" s="121" t="str">
        <f t="shared" si="34"/>
        <v/>
      </c>
      <c r="G1055" s="121" t="str">
        <f t="shared" si="35"/>
        <v/>
      </c>
      <c r="H1055" s="640"/>
      <c r="I1055" s="641"/>
    </row>
    <row r="1056" s="506" customFormat="1" ht="36" customHeight="1" spans="1:9">
      <c r="A1056" s="303">
        <v>2159999</v>
      </c>
      <c r="B1056" s="422" t="s">
        <v>914</v>
      </c>
      <c r="C1056" s="317"/>
      <c r="D1056" s="317">
        <v>0</v>
      </c>
      <c r="E1056" s="358">
        <v>700</v>
      </c>
      <c r="F1056" s="121" t="str">
        <f t="shared" si="34"/>
        <v/>
      </c>
      <c r="G1056" s="121" t="str">
        <f t="shared" si="35"/>
        <v/>
      </c>
      <c r="H1056" s="640"/>
      <c r="I1056" s="641"/>
    </row>
    <row r="1057" s="506" customFormat="1" ht="36" customHeight="1" spans="1:9">
      <c r="A1057" s="306">
        <v>216</v>
      </c>
      <c r="B1057" s="300" t="s">
        <v>124</v>
      </c>
      <c r="C1057" s="301">
        <f>SUM(C1058,C1068,C1074)</f>
        <v>214</v>
      </c>
      <c r="D1057" s="301">
        <v>321</v>
      </c>
      <c r="E1057" s="301">
        <f>SUM(E1058,E1068,E1074)</f>
        <v>388</v>
      </c>
      <c r="F1057" s="117">
        <f t="shared" si="34"/>
        <v>0.813</v>
      </c>
      <c r="G1057" s="117">
        <f t="shared" si="35"/>
        <v>1.209</v>
      </c>
      <c r="H1057" s="640"/>
      <c r="I1057" s="641"/>
    </row>
    <row r="1058" s="506" customFormat="1" ht="36" customHeight="1" spans="1:9">
      <c r="A1058" s="303">
        <v>21602</v>
      </c>
      <c r="B1058" s="343" t="s">
        <v>919</v>
      </c>
      <c r="C1058" s="317">
        <f>SUM(C1059:C1067)</f>
        <v>214</v>
      </c>
      <c r="D1058" s="317">
        <v>321</v>
      </c>
      <c r="E1058" s="317">
        <f>SUM(E1059:E1067)</f>
        <v>308</v>
      </c>
      <c r="F1058" s="121">
        <f t="shared" si="34"/>
        <v>0.439</v>
      </c>
      <c r="G1058" s="121">
        <f t="shared" si="35"/>
        <v>0.96</v>
      </c>
      <c r="H1058" s="640"/>
      <c r="I1058" s="641"/>
    </row>
    <row r="1059" s="506" customFormat="1" ht="36" customHeight="1" spans="1:9">
      <c r="A1059" s="303">
        <v>2160201</v>
      </c>
      <c r="B1059" s="422" t="s">
        <v>156</v>
      </c>
      <c r="C1059" s="317">
        <v>207</v>
      </c>
      <c r="D1059" s="317">
        <v>228</v>
      </c>
      <c r="E1059" s="358">
        <v>238</v>
      </c>
      <c r="F1059" s="121">
        <f t="shared" si="34"/>
        <v>0.15</v>
      </c>
      <c r="G1059" s="121">
        <f t="shared" si="35"/>
        <v>1.044</v>
      </c>
      <c r="H1059" s="640"/>
      <c r="I1059" s="641"/>
    </row>
    <row r="1060" s="506" customFormat="1" ht="36" customHeight="1" spans="1:9">
      <c r="A1060" s="303">
        <v>2160202</v>
      </c>
      <c r="B1060" s="422" t="s">
        <v>157</v>
      </c>
      <c r="C1060" s="317">
        <v>7</v>
      </c>
      <c r="D1060" s="317">
        <v>0</v>
      </c>
      <c r="E1060" s="358">
        <v>0</v>
      </c>
      <c r="F1060" s="121">
        <f t="shared" si="34"/>
        <v>-1</v>
      </c>
      <c r="G1060" s="121" t="str">
        <f t="shared" si="35"/>
        <v/>
      </c>
      <c r="H1060" s="640"/>
      <c r="I1060" s="641"/>
    </row>
    <row r="1061" s="506" customFormat="1" ht="36" customHeight="1" spans="1:9">
      <c r="A1061" s="303">
        <v>2160203</v>
      </c>
      <c r="B1061" s="422" t="s">
        <v>158</v>
      </c>
      <c r="C1061" s="317"/>
      <c r="D1061" s="317">
        <v>0</v>
      </c>
      <c r="E1061" s="358">
        <v>0</v>
      </c>
      <c r="F1061" s="121" t="str">
        <f t="shared" si="34"/>
        <v/>
      </c>
      <c r="G1061" s="121" t="str">
        <f t="shared" si="35"/>
        <v/>
      </c>
      <c r="H1061" s="640"/>
      <c r="I1061" s="641"/>
    </row>
    <row r="1062" s="506" customFormat="1" ht="36" customHeight="1" spans="1:9">
      <c r="A1062" s="303">
        <v>2160216</v>
      </c>
      <c r="B1062" s="422" t="s">
        <v>920</v>
      </c>
      <c r="C1062" s="317"/>
      <c r="D1062" s="317">
        <v>0</v>
      </c>
      <c r="E1062" s="358">
        <v>0</v>
      </c>
      <c r="F1062" s="121" t="str">
        <f t="shared" si="34"/>
        <v/>
      </c>
      <c r="G1062" s="121" t="str">
        <f t="shared" si="35"/>
        <v/>
      </c>
      <c r="H1062" s="640"/>
      <c r="I1062" s="641"/>
    </row>
    <row r="1063" s="506" customFormat="1" ht="36" customHeight="1" spans="1:9">
      <c r="A1063" s="303">
        <v>2160217</v>
      </c>
      <c r="B1063" s="422" t="s">
        <v>921</v>
      </c>
      <c r="C1063" s="317"/>
      <c r="D1063" s="317">
        <v>0</v>
      </c>
      <c r="E1063" s="358">
        <v>0</v>
      </c>
      <c r="F1063" s="121" t="str">
        <f t="shared" si="34"/>
        <v/>
      </c>
      <c r="G1063" s="121" t="str">
        <f t="shared" si="35"/>
        <v/>
      </c>
      <c r="H1063" s="640"/>
      <c r="I1063" s="641"/>
    </row>
    <row r="1064" s="506" customFormat="1" ht="36" customHeight="1" spans="1:9">
      <c r="A1064" s="303">
        <v>2160218</v>
      </c>
      <c r="B1064" s="422" t="s">
        <v>922</v>
      </c>
      <c r="C1064" s="317"/>
      <c r="D1064" s="317">
        <v>0</v>
      </c>
      <c r="E1064" s="358">
        <v>0</v>
      </c>
      <c r="F1064" s="121" t="str">
        <f t="shared" si="34"/>
        <v/>
      </c>
      <c r="G1064" s="121" t="str">
        <f t="shared" si="35"/>
        <v/>
      </c>
      <c r="H1064" s="640"/>
      <c r="I1064" s="641"/>
    </row>
    <row r="1065" s="506" customFormat="1" ht="36" customHeight="1" spans="1:9">
      <c r="A1065" s="303">
        <v>2160219</v>
      </c>
      <c r="B1065" s="422" t="s">
        <v>923</v>
      </c>
      <c r="C1065" s="317"/>
      <c r="D1065" s="317">
        <v>0</v>
      </c>
      <c r="E1065" s="358">
        <v>0</v>
      </c>
      <c r="F1065" s="121" t="str">
        <f t="shared" si="34"/>
        <v/>
      </c>
      <c r="G1065" s="121" t="str">
        <f t="shared" si="35"/>
        <v/>
      </c>
      <c r="H1065" s="640"/>
      <c r="I1065" s="641"/>
    </row>
    <row r="1066" s="506" customFormat="1" ht="36" customHeight="1" spans="1:9">
      <c r="A1066" s="303">
        <v>2160250</v>
      </c>
      <c r="B1066" s="422" t="s">
        <v>165</v>
      </c>
      <c r="C1066" s="317"/>
      <c r="D1066" s="317">
        <v>0</v>
      </c>
      <c r="E1066" s="358">
        <v>0</v>
      </c>
      <c r="F1066" s="121" t="str">
        <f t="shared" si="34"/>
        <v/>
      </c>
      <c r="G1066" s="121" t="str">
        <f t="shared" si="35"/>
        <v/>
      </c>
      <c r="H1066" s="640"/>
      <c r="I1066" s="641"/>
    </row>
    <row r="1067" s="506" customFormat="1" ht="36" customHeight="1" spans="1:9">
      <c r="A1067" s="303">
        <v>2160299</v>
      </c>
      <c r="B1067" s="422" t="s">
        <v>924</v>
      </c>
      <c r="C1067" s="317"/>
      <c r="D1067" s="317">
        <v>93</v>
      </c>
      <c r="E1067" s="358">
        <v>70</v>
      </c>
      <c r="F1067" s="121" t="str">
        <f t="shared" si="34"/>
        <v/>
      </c>
      <c r="G1067" s="121">
        <f t="shared" si="35"/>
        <v>0.753</v>
      </c>
      <c r="H1067" s="640"/>
      <c r="I1067" s="641"/>
    </row>
    <row r="1068" s="506" customFormat="1" ht="36" customHeight="1" spans="1:9">
      <c r="A1068" s="303">
        <v>21606</v>
      </c>
      <c r="B1068" s="343" t="s">
        <v>925</v>
      </c>
      <c r="C1068" s="317">
        <f>SUM(C1069:C1073)</f>
        <v>0</v>
      </c>
      <c r="D1068" s="317">
        <v>0</v>
      </c>
      <c r="E1068" s="317">
        <f>SUM(E1069:E1073)</f>
        <v>80</v>
      </c>
      <c r="F1068" s="121" t="str">
        <f t="shared" si="34"/>
        <v/>
      </c>
      <c r="G1068" s="121" t="str">
        <f t="shared" si="35"/>
        <v/>
      </c>
      <c r="H1068" s="640"/>
      <c r="I1068" s="641"/>
    </row>
    <row r="1069" s="506" customFormat="1" ht="36" customHeight="1" spans="1:9">
      <c r="A1069" s="303">
        <v>2160601</v>
      </c>
      <c r="B1069" s="422" t="s">
        <v>156</v>
      </c>
      <c r="C1069" s="317"/>
      <c r="D1069" s="317">
        <v>0</v>
      </c>
      <c r="E1069" s="358">
        <v>0</v>
      </c>
      <c r="F1069" s="121" t="str">
        <f t="shared" si="34"/>
        <v/>
      </c>
      <c r="G1069" s="121" t="str">
        <f t="shared" si="35"/>
        <v/>
      </c>
      <c r="H1069" s="640"/>
      <c r="I1069" s="641"/>
    </row>
    <row r="1070" s="506" customFormat="1" ht="36" customHeight="1" spans="1:9">
      <c r="A1070" s="303">
        <v>2160602</v>
      </c>
      <c r="B1070" s="422" t="s">
        <v>157</v>
      </c>
      <c r="C1070" s="317"/>
      <c r="D1070" s="317">
        <v>0</v>
      </c>
      <c r="E1070" s="358">
        <v>0</v>
      </c>
      <c r="F1070" s="121" t="str">
        <f t="shared" si="34"/>
        <v/>
      </c>
      <c r="G1070" s="121" t="str">
        <f t="shared" si="35"/>
        <v/>
      </c>
      <c r="H1070" s="640"/>
      <c r="I1070" s="641"/>
    </row>
    <row r="1071" s="506" customFormat="1" ht="36" customHeight="1" spans="1:9">
      <c r="A1071" s="303">
        <v>2160603</v>
      </c>
      <c r="B1071" s="422" t="s">
        <v>158</v>
      </c>
      <c r="C1071" s="317"/>
      <c r="D1071" s="317">
        <v>0</v>
      </c>
      <c r="E1071" s="358">
        <v>0</v>
      </c>
      <c r="F1071" s="121" t="str">
        <f t="shared" si="34"/>
        <v/>
      </c>
      <c r="G1071" s="121" t="str">
        <f t="shared" si="35"/>
        <v/>
      </c>
      <c r="H1071" s="640"/>
      <c r="I1071" s="641"/>
    </row>
    <row r="1072" s="506" customFormat="1" ht="36" customHeight="1" spans="1:9">
      <c r="A1072" s="303">
        <v>2160607</v>
      </c>
      <c r="B1072" s="422" t="s">
        <v>926</v>
      </c>
      <c r="C1072" s="317"/>
      <c r="D1072" s="317">
        <v>0</v>
      </c>
      <c r="E1072" s="358">
        <v>0</v>
      </c>
      <c r="F1072" s="121" t="str">
        <f t="shared" si="34"/>
        <v/>
      </c>
      <c r="G1072" s="121" t="str">
        <f t="shared" si="35"/>
        <v/>
      </c>
      <c r="H1072" s="640"/>
      <c r="I1072" s="641"/>
    </row>
    <row r="1073" s="506" customFormat="1" ht="36" customHeight="1" spans="1:9">
      <c r="A1073" s="303">
        <v>2160699</v>
      </c>
      <c r="B1073" s="422" t="s">
        <v>927</v>
      </c>
      <c r="C1073" s="317"/>
      <c r="D1073" s="317">
        <v>0</v>
      </c>
      <c r="E1073" s="358">
        <v>80</v>
      </c>
      <c r="F1073" s="121" t="str">
        <f t="shared" si="34"/>
        <v/>
      </c>
      <c r="G1073" s="121" t="str">
        <f t="shared" si="35"/>
        <v/>
      </c>
      <c r="H1073" s="640"/>
      <c r="I1073" s="641"/>
    </row>
    <row r="1074" s="506" customFormat="1" ht="36" customHeight="1" spans="1:9">
      <c r="A1074" s="303">
        <v>21699</v>
      </c>
      <c r="B1074" s="343" t="s">
        <v>928</v>
      </c>
      <c r="C1074" s="317">
        <f>SUM(C1075:C1076)</f>
        <v>0</v>
      </c>
      <c r="D1074" s="317">
        <v>0</v>
      </c>
      <c r="E1074" s="317">
        <f>SUM(E1075:E1076)</f>
        <v>0</v>
      </c>
      <c r="F1074" s="121" t="str">
        <f t="shared" si="34"/>
        <v/>
      </c>
      <c r="G1074" s="121" t="str">
        <f t="shared" si="35"/>
        <v/>
      </c>
      <c r="H1074" s="640"/>
      <c r="I1074" s="641"/>
    </row>
    <row r="1075" s="506" customFormat="1" ht="36" customHeight="1" spans="1:9">
      <c r="A1075" s="303">
        <v>2169901</v>
      </c>
      <c r="B1075" s="422" t="s">
        <v>929</v>
      </c>
      <c r="C1075" s="317"/>
      <c r="D1075" s="317">
        <v>0</v>
      </c>
      <c r="E1075" s="358">
        <v>0</v>
      </c>
      <c r="F1075" s="121" t="str">
        <f t="shared" si="34"/>
        <v/>
      </c>
      <c r="G1075" s="121" t="str">
        <f t="shared" si="35"/>
        <v/>
      </c>
      <c r="H1075" s="640"/>
      <c r="I1075" s="641"/>
    </row>
    <row r="1076" s="506" customFormat="1" ht="36" customHeight="1" spans="1:9">
      <c r="A1076" s="303">
        <v>2169999</v>
      </c>
      <c r="B1076" s="422" t="s">
        <v>928</v>
      </c>
      <c r="C1076" s="317"/>
      <c r="D1076" s="317">
        <v>0</v>
      </c>
      <c r="E1076" s="358">
        <v>0</v>
      </c>
      <c r="F1076" s="121" t="str">
        <f t="shared" si="34"/>
        <v/>
      </c>
      <c r="G1076" s="121" t="str">
        <f t="shared" si="35"/>
        <v/>
      </c>
      <c r="H1076" s="640"/>
      <c r="I1076" s="641"/>
    </row>
    <row r="1077" s="506" customFormat="1" ht="36" customHeight="1" spans="1:9">
      <c r="A1077" s="306">
        <v>217</v>
      </c>
      <c r="B1077" s="300" t="s">
        <v>125</v>
      </c>
      <c r="C1077" s="301">
        <f>SUM(C1078,C1085,C1095,C1101)</f>
        <v>363</v>
      </c>
      <c r="D1077" s="301">
        <v>0</v>
      </c>
      <c r="E1077" s="301">
        <f>SUM(E1078,E1085,E1095,E1101)</f>
        <v>20</v>
      </c>
      <c r="F1077" s="117">
        <f t="shared" si="34"/>
        <v>-0.945</v>
      </c>
      <c r="G1077" s="117" t="str">
        <f t="shared" si="35"/>
        <v/>
      </c>
      <c r="H1077" s="640"/>
      <c r="I1077" s="641"/>
    </row>
    <row r="1078" s="506" customFormat="1" ht="36" customHeight="1" spans="1:9">
      <c r="A1078" s="303">
        <v>21701</v>
      </c>
      <c r="B1078" s="343" t="s">
        <v>930</v>
      </c>
      <c r="C1078" s="317">
        <f>SUM(C1079:C1084)</f>
        <v>0</v>
      </c>
      <c r="D1078" s="317">
        <v>0</v>
      </c>
      <c r="E1078" s="317">
        <f>SUM(E1079:E1084)</f>
        <v>0</v>
      </c>
      <c r="F1078" s="121" t="str">
        <f t="shared" si="34"/>
        <v/>
      </c>
      <c r="G1078" s="121" t="str">
        <f t="shared" si="35"/>
        <v/>
      </c>
      <c r="H1078" s="640"/>
      <c r="I1078" s="641"/>
    </row>
    <row r="1079" s="506" customFormat="1" ht="36" customHeight="1" spans="1:9">
      <c r="A1079" s="303">
        <v>2170101</v>
      </c>
      <c r="B1079" s="422" t="s">
        <v>156</v>
      </c>
      <c r="C1079" s="317"/>
      <c r="D1079" s="317">
        <v>0</v>
      </c>
      <c r="E1079" s="358">
        <v>0</v>
      </c>
      <c r="F1079" s="121" t="str">
        <f t="shared" si="34"/>
        <v/>
      </c>
      <c r="G1079" s="121" t="str">
        <f t="shared" si="35"/>
        <v/>
      </c>
      <c r="H1079" s="640"/>
      <c r="I1079" s="641"/>
    </row>
    <row r="1080" s="506" customFormat="1" ht="36" customHeight="1" spans="1:9">
      <c r="A1080" s="303">
        <v>2170102</v>
      </c>
      <c r="B1080" s="422" t="s">
        <v>157</v>
      </c>
      <c r="C1080" s="317"/>
      <c r="D1080" s="317">
        <v>0</v>
      </c>
      <c r="E1080" s="358">
        <v>0</v>
      </c>
      <c r="F1080" s="121" t="str">
        <f t="shared" si="34"/>
        <v/>
      </c>
      <c r="G1080" s="121" t="str">
        <f t="shared" si="35"/>
        <v/>
      </c>
      <c r="H1080" s="640"/>
      <c r="I1080" s="641"/>
    </row>
    <row r="1081" s="506" customFormat="1" ht="36" customHeight="1" spans="1:9">
      <c r="A1081" s="303">
        <v>2170103</v>
      </c>
      <c r="B1081" s="422" t="s">
        <v>158</v>
      </c>
      <c r="C1081" s="317"/>
      <c r="D1081" s="317">
        <v>0</v>
      </c>
      <c r="E1081" s="358">
        <v>0</v>
      </c>
      <c r="F1081" s="121" t="str">
        <f t="shared" si="34"/>
        <v/>
      </c>
      <c r="G1081" s="121" t="str">
        <f t="shared" si="35"/>
        <v/>
      </c>
      <c r="H1081" s="640"/>
      <c r="I1081" s="641"/>
    </row>
    <row r="1082" s="506" customFormat="1" ht="36" customHeight="1" spans="1:9">
      <c r="A1082" s="303">
        <v>2170104</v>
      </c>
      <c r="B1082" s="422" t="s">
        <v>931</v>
      </c>
      <c r="C1082" s="317"/>
      <c r="D1082" s="317">
        <v>0</v>
      </c>
      <c r="E1082" s="358">
        <v>0</v>
      </c>
      <c r="F1082" s="121" t="str">
        <f t="shared" si="34"/>
        <v/>
      </c>
      <c r="G1082" s="121" t="str">
        <f t="shared" si="35"/>
        <v/>
      </c>
      <c r="H1082" s="640"/>
      <c r="I1082" s="641"/>
    </row>
    <row r="1083" s="506" customFormat="1" ht="36" customHeight="1" spans="1:9">
      <c r="A1083" s="303">
        <v>2170150</v>
      </c>
      <c r="B1083" s="422" t="s">
        <v>165</v>
      </c>
      <c r="C1083" s="317"/>
      <c r="D1083" s="317">
        <v>0</v>
      </c>
      <c r="E1083" s="358">
        <v>0</v>
      </c>
      <c r="F1083" s="121" t="str">
        <f t="shared" si="34"/>
        <v/>
      </c>
      <c r="G1083" s="121" t="str">
        <f t="shared" si="35"/>
        <v/>
      </c>
      <c r="H1083" s="640"/>
      <c r="I1083" s="641"/>
    </row>
    <row r="1084" s="506" customFormat="1" ht="36" customHeight="1" spans="1:9">
      <c r="A1084" s="303">
        <v>2170199</v>
      </c>
      <c r="B1084" s="422" t="s">
        <v>932</v>
      </c>
      <c r="C1084" s="317"/>
      <c r="D1084" s="317">
        <v>0</v>
      </c>
      <c r="E1084" s="358">
        <v>0</v>
      </c>
      <c r="F1084" s="121" t="str">
        <f t="shared" si="34"/>
        <v/>
      </c>
      <c r="G1084" s="121" t="str">
        <f t="shared" si="35"/>
        <v/>
      </c>
      <c r="H1084" s="640"/>
      <c r="I1084" s="641"/>
    </row>
    <row r="1085" s="506" customFormat="1" ht="36" customHeight="1" spans="1:9">
      <c r="A1085" s="312">
        <v>21702</v>
      </c>
      <c r="B1085" s="343" t="s">
        <v>933</v>
      </c>
      <c r="C1085" s="317">
        <f>SUM(C1086:C1094)</f>
        <v>0</v>
      </c>
      <c r="D1085" s="317">
        <v>0</v>
      </c>
      <c r="E1085" s="317">
        <f>SUM(E1086:E1094)</f>
        <v>0</v>
      </c>
      <c r="F1085" s="121" t="str">
        <f t="shared" si="34"/>
        <v/>
      </c>
      <c r="G1085" s="121" t="str">
        <f t="shared" si="35"/>
        <v/>
      </c>
      <c r="H1085" s="640"/>
      <c r="I1085" s="641"/>
    </row>
    <row r="1086" s="506" customFormat="1" ht="36" customHeight="1" spans="1:9">
      <c r="A1086" s="491">
        <v>2170201</v>
      </c>
      <c r="B1086" s="437" t="s">
        <v>934</v>
      </c>
      <c r="C1086" s="317"/>
      <c r="D1086" s="317">
        <v>0</v>
      </c>
      <c r="E1086" s="358">
        <v>0</v>
      </c>
      <c r="F1086" s="121" t="str">
        <f t="shared" si="34"/>
        <v/>
      </c>
      <c r="G1086" s="121" t="str">
        <f t="shared" si="35"/>
        <v/>
      </c>
      <c r="H1086" s="640"/>
      <c r="I1086" s="641"/>
    </row>
    <row r="1087" s="506" customFormat="1" ht="36" customHeight="1" spans="1:9">
      <c r="A1087" s="491">
        <v>2170202</v>
      </c>
      <c r="B1087" s="437" t="s">
        <v>935</v>
      </c>
      <c r="C1087" s="317"/>
      <c r="D1087" s="317">
        <v>0</v>
      </c>
      <c r="E1087" s="358">
        <v>0</v>
      </c>
      <c r="F1087" s="121" t="str">
        <f t="shared" si="34"/>
        <v/>
      </c>
      <c r="G1087" s="121" t="str">
        <f t="shared" si="35"/>
        <v/>
      </c>
      <c r="H1087" s="640"/>
      <c r="I1087" s="641"/>
    </row>
    <row r="1088" s="506" customFormat="1" ht="36" customHeight="1" spans="1:9">
      <c r="A1088" s="491">
        <v>2170203</v>
      </c>
      <c r="B1088" s="437" t="s">
        <v>936</v>
      </c>
      <c r="C1088" s="317"/>
      <c r="D1088" s="317">
        <v>0</v>
      </c>
      <c r="E1088" s="358">
        <v>0</v>
      </c>
      <c r="F1088" s="121" t="str">
        <f t="shared" si="34"/>
        <v/>
      </c>
      <c r="G1088" s="121" t="str">
        <f t="shared" si="35"/>
        <v/>
      </c>
      <c r="H1088" s="640"/>
      <c r="I1088" s="641"/>
    </row>
    <row r="1089" s="506" customFormat="1" ht="36" customHeight="1" spans="1:9">
      <c r="A1089" s="491">
        <v>2170204</v>
      </c>
      <c r="B1089" s="437" t="s">
        <v>937</v>
      </c>
      <c r="C1089" s="317"/>
      <c r="D1089" s="317">
        <v>0</v>
      </c>
      <c r="E1089" s="358">
        <v>0</v>
      </c>
      <c r="F1089" s="121" t="str">
        <f t="shared" si="34"/>
        <v/>
      </c>
      <c r="G1089" s="121" t="str">
        <f t="shared" si="35"/>
        <v/>
      </c>
      <c r="H1089" s="640"/>
      <c r="I1089" s="641"/>
    </row>
    <row r="1090" s="506" customFormat="1" ht="36" customHeight="1" spans="1:9">
      <c r="A1090" s="491">
        <v>2170205</v>
      </c>
      <c r="B1090" s="437" t="s">
        <v>938</v>
      </c>
      <c r="C1090" s="317"/>
      <c r="D1090" s="317">
        <v>0</v>
      </c>
      <c r="E1090" s="358">
        <v>0</v>
      </c>
      <c r="F1090" s="121" t="str">
        <f t="shared" si="34"/>
        <v/>
      </c>
      <c r="G1090" s="121" t="str">
        <f t="shared" si="35"/>
        <v/>
      </c>
      <c r="H1090" s="640"/>
      <c r="I1090" s="641"/>
    </row>
    <row r="1091" s="506" customFormat="1" ht="36" customHeight="1" spans="1:9">
      <c r="A1091" s="491">
        <v>2170206</v>
      </c>
      <c r="B1091" s="437" t="s">
        <v>939</v>
      </c>
      <c r="C1091" s="317"/>
      <c r="D1091" s="317">
        <v>0</v>
      </c>
      <c r="E1091" s="358">
        <v>0</v>
      </c>
      <c r="F1091" s="121" t="str">
        <f t="shared" si="34"/>
        <v/>
      </c>
      <c r="G1091" s="121" t="str">
        <f t="shared" si="35"/>
        <v/>
      </c>
      <c r="H1091" s="640"/>
      <c r="I1091" s="641"/>
    </row>
    <row r="1092" s="506" customFormat="1" ht="36" customHeight="1" spans="1:9">
      <c r="A1092" s="491">
        <v>2170207</v>
      </c>
      <c r="B1092" s="437" t="s">
        <v>940</v>
      </c>
      <c r="C1092" s="317"/>
      <c r="D1092" s="317">
        <v>0</v>
      </c>
      <c r="E1092" s="358">
        <v>0</v>
      </c>
      <c r="F1092" s="121" t="str">
        <f t="shared" si="34"/>
        <v/>
      </c>
      <c r="G1092" s="121" t="str">
        <f t="shared" si="35"/>
        <v/>
      </c>
      <c r="H1092" s="640"/>
      <c r="I1092" s="641"/>
    </row>
    <row r="1093" s="506" customFormat="1" ht="36" customHeight="1" spans="1:9">
      <c r="A1093" s="491">
        <v>2170208</v>
      </c>
      <c r="B1093" s="437" t="s">
        <v>941</v>
      </c>
      <c r="C1093" s="317"/>
      <c r="D1093" s="317">
        <v>0</v>
      </c>
      <c r="E1093" s="358">
        <v>0</v>
      </c>
      <c r="F1093" s="121" t="str">
        <f t="shared" ref="F1093:F1156" si="36">IF(C1093&gt;0,E1093/C1093-1,"")</f>
        <v/>
      </c>
      <c r="G1093" s="121" t="str">
        <f t="shared" ref="G1093:G1156" si="37">IF(D1093&gt;0,E1093/D1093,"")</f>
        <v/>
      </c>
      <c r="H1093" s="640"/>
      <c r="I1093" s="641"/>
    </row>
    <row r="1094" s="506" customFormat="1" ht="36" customHeight="1" spans="1:9">
      <c r="A1094" s="491">
        <v>2170299</v>
      </c>
      <c r="B1094" s="437" t="s">
        <v>942</v>
      </c>
      <c r="C1094" s="317"/>
      <c r="D1094" s="317">
        <v>0</v>
      </c>
      <c r="E1094" s="358">
        <v>0</v>
      </c>
      <c r="F1094" s="121" t="str">
        <f t="shared" si="36"/>
        <v/>
      </c>
      <c r="G1094" s="121" t="str">
        <f t="shared" si="37"/>
        <v/>
      </c>
      <c r="H1094" s="640"/>
      <c r="I1094" s="641"/>
    </row>
    <row r="1095" s="506" customFormat="1" ht="36" customHeight="1" spans="1:9">
      <c r="A1095" s="303">
        <v>21703</v>
      </c>
      <c r="B1095" s="343" t="s">
        <v>943</v>
      </c>
      <c r="C1095" s="317">
        <f>SUM(C1096:C1100)</f>
        <v>0</v>
      </c>
      <c r="D1095" s="317">
        <v>0</v>
      </c>
      <c r="E1095" s="317">
        <f>SUM(E1096:E1100)</f>
        <v>0</v>
      </c>
      <c r="F1095" s="121" t="str">
        <f t="shared" si="36"/>
        <v/>
      </c>
      <c r="G1095" s="121" t="str">
        <f t="shared" si="37"/>
        <v/>
      </c>
      <c r="H1095" s="640"/>
      <c r="I1095" s="641"/>
    </row>
    <row r="1096" s="506" customFormat="1" ht="36" customHeight="1" spans="1:9">
      <c r="A1096" s="303">
        <v>2170301</v>
      </c>
      <c r="B1096" s="422" t="s">
        <v>944</v>
      </c>
      <c r="C1096" s="317"/>
      <c r="D1096" s="317">
        <v>0</v>
      </c>
      <c r="E1096" s="358">
        <v>0</v>
      </c>
      <c r="F1096" s="121" t="str">
        <f t="shared" si="36"/>
        <v/>
      </c>
      <c r="G1096" s="121" t="str">
        <f t="shared" si="37"/>
        <v/>
      </c>
      <c r="H1096" s="640"/>
      <c r="I1096" s="641"/>
    </row>
    <row r="1097" s="506" customFormat="1" ht="36" customHeight="1" spans="1:9">
      <c r="A1097" s="303">
        <v>2170302</v>
      </c>
      <c r="B1097" s="422" t="s">
        <v>945</v>
      </c>
      <c r="C1097" s="317"/>
      <c r="D1097" s="317">
        <v>0</v>
      </c>
      <c r="E1097" s="358">
        <v>0</v>
      </c>
      <c r="F1097" s="121" t="str">
        <f t="shared" si="36"/>
        <v/>
      </c>
      <c r="G1097" s="121" t="str">
        <f t="shared" si="37"/>
        <v/>
      </c>
      <c r="H1097" s="640"/>
      <c r="I1097" s="641"/>
    </row>
    <row r="1098" s="506" customFormat="1" ht="36" customHeight="1" spans="1:9">
      <c r="A1098" s="303">
        <v>2170303</v>
      </c>
      <c r="B1098" s="422" t="s">
        <v>946</v>
      </c>
      <c r="C1098" s="317"/>
      <c r="D1098" s="317">
        <v>0</v>
      </c>
      <c r="E1098" s="358">
        <v>0</v>
      </c>
      <c r="F1098" s="121" t="str">
        <f t="shared" si="36"/>
        <v/>
      </c>
      <c r="G1098" s="121" t="str">
        <f t="shared" si="37"/>
        <v/>
      </c>
      <c r="H1098" s="640"/>
      <c r="I1098" s="641"/>
    </row>
    <row r="1099" s="506" customFormat="1" ht="36" customHeight="1" spans="1:9">
      <c r="A1099" s="303">
        <v>2170304</v>
      </c>
      <c r="B1099" s="422" t="s">
        <v>947</v>
      </c>
      <c r="C1099" s="317"/>
      <c r="D1099" s="317">
        <v>0</v>
      </c>
      <c r="E1099" s="358">
        <v>0</v>
      </c>
      <c r="F1099" s="121" t="str">
        <f t="shared" si="36"/>
        <v/>
      </c>
      <c r="G1099" s="121" t="str">
        <f t="shared" si="37"/>
        <v/>
      </c>
      <c r="H1099" s="640"/>
      <c r="I1099" s="641"/>
    </row>
    <row r="1100" s="506" customFormat="1" ht="36" customHeight="1" spans="1:9">
      <c r="A1100" s="303">
        <v>2170399</v>
      </c>
      <c r="B1100" s="422" t="s">
        <v>948</v>
      </c>
      <c r="C1100" s="317"/>
      <c r="D1100" s="317">
        <v>0</v>
      </c>
      <c r="E1100" s="358">
        <v>0</v>
      </c>
      <c r="F1100" s="121" t="str">
        <f t="shared" si="36"/>
        <v/>
      </c>
      <c r="G1100" s="121" t="str">
        <f t="shared" si="37"/>
        <v/>
      </c>
      <c r="H1100" s="640"/>
      <c r="I1100" s="641"/>
    </row>
    <row r="1101" s="506" customFormat="1" ht="36" customHeight="1" spans="1:9">
      <c r="A1101" s="303">
        <v>21799</v>
      </c>
      <c r="B1101" s="343" t="s">
        <v>949</v>
      </c>
      <c r="C1101" s="317">
        <f>SUM(C1102:C1103)</f>
        <v>363</v>
      </c>
      <c r="D1101" s="317">
        <v>0</v>
      </c>
      <c r="E1101" s="317">
        <f>SUM(E1102:E1103)</f>
        <v>20</v>
      </c>
      <c r="F1101" s="121">
        <f t="shared" si="36"/>
        <v>-0.945</v>
      </c>
      <c r="G1101" s="121" t="str">
        <f t="shared" si="37"/>
        <v/>
      </c>
      <c r="H1101" s="640"/>
      <c r="I1101" s="641"/>
    </row>
    <row r="1102" s="506" customFormat="1" ht="36" customHeight="1" spans="1:9">
      <c r="A1102" s="312">
        <v>2179902</v>
      </c>
      <c r="B1102" s="422" t="s">
        <v>950</v>
      </c>
      <c r="C1102" s="317">
        <v>313</v>
      </c>
      <c r="D1102" s="317">
        <v>0</v>
      </c>
      <c r="E1102" s="358">
        <v>0</v>
      </c>
      <c r="F1102" s="121">
        <f t="shared" si="36"/>
        <v>-1</v>
      </c>
      <c r="G1102" s="121" t="str">
        <f t="shared" si="37"/>
        <v/>
      </c>
      <c r="H1102" s="640"/>
      <c r="I1102" s="641"/>
    </row>
    <row r="1103" s="506" customFormat="1" ht="36" customHeight="1" spans="1:9">
      <c r="A1103" s="312">
        <v>2179999</v>
      </c>
      <c r="B1103" s="422" t="s">
        <v>948</v>
      </c>
      <c r="C1103" s="317">
        <v>50</v>
      </c>
      <c r="D1103" s="317">
        <v>0</v>
      </c>
      <c r="E1103" s="358">
        <v>20</v>
      </c>
      <c r="F1103" s="121">
        <f t="shared" si="36"/>
        <v>-0.6</v>
      </c>
      <c r="G1103" s="121" t="str">
        <f t="shared" si="37"/>
        <v/>
      </c>
      <c r="H1103" s="640"/>
      <c r="I1103" s="641"/>
    </row>
    <row r="1104" s="506" customFormat="1" ht="36" customHeight="1" spans="1:9">
      <c r="A1104" s="306">
        <v>219</v>
      </c>
      <c r="B1104" s="300" t="s">
        <v>126</v>
      </c>
      <c r="C1104" s="301">
        <f>SUM(C1105:C1113)</f>
        <v>0</v>
      </c>
      <c r="D1104" s="301">
        <v>0</v>
      </c>
      <c r="E1104" s="301">
        <f>SUM(E1105:E1113)</f>
        <v>0</v>
      </c>
      <c r="F1104" s="117" t="str">
        <f t="shared" si="36"/>
        <v/>
      </c>
      <c r="G1104" s="117" t="str">
        <f t="shared" si="37"/>
        <v/>
      </c>
      <c r="H1104" s="640"/>
      <c r="I1104" s="641"/>
    </row>
    <row r="1105" s="506" customFormat="1" ht="36" customHeight="1" spans="1:9">
      <c r="A1105" s="303">
        <v>21901</v>
      </c>
      <c r="B1105" s="343" t="s">
        <v>951</v>
      </c>
      <c r="C1105" s="301"/>
      <c r="D1105" s="301"/>
      <c r="E1105" s="301"/>
      <c r="F1105" s="121" t="str">
        <f t="shared" si="36"/>
        <v/>
      </c>
      <c r="G1105" s="121" t="str">
        <f t="shared" si="37"/>
        <v/>
      </c>
      <c r="H1105" s="640"/>
      <c r="I1105" s="641"/>
    </row>
    <row r="1106" s="506" customFormat="1" ht="36" customHeight="1" spans="1:9">
      <c r="A1106" s="303">
        <v>21902</v>
      </c>
      <c r="B1106" s="343" t="s">
        <v>952</v>
      </c>
      <c r="C1106" s="301"/>
      <c r="D1106" s="301"/>
      <c r="E1106" s="301"/>
      <c r="F1106" s="121" t="str">
        <f t="shared" si="36"/>
        <v/>
      </c>
      <c r="G1106" s="121" t="str">
        <f t="shared" si="37"/>
        <v/>
      </c>
      <c r="H1106" s="640"/>
      <c r="I1106" s="641"/>
    </row>
    <row r="1107" s="506" customFormat="1" ht="36" customHeight="1" spans="1:9">
      <c r="A1107" s="303">
        <v>21903</v>
      </c>
      <c r="B1107" s="355" t="s">
        <v>953</v>
      </c>
      <c r="C1107" s="301"/>
      <c r="D1107" s="301"/>
      <c r="E1107" s="301"/>
      <c r="F1107" s="121" t="str">
        <f t="shared" si="36"/>
        <v/>
      </c>
      <c r="G1107" s="121" t="str">
        <f t="shared" si="37"/>
        <v/>
      </c>
      <c r="H1107" s="640"/>
      <c r="I1107" s="641"/>
    </row>
    <row r="1108" s="506" customFormat="1" ht="36" customHeight="1" spans="1:9">
      <c r="A1108" s="303">
        <v>21904</v>
      </c>
      <c r="B1108" s="355" t="s">
        <v>954</v>
      </c>
      <c r="C1108" s="301"/>
      <c r="D1108" s="301"/>
      <c r="E1108" s="301"/>
      <c r="F1108" s="121" t="str">
        <f t="shared" si="36"/>
        <v/>
      </c>
      <c r="G1108" s="121" t="str">
        <f t="shared" si="37"/>
        <v/>
      </c>
      <c r="H1108" s="640"/>
      <c r="I1108" s="641"/>
    </row>
    <row r="1109" s="506" customFormat="1" ht="36" customHeight="1" spans="1:9">
      <c r="A1109" s="303">
        <v>21905</v>
      </c>
      <c r="B1109" s="343" t="s">
        <v>955</v>
      </c>
      <c r="C1109" s="301"/>
      <c r="D1109" s="301"/>
      <c r="E1109" s="301"/>
      <c r="F1109" s="121" t="str">
        <f t="shared" si="36"/>
        <v/>
      </c>
      <c r="G1109" s="121" t="str">
        <f t="shared" si="37"/>
        <v/>
      </c>
      <c r="H1109" s="640"/>
      <c r="I1109" s="641"/>
    </row>
    <row r="1110" s="506" customFormat="1" ht="36" customHeight="1" spans="1:9">
      <c r="A1110" s="303">
        <v>21906</v>
      </c>
      <c r="B1110" s="355" t="s">
        <v>956</v>
      </c>
      <c r="C1110" s="301"/>
      <c r="D1110" s="301"/>
      <c r="E1110" s="301"/>
      <c r="F1110" s="121" t="str">
        <f t="shared" si="36"/>
        <v/>
      </c>
      <c r="G1110" s="121" t="str">
        <f t="shared" si="37"/>
        <v/>
      </c>
      <c r="H1110" s="640"/>
      <c r="I1110" s="641"/>
    </row>
    <row r="1111" s="506" customFormat="1" ht="36" customHeight="1" spans="1:9">
      <c r="A1111" s="303">
        <v>21907</v>
      </c>
      <c r="B1111" s="343" t="s">
        <v>957</v>
      </c>
      <c r="C1111" s="301"/>
      <c r="D1111" s="301"/>
      <c r="E1111" s="301"/>
      <c r="F1111" s="121" t="str">
        <f t="shared" si="36"/>
        <v/>
      </c>
      <c r="G1111" s="121" t="str">
        <f t="shared" si="37"/>
        <v/>
      </c>
      <c r="H1111" s="640"/>
      <c r="I1111" s="641"/>
    </row>
    <row r="1112" s="506" customFormat="1" ht="36" customHeight="1" spans="1:9">
      <c r="A1112" s="303">
        <v>21908</v>
      </c>
      <c r="B1112" s="343" t="s">
        <v>958</v>
      </c>
      <c r="C1112" s="301"/>
      <c r="D1112" s="301"/>
      <c r="E1112" s="301"/>
      <c r="F1112" s="121" t="str">
        <f t="shared" si="36"/>
        <v/>
      </c>
      <c r="G1112" s="121" t="str">
        <f t="shared" si="37"/>
        <v/>
      </c>
      <c r="H1112" s="640"/>
      <c r="I1112" s="641"/>
    </row>
    <row r="1113" s="506" customFormat="1" ht="36" customHeight="1" spans="1:9">
      <c r="A1113" s="303">
        <v>21999</v>
      </c>
      <c r="B1113" s="343" t="s">
        <v>959</v>
      </c>
      <c r="C1113" s="301"/>
      <c r="D1113" s="301"/>
      <c r="E1113" s="301"/>
      <c r="F1113" s="121" t="str">
        <f t="shared" si="36"/>
        <v/>
      </c>
      <c r="G1113" s="121" t="str">
        <f t="shared" si="37"/>
        <v/>
      </c>
      <c r="H1113" s="640"/>
      <c r="I1113" s="641"/>
    </row>
    <row r="1114" s="506" customFormat="1" ht="36" customHeight="1" spans="1:9">
      <c r="A1114" s="306">
        <v>220</v>
      </c>
      <c r="B1114" s="300" t="s">
        <v>127</v>
      </c>
      <c r="C1114" s="301">
        <f>SUM(C1115,C1142,C1157)</f>
        <v>1546</v>
      </c>
      <c r="D1114" s="301">
        <v>1774</v>
      </c>
      <c r="E1114" s="301">
        <f>SUM(E1115,E1142,E1157)</f>
        <v>1477</v>
      </c>
      <c r="F1114" s="117">
        <f t="shared" si="36"/>
        <v>-0.045</v>
      </c>
      <c r="G1114" s="117">
        <f t="shared" si="37"/>
        <v>0.833</v>
      </c>
      <c r="H1114" s="640"/>
      <c r="I1114" s="641"/>
    </row>
    <row r="1115" s="506" customFormat="1" ht="36" customHeight="1" spans="1:9">
      <c r="A1115" s="303">
        <v>22001</v>
      </c>
      <c r="B1115" s="343" t="s">
        <v>960</v>
      </c>
      <c r="C1115" s="317">
        <f>SUM(C1116:C1141)</f>
        <v>1362</v>
      </c>
      <c r="D1115" s="317">
        <v>1716</v>
      </c>
      <c r="E1115" s="317">
        <f>SUM(E1116:E1141)</f>
        <v>1363</v>
      </c>
      <c r="F1115" s="121">
        <f t="shared" si="36"/>
        <v>0.001</v>
      </c>
      <c r="G1115" s="121">
        <f t="shared" si="37"/>
        <v>0.794</v>
      </c>
      <c r="H1115" s="640"/>
      <c r="I1115" s="641"/>
    </row>
    <row r="1116" s="506" customFormat="1" ht="36" customHeight="1" spans="1:9">
      <c r="A1116" s="303">
        <v>2200101</v>
      </c>
      <c r="B1116" s="422" t="s">
        <v>156</v>
      </c>
      <c r="C1116" s="317">
        <v>539</v>
      </c>
      <c r="D1116" s="317">
        <v>527</v>
      </c>
      <c r="E1116" s="358">
        <v>525</v>
      </c>
      <c r="F1116" s="121">
        <f t="shared" si="36"/>
        <v>-0.026</v>
      </c>
      <c r="G1116" s="121">
        <f t="shared" si="37"/>
        <v>0.996</v>
      </c>
      <c r="H1116" s="640"/>
      <c r="I1116" s="641"/>
    </row>
    <row r="1117" s="506" customFormat="1" ht="36" customHeight="1" spans="1:9">
      <c r="A1117" s="303">
        <v>2200102</v>
      </c>
      <c r="B1117" s="422" t="s">
        <v>157</v>
      </c>
      <c r="C1117" s="317"/>
      <c r="D1117" s="317">
        <v>0</v>
      </c>
      <c r="E1117" s="358">
        <v>0</v>
      </c>
      <c r="F1117" s="121" t="str">
        <f t="shared" si="36"/>
        <v/>
      </c>
      <c r="G1117" s="121" t="str">
        <f t="shared" si="37"/>
        <v/>
      </c>
      <c r="H1117" s="640"/>
      <c r="I1117" s="641"/>
    </row>
    <row r="1118" s="506" customFormat="1" ht="36" customHeight="1" spans="1:9">
      <c r="A1118" s="303">
        <v>2200103</v>
      </c>
      <c r="B1118" s="422" t="s">
        <v>158</v>
      </c>
      <c r="C1118" s="317"/>
      <c r="D1118" s="317">
        <v>0</v>
      </c>
      <c r="E1118" s="358">
        <v>0</v>
      </c>
      <c r="F1118" s="121" t="str">
        <f t="shared" si="36"/>
        <v/>
      </c>
      <c r="G1118" s="121" t="str">
        <f t="shared" si="37"/>
        <v/>
      </c>
      <c r="H1118" s="640"/>
      <c r="I1118" s="641"/>
    </row>
    <row r="1119" s="506" customFormat="1" ht="36" customHeight="1" spans="1:9">
      <c r="A1119" s="303">
        <v>2200104</v>
      </c>
      <c r="B1119" s="422" t="s">
        <v>961</v>
      </c>
      <c r="C1119" s="317">
        <v>176</v>
      </c>
      <c r="D1119" s="317">
        <v>0</v>
      </c>
      <c r="E1119" s="358">
        <v>0</v>
      </c>
      <c r="F1119" s="121">
        <f t="shared" si="36"/>
        <v>-1</v>
      </c>
      <c r="G1119" s="121" t="str">
        <f t="shared" si="37"/>
        <v/>
      </c>
      <c r="H1119" s="640"/>
      <c r="I1119" s="641"/>
    </row>
    <row r="1120" s="506" customFormat="1" ht="36" customHeight="1" spans="1:9">
      <c r="A1120" s="303">
        <v>2200106</v>
      </c>
      <c r="B1120" s="422" t="s">
        <v>962</v>
      </c>
      <c r="C1120" s="317">
        <v>44</v>
      </c>
      <c r="D1120" s="317">
        <v>299</v>
      </c>
      <c r="E1120" s="358">
        <v>50</v>
      </c>
      <c r="F1120" s="121">
        <f t="shared" si="36"/>
        <v>0.136</v>
      </c>
      <c r="G1120" s="121">
        <f t="shared" si="37"/>
        <v>0.167</v>
      </c>
      <c r="H1120" s="640"/>
      <c r="I1120" s="641"/>
    </row>
    <row r="1121" s="506" customFormat="1" ht="36" customHeight="1" spans="1:9">
      <c r="A1121" s="303">
        <v>2200107</v>
      </c>
      <c r="B1121" s="422" t="s">
        <v>963</v>
      </c>
      <c r="C1121" s="317"/>
      <c r="D1121" s="317">
        <v>0</v>
      </c>
      <c r="E1121" s="358">
        <v>0</v>
      </c>
      <c r="F1121" s="121" t="str">
        <f t="shared" si="36"/>
        <v/>
      </c>
      <c r="G1121" s="121" t="str">
        <f t="shared" si="37"/>
        <v/>
      </c>
      <c r="H1121" s="640"/>
      <c r="I1121" s="641"/>
    </row>
    <row r="1122" s="506" customFormat="1" ht="36" customHeight="1" spans="1:9">
      <c r="A1122" s="303">
        <v>2200108</v>
      </c>
      <c r="B1122" s="422" t="s">
        <v>964</v>
      </c>
      <c r="C1122" s="317">
        <v>147</v>
      </c>
      <c r="D1122" s="317">
        <v>40</v>
      </c>
      <c r="E1122" s="358">
        <v>40</v>
      </c>
      <c r="F1122" s="121">
        <f t="shared" si="36"/>
        <v>-0.728</v>
      </c>
      <c r="G1122" s="121">
        <f t="shared" si="37"/>
        <v>1</v>
      </c>
      <c r="H1122" s="640"/>
      <c r="I1122" s="641"/>
    </row>
    <row r="1123" s="506" customFormat="1" ht="36" customHeight="1" spans="1:9">
      <c r="A1123" s="303">
        <v>2200109</v>
      </c>
      <c r="B1123" s="422" t="s">
        <v>965</v>
      </c>
      <c r="C1123" s="317">
        <v>41</v>
      </c>
      <c r="D1123" s="317">
        <v>0</v>
      </c>
      <c r="E1123" s="358">
        <v>0</v>
      </c>
      <c r="F1123" s="121">
        <f t="shared" si="36"/>
        <v>-1</v>
      </c>
      <c r="G1123" s="121" t="str">
        <f t="shared" si="37"/>
        <v/>
      </c>
      <c r="H1123" s="640"/>
      <c r="I1123" s="641"/>
    </row>
    <row r="1124" s="506" customFormat="1" ht="36" customHeight="1" spans="1:9">
      <c r="A1124" s="303">
        <v>2200112</v>
      </c>
      <c r="B1124" s="422" t="s">
        <v>966</v>
      </c>
      <c r="C1124" s="317"/>
      <c r="D1124" s="317">
        <v>0</v>
      </c>
      <c r="E1124" s="358">
        <v>0</v>
      </c>
      <c r="F1124" s="121" t="str">
        <f t="shared" si="36"/>
        <v/>
      </c>
      <c r="G1124" s="121" t="str">
        <f t="shared" si="37"/>
        <v/>
      </c>
      <c r="H1124" s="640"/>
      <c r="I1124" s="641"/>
    </row>
    <row r="1125" s="506" customFormat="1" ht="36" customHeight="1" spans="1:9">
      <c r="A1125" s="303">
        <v>2200113</v>
      </c>
      <c r="B1125" s="422" t="s">
        <v>967</v>
      </c>
      <c r="C1125" s="317"/>
      <c r="D1125" s="317">
        <v>0</v>
      </c>
      <c r="E1125" s="358">
        <v>0</v>
      </c>
      <c r="F1125" s="121" t="str">
        <f t="shared" si="36"/>
        <v/>
      </c>
      <c r="G1125" s="121" t="str">
        <f t="shared" si="37"/>
        <v/>
      </c>
      <c r="H1125" s="640"/>
      <c r="I1125" s="641"/>
    </row>
    <row r="1126" s="506" customFormat="1" ht="36" customHeight="1" spans="1:9">
      <c r="A1126" s="303">
        <v>2200114</v>
      </c>
      <c r="B1126" s="422" t="s">
        <v>968</v>
      </c>
      <c r="C1126" s="317"/>
      <c r="D1126" s="317">
        <v>0</v>
      </c>
      <c r="E1126" s="358">
        <v>0</v>
      </c>
      <c r="F1126" s="121" t="str">
        <f t="shared" si="36"/>
        <v/>
      </c>
      <c r="G1126" s="121" t="str">
        <f t="shared" si="37"/>
        <v/>
      </c>
      <c r="H1126" s="640"/>
      <c r="I1126" s="641"/>
    </row>
    <row r="1127" s="506" customFormat="1" ht="36" customHeight="1" spans="1:9">
      <c r="A1127" s="303">
        <v>2200115</v>
      </c>
      <c r="B1127" s="422" t="s">
        <v>969</v>
      </c>
      <c r="C1127" s="317"/>
      <c r="D1127" s="317">
        <v>0</v>
      </c>
      <c r="E1127" s="358">
        <v>0</v>
      </c>
      <c r="F1127" s="121" t="str">
        <f t="shared" si="36"/>
        <v/>
      </c>
      <c r="G1127" s="121" t="str">
        <f t="shared" si="37"/>
        <v/>
      </c>
      <c r="H1127" s="640"/>
      <c r="I1127" s="641"/>
    </row>
    <row r="1128" s="506" customFormat="1" ht="36" customHeight="1" spans="1:9">
      <c r="A1128" s="303">
        <v>2200116</v>
      </c>
      <c r="B1128" s="422" t="s">
        <v>970</v>
      </c>
      <c r="C1128" s="317"/>
      <c r="D1128" s="317">
        <v>0</v>
      </c>
      <c r="E1128" s="358">
        <v>0</v>
      </c>
      <c r="F1128" s="121" t="str">
        <f t="shared" si="36"/>
        <v/>
      </c>
      <c r="G1128" s="121" t="str">
        <f t="shared" si="37"/>
        <v/>
      </c>
      <c r="H1128" s="640"/>
      <c r="I1128" s="641"/>
    </row>
    <row r="1129" s="506" customFormat="1" ht="36" customHeight="1" spans="1:9">
      <c r="A1129" s="303">
        <v>2200119</v>
      </c>
      <c r="B1129" s="422" t="s">
        <v>971</v>
      </c>
      <c r="C1129" s="317"/>
      <c r="D1129" s="317">
        <v>0</v>
      </c>
      <c r="E1129" s="358">
        <v>0</v>
      </c>
      <c r="F1129" s="121" t="str">
        <f t="shared" si="36"/>
        <v/>
      </c>
      <c r="G1129" s="121" t="str">
        <f t="shared" si="37"/>
        <v/>
      </c>
      <c r="H1129" s="640"/>
      <c r="I1129" s="641"/>
    </row>
    <row r="1130" s="506" customFormat="1" ht="36" customHeight="1" spans="1:9">
      <c r="A1130" s="303">
        <v>2200120</v>
      </c>
      <c r="B1130" s="422" t="s">
        <v>972</v>
      </c>
      <c r="C1130" s="317"/>
      <c r="D1130" s="317">
        <v>0</v>
      </c>
      <c r="E1130" s="358">
        <v>0</v>
      </c>
      <c r="F1130" s="121" t="str">
        <f t="shared" si="36"/>
        <v/>
      </c>
      <c r="G1130" s="121" t="str">
        <f t="shared" si="37"/>
        <v/>
      </c>
      <c r="H1130" s="640"/>
      <c r="I1130" s="641"/>
    </row>
    <row r="1131" s="506" customFormat="1" ht="36" customHeight="1" spans="1:9">
      <c r="A1131" s="303">
        <v>2200121</v>
      </c>
      <c r="B1131" s="422" t="s">
        <v>973</v>
      </c>
      <c r="C1131" s="317"/>
      <c r="D1131" s="317">
        <v>0</v>
      </c>
      <c r="E1131" s="358">
        <v>0</v>
      </c>
      <c r="F1131" s="121" t="str">
        <f t="shared" si="36"/>
        <v/>
      </c>
      <c r="G1131" s="121" t="str">
        <f t="shared" si="37"/>
        <v/>
      </c>
      <c r="H1131" s="640"/>
      <c r="I1131" s="641"/>
    </row>
    <row r="1132" s="506" customFormat="1" ht="36" customHeight="1" spans="1:9">
      <c r="A1132" s="303">
        <v>2200122</v>
      </c>
      <c r="B1132" s="422" t="s">
        <v>974</v>
      </c>
      <c r="C1132" s="317"/>
      <c r="D1132" s="317">
        <v>0</v>
      </c>
      <c r="E1132" s="358">
        <v>0</v>
      </c>
      <c r="F1132" s="121" t="str">
        <f t="shared" si="36"/>
        <v/>
      </c>
      <c r="G1132" s="121" t="str">
        <f t="shared" si="37"/>
        <v/>
      </c>
      <c r="H1132" s="640"/>
      <c r="I1132" s="641"/>
    </row>
    <row r="1133" s="506" customFormat="1" ht="36" customHeight="1" spans="1:9">
      <c r="A1133" s="303">
        <v>2200123</v>
      </c>
      <c r="B1133" s="422" t="s">
        <v>975</v>
      </c>
      <c r="C1133" s="317"/>
      <c r="D1133" s="317">
        <v>0</v>
      </c>
      <c r="E1133" s="358">
        <v>0</v>
      </c>
      <c r="F1133" s="121" t="str">
        <f t="shared" si="36"/>
        <v/>
      </c>
      <c r="G1133" s="121" t="str">
        <f t="shared" si="37"/>
        <v/>
      </c>
      <c r="H1133" s="640"/>
      <c r="I1133" s="641"/>
    </row>
    <row r="1134" s="506" customFormat="1" ht="36" customHeight="1" spans="1:9">
      <c r="A1134" s="303">
        <v>2200124</v>
      </c>
      <c r="B1134" s="422" t="s">
        <v>976</v>
      </c>
      <c r="C1134" s="317"/>
      <c r="D1134" s="317">
        <v>0</v>
      </c>
      <c r="E1134" s="358">
        <v>0</v>
      </c>
      <c r="F1134" s="121" t="str">
        <f t="shared" si="36"/>
        <v/>
      </c>
      <c r="G1134" s="121" t="str">
        <f t="shared" si="37"/>
        <v/>
      </c>
      <c r="H1134" s="640"/>
      <c r="I1134" s="641"/>
    </row>
    <row r="1135" s="506" customFormat="1" ht="36" customHeight="1" spans="1:9">
      <c r="A1135" s="303">
        <v>2200125</v>
      </c>
      <c r="B1135" s="422" t="s">
        <v>977</v>
      </c>
      <c r="C1135" s="317"/>
      <c r="D1135" s="317">
        <v>0</v>
      </c>
      <c r="E1135" s="358">
        <v>0</v>
      </c>
      <c r="F1135" s="121" t="str">
        <f t="shared" si="36"/>
        <v/>
      </c>
      <c r="G1135" s="121" t="str">
        <f t="shared" si="37"/>
        <v/>
      </c>
      <c r="H1135" s="640"/>
      <c r="I1135" s="641"/>
    </row>
    <row r="1136" s="506" customFormat="1" ht="36" customHeight="1" spans="1:9">
      <c r="A1136" s="303">
        <v>2200126</v>
      </c>
      <c r="B1136" s="422" t="s">
        <v>978</v>
      </c>
      <c r="C1136" s="317"/>
      <c r="D1136" s="317">
        <v>0</v>
      </c>
      <c r="E1136" s="358">
        <v>0</v>
      </c>
      <c r="F1136" s="121" t="str">
        <f t="shared" si="36"/>
        <v/>
      </c>
      <c r="G1136" s="121" t="str">
        <f t="shared" si="37"/>
        <v/>
      </c>
      <c r="H1136" s="640"/>
      <c r="I1136" s="641"/>
    </row>
    <row r="1137" s="506" customFormat="1" ht="36" customHeight="1" spans="1:9">
      <c r="A1137" s="303">
        <v>2200127</v>
      </c>
      <c r="B1137" s="422" t="s">
        <v>979</v>
      </c>
      <c r="C1137" s="317"/>
      <c r="D1137" s="317">
        <v>0</v>
      </c>
      <c r="E1137" s="358">
        <v>0</v>
      </c>
      <c r="F1137" s="121" t="str">
        <f t="shared" si="36"/>
        <v/>
      </c>
      <c r="G1137" s="121" t="str">
        <f t="shared" si="37"/>
        <v/>
      </c>
      <c r="H1137" s="640"/>
      <c r="I1137" s="641"/>
    </row>
    <row r="1138" s="506" customFormat="1" ht="36" customHeight="1" spans="1:9">
      <c r="A1138" s="303">
        <v>2200128</v>
      </c>
      <c r="B1138" s="422" t="s">
        <v>980</v>
      </c>
      <c r="C1138" s="317"/>
      <c r="D1138" s="317">
        <v>0</v>
      </c>
      <c r="E1138" s="358">
        <v>0</v>
      </c>
      <c r="F1138" s="121" t="str">
        <f t="shared" si="36"/>
        <v/>
      </c>
      <c r="G1138" s="121" t="str">
        <f t="shared" si="37"/>
        <v/>
      </c>
      <c r="H1138" s="640"/>
      <c r="I1138" s="641"/>
    </row>
    <row r="1139" s="506" customFormat="1" ht="36" customHeight="1" spans="1:9">
      <c r="A1139" s="303">
        <v>2200129</v>
      </c>
      <c r="B1139" s="422" t="s">
        <v>981</v>
      </c>
      <c r="C1139" s="317"/>
      <c r="D1139" s="317">
        <v>0</v>
      </c>
      <c r="E1139" s="358">
        <v>0</v>
      </c>
      <c r="F1139" s="121" t="str">
        <f t="shared" si="36"/>
        <v/>
      </c>
      <c r="G1139" s="121" t="str">
        <f t="shared" si="37"/>
        <v/>
      </c>
      <c r="H1139" s="640"/>
      <c r="I1139" s="641"/>
    </row>
    <row r="1140" s="506" customFormat="1" ht="36" customHeight="1" spans="1:9">
      <c r="A1140" s="303">
        <v>2200150</v>
      </c>
      <c r="B1140" s="422" t="s">
        <v>165</v>
      </c>
      <c r="C1140" s="317">
        <v>415</v>
      </c>
      <c r="D1140" s="317">
        <v>472</v>
      </c>
      <c r="E1140" s="358">
        <v>481</v>
      </c>
      <c r="F1140" s="121">
        <f t="shared" si="36"/>
        <v>0.159</v>
      </c>
      <c r="G1140" s="121">
        <f t="shared" si="37"/>
        <v>1.019</v>
      </c>
      <c r="H1140" s="640"/>
      <c r="I1140" s="641"/>
    </row>
    <row r="1141" s="506" customFormat="1" ht="36" customHeight="1" spans="1:9">
      <c r="A1141" s="303">
        <v>2200199</v>
      </c>
      <c r="B1141" s="422" t="s">
        <v>982</v>
      </c>
      <c r="C1141" s="317"/>
      <c r="D1141" s="317">
        <v>378</v>
      </c>
      <c r="E1141" s="358">
        <v>267</v>
      </c>
      <c r="F1141" s="121" t="str">
        <f t="shared" si="36"/>
        <v/>
      </c>
      <c r="G1141" s="121">
        <f t="shared" si="37"/>
        <v>0.706</v>
      </c>
      <c r="H1141" s="640"/>
      <c r="I1141" s="641"/>
    </row>
    <row r="1142" s="506" customFormat="1" ht="36" customHeight="1" spans="1:9">
      <c r="A1142" s="303">
        <v>22005</v>
      </c>
      <c r="B1142" s="343" t="s">
        <v>983</v>
      </c>
      <c r="C1142" s="317">
        <v>173</v>
      </c>
      <c r="D1142" s="317">
        <v>58</v>
      </c>
      <c r="E1142" s="317">
        <f>SUM(E1143:E1156)</f>
        <v>114</v>
      </c>
      <c r="F1142" s="121">
        <f t="shared" si="36"/>
        <v>-0.341</v>
      </c>
      <c r="G1142" s="121">
        <f t="shared" si="37"/>
        <v>1.966</v>
      </c>
      <c r="H1142" s="640"/>
      <c r="I1142" s="641"/>
    </row>
    <row r="1143" s="506" customFormat="1" ht="36" customHeight="1" spans="1:9">
      <c r="A1143" s="303">
        <v>2200501</v>
      </c>
      <c r="B1143" s="422" t="s">
        <v>156</v>
      </c>
      <c r="C1143" s="317">
        <v>20</v>
      </c>
      <c r="D1143" s="317">
        <v>17</v>
      </c>
      <c r="E1143" s="358">
        <v>17</v>
      </c>
      <c r="F1143" s="121">
        <f t="shared" si="36"/>
        <v>-0.15</v>
      </c>
      <c r="G1143" s="121">
        <f t="shared" si="37"/>
        <v>1</v>
      </c>
      <c r="H1143" s="640"/>
      <c r="I1143" s="641"/>
    </row>
    <row r="1144" s="506" customFormat="1" ht="36" customHeight="1" spans="1:9">
      <c r="A1144" s="303">
        <v>2200502</v>
      </c>
      <c r="B1144" s="422" t="s">
        <v>157</v>
      </c>
      <c r="C1144" s="317">
        <v>18</v>
      </c>
      <c r="D1144" s="317">
        <v>2</v>
      </c>
      <c r="E1144" s="358">
        <v>2</v>
      </c>
      <c r="F1144" s="121">
        <f t="shared" si="36"/>
        <v>-0.889</v>
      </c>
      <c r="G1144" s="121">
        <f t="shared" si="37"/>
        <v>1</v>
      </c>
      <c r="H1144" s="640"/>
      <c r="I1144" s="641"/>
    </row>
    <row r="1145" s="506" customFormat="1" ht="36" customHeight="1" spans="1:9">
      <c r="A1145" s="303">
        <v>2200503</v>
      </c>
      <c r="B1145" s="422" t="s">
        <v>158</v>
      </c>
      <c r="C1145" s="317"/>
      <c r="D1145" s="317">
        <v>0</v>
      </c>
      <c r="E1145" s="358">
        <v>0</v>
      </c>
      <c r="F1145" s="121" t="str">
        <f t="shared" si="36"/>
        <v/>
      </c>
      <c r="G1145" s="121" t="str">
        <f t="shared" si="37"/>
        <v/>
      </c>
      <c r="H1145" s="640"/>
      <c r="I1145" s="641"/>
    </row>
    <row r="1146" s="506" customFormat="1" ht="36" customHeight="1" spans="1:9">
      <c r="A1146" s="303">
        <v>2200504</v>
      </c>
      <c r="B1146" s="422" t="s">
        <v>984</v>
      </c>
      <c r="C1146" s="317">
        <v>11</v>
      </c>
      <c r="D1146" s="317">
        <v>11</v>
      </c>
      <c r="E1146" s="358">
        <v>72</v>
      </c>
      <c r="F1146" s="121">
        <f t="shared" si="36"/>
        <v>5.545</v>
      </c>
      <c r="G1146" s="121">
        <f t="shared" si="37"/>
        <v>6.545</v>
      </c>
      <c r="H1146" s="640"/>
      <c r="I1146" s="641"/>
    </row>
    <row r="1147" s="506" customFormat="1" ht="36" customHeight="1" spans="1:9">
      <c r="A1147" s="303">
        <v>2200506</v>
      </c>
      <c r="B1147" s="422" t="s">
        <v>985</v>
      </c>
      <c r="C1147" s="317">
        <v>2</v>
      </c>
      <c r="D1147" s="317">
        <v>7</v>
      </c>
      <c r="E1147" s="358">
        <v>7</v>
      </c>
      <c r="F1147" s="121">
        <f t="shared" si="36"/>
        <v>2.5</v>
      </c>
      <c r="G1147" s="121">
        <f t="shared" si="37"/>
        <v>1</v>
      </c>
      <c r="H1147" s="640"/>
      <c r="I1147" s="641"/>
    </row>
    <row r="1148" s="506" customFormat="1" ht="36" customHeight="1" spans="1:9">
      <c r="A1148" s="303">
        <v>2200507</v>
      </c>
      <c r="B1148" s="422" t="s">
        <v>986</v>
      </c>
      <c r="C1148" s="317">
        <v>15</v>
      </c>
      <c r="D1148" s="317">
        <v>20</v>
      </c>
      <c r="E1148" s="358">
        <v>15</v>
      </c>
      <c r="F1148" s="121">
        <f t="shared" si="36"/>
        <v>0</v>
      </c>
      <c r="G1148" s="121">
        <f t="shared" si="37"/>
        <v>0.75</v>
      </c>
      <c r="H1148" s="640"/>
      <c r="I1148" s="641"/>
    </row>
    <row r="1149" s="506" customFormat="1" ht="36" customHeight="1" spans="1:9">
      <c r="A1149" s="303">
        <v>2200508</v>
      </c>
      <c r="B1149" s="422" t="s">
        <v>987</v>
      </c>
      <c r="C1149" s="317"/>
      <c r="D1149" s="317">
        <v>0</v>
      </c>
      <c r="E1149" s="358">
        <v>0</v>
      </c>
      <c r="F1149" s="121" t="str">
        <f t="shared" si="36"/>
        <v/>
      </c>
      <c r="G1149" s="121" t="str">
        <f t="shared" si="37"/>
        <v/>
      </c>
      <c r="H1149" s="640"/>
      <c r="I1149" s="641"/>
    </row>
    <row r="1150" s="506" customFormat="1" ht="36" customHeight="1" spans="1:9">
      <c r="A1150" s="303">
        <v>2200509</v>
      </c>
      <c r="B1150" s="422" t="s">
        <v>988</v>
      </c>
      <c r="C1150" s="317">
        <v>27</v>
      </c>
      <c r="D1150" s="317">
        <v>0</v>
      </c>
      <c r="E1150" s="358">
        <v>0</v>
      </c>
      <c r="F1150" s="121">
        <f t="shared" si="36"/>
        <v>-1</v>
      </c>
      <c r="G1150" s="121" t="str">
        <f t="shared" si="37"/>
        <v/>
      </c>
      <c r="H1150" s="640"/>
      <c r="I1150" s="641"/>
    </row>
    <row r="1151" s="506" customFormat="1" ht="36" customHeight="1" spans="1:9">
      <c r="A1151" s="303">
        <v>2200510</v>
      </c>
      <c r="B1151" s="422" t="s">
        <v>989</v>
      </c>
      <c r="C1151" s="317">
        <v>3</v>
      </c>
      <c r="D1151" s="317">
        <v>0</v>
      </c>
      <c r="E1151" s="358">
        <v>0</v>
      </c>
      <c r="F1151" s="121">
        <f t="shared" si="36"/>
        <v>-1</v>
      </c>
      <c r="G1151" s="121" t="str">
        <f t="shared" si="37"/>
        <v/>
      </c>
      <c r="H1151" s="640"/>
      <c r="I1151" s="641"/>
    </row>
    <row r="1152" s="506" customFormat="1" ht="36" customHeight="1" spans="1:9">
      <c r="A1152" s="303">
        <v>2200511</v>
      </c>
      <c r="B1152" s="422" t="s">
        <v>990</v>
      </c>
      <c r="C1152" s="317">
        <v>52</v>
      </c>
      <c r="D1152" s="317">
        <v>0</v>
      </c>
      <c r="E1152" s="358">
        <v>0</v>
      </c>
      <c r="F1152" s="121">
        <f t="shared" si="36"/>
        <v>-1</v>
      </c>
      <c r="G1152" s="121" t="str">
        <f t="shared" si="37"/>
        <v/>
      </c>
      <c r="H1152" s="640"/>
      <c r="I1152" s="641"/>
    </row>
    <row r="1153" s="506" customFormat="1" ht="36" customHeight="1" spans="1:9">
      <c r="A1153" s="303">
        <v>2200512</v>
      </c>
      <c r="B1153" s="422" t="s">
        <v>991</v>
      </c>
      <c r="C1153" s="317"/>
      <c r="D1153" s="317">
        <v>0</v>
      </c>
      <c r="E1153" s="358">
        <v>0</v>
      </c>
      <c r="F1153" s="121" t="str">
        <f t="shared" si="36"/>
        <v/>
      </c>
      <c r="G1153" s="121" t="str">
        <f t="shared" si="37"/>
        <v/>
      </c>
      <c r="H1153" s="640"/>
      <c r="I1153" s="641"/>
    </row>
    <row r="1154" s="506" customFormat="1" ht="36" customHeight="1" spans="1:9">
      <c r="A1154" s="303">
        <v>2200513</v>
      </c>
      <c r="B1154" s="422" t="s">
        <v>992</v>
      </c>
      <c r="C1154" s="317"/>
      <c r="D1154" s="317">
        <v>0</v>
      </c>
      <c r="E1154" s="358">
        <v>0</v>
      </c>
      <c r="F1154" s="121" t="str">
        <f t="shared" si="36"/>
        <v/>
      </c>
      <c r="G1154" s="121" t="str">
        <f t="shared" si="37"/>
        <v/>
      </c>
      <c r="H1154" s="640"/>
      <c r="I1154" s="641"/>
    </row>
    <row r="1155" s="506" customFormat="1" ht="36" customHeight="1" spans="1:9">
      <c r="A1155" s="303">
        <v>2200514</v>
      </c>
      <c r="B1155" s="422" t="s">
        <v>993</v>
      </c>
      <c r="C1155" s="317"/>
      <c r="D1155" s="317">
        <v>0</v>
      </c>
      <c r="E1155" s="358">
        <v>0</v>
      </c>
      <c r="F1155" s="121" t="str">
        <f t="shared" si="36"/>
        <v/>
      </c>
      <c r="G1155" s="121" t="str">
        <f t="shared" si="37"/>
        <v/>
      </c>
      <c r="H1155" s="640"/>
      <c r="I1155" s="641"/>
    </row>
    <row r="1156" s="506" customFormat="1" ht="36" customHeight="1" spans="1:9">
      <c r="A1156" s="303">
        <v>2200599</v>
      </c>
      <c r="B1156" s="422" t="s">
        <v>994</v>
      </c>
      <c r="C1156" s="317">
        <v>25</v>
      </c>
      <c r="D1156" s="317">
        <v>1</v>
      </c>
      <c r="E1156" s="358">
        <v>1</v>
      </c>
      <c r="F1156" s="121">
        <f t="shared" si="36"/>
        <v>-0.96</v>
      </c>
      <c r="G1156" s="121">
        <f t="shared" si="37"/>
        <v>1</v>
      </c>
      <c r="H1156" s="640"/>
      <c r="I1156" s="641"/>
    </row>
    <row r="1157" s="506" customFormat="1" ht="36" customHeight="1" spans="1:9">
      <c r="A1157" s="303">
        <v>22099</v>
      </c>
      <c r="B1157" s="343" t="s">
        <v>995</v>
      </c>
      <c r="C1157" s="317">
        <v>11</v>
      </c>
      <c r="D1157" s="317">
        <v>0</v>
      </c>
      <c r="E1157" s="317">
        <f>E1158</f>
        <v>0</v>
      </c>
      <c r="F1157" s="121">
        <f t="shared" ref="F1157:F1220" si="38">IF(C1157&gt;0,E1157/C1157-1,"")</f>
        <v>-1</v>
      </c>
      <c r="G1157" s="121" t="str">
        <f t="shared" ref="G1157:G1220" si="39">IF(D1157&gt;0,E1157/D1157,"")</f>
        <v/>
      </c>
      <c r="H1157" s="640"/>
      <c r="I1157" s="641"/>
    </row>
    <row r="1158" s="506" customFormat="1" ht="36" customHeight="1" spans="1:9">
      <c r="A1158" s="315">
        <v>2209999</v>
      </c>
      <c r="B1158" s="422" t="s">
        <v>995</v>
      </c>
      <c r="C1158" s="317">
        <v>11</v>
      </c>
      <c r="D1158" s="317">
        <v>0</v>
      </c>
      <c r="E1158" s="358">
        <v>0</v>
      </c>
      <c r="F1158" s="121">
        <f t="shared" si="38"/>
        <v>-1</v>
      </c>
      <c r="G1158" s="121" t="str">
        <f t="shared" si="39"/>
        <v/>
      </c>
      <c r="H1158" s="640"/>
      <c r="I1158" s="641"/>
    </row>
    <row r="1159" s="506" customFormat="1" ht="36" customHeight="1" spans="1:9">
      <c r="A1159" s="306">
        <v>221</v>
      </c>
      <c r="B1159" s="300" t="s">
        <v>128</v>
      </c>
      <c r="C1159" s="301">
        <f>SUM(C1160,C1171,C1175)</f>
        <v>17823</v>
      </c>
      <c r="D1159" s="301">
        <v>8436</v>
      </c>
      <c r="E1159" s="301">
        <f>SUM(E1160,E1171,E1175)</f>
        <v>8962</v>
      </c>
      <c r="F1159" s="117">
        <f t="shared" si="38"/>
        <v>-0.497</v>
      </c>
      <c r="G1159" s="117">
        <f t="shared" si="39"/>
        <v>1.062</v>
      </c>
      <c r="H1159" s="640"/>
      <c r="I1159" s="641"/>
    </row>
    <row r="1160" s="506" customFormat="1" ht="36" customHeight="1" spans="1:9">
      <c r="A1160" s="303">
        <v>22101</v>
      </c>
      <c r="B1160" s="343" t="s">
        <v>996</v>
      </c>
      <c r="C1160" s="317">
        <v>4326</v>
      </c>
      <c r="D1160" s="317">
        <v>57</v>
      </c>
      <c r="E1160" s="317">
        <f>SUM(E1161:E1170)</f>
        <v>57</v>
      </c>
      <c r="F1160" s="121">
        <f t="shared" si="38"/>
        <v>-0.987</v>
      </c>
      <c r="G1160" s="121">
        <f t="shared" si="39"/>
        <v>1</v>
      </c>
      <c r="H1160" s="640"/>
      <c r="I1160" s="641"/>
    </row>
    <row r="1161" s="506" customFormat="1" ht="36" customHeight="1" spans="1:9">
      <c r="A1161" s="303">
        <v>2210101</v>
      </c>
      <c r="B1161" s="422" t="s">
        <v>997</v>
      </c>
      <c r="C1161" s="317">
        <v>48</v>
      </c>
      <c r="D1161" s="317">
        <v>0</v>
      </c>
      <c r="E1161" s="358">
        <v>0</v>
      </c>
      <c r="F1161" s="121">
        <f t="shared" si="38"/>
        <v>-1</v>
      </c>
      <c r="G1161" s="121" t="str">
        <f t="shared" si="39"/>
        <v/>
      </c>
      <c r="H1161" s="640"/>
      <c r="I1161" s="641"/>
    </row>
    <row r="1162" s="506" customFormat="1" ht="36" customHeight="1" spans="1:9">
      <c r="A1162" s="303">
        <v>2210102</v>
      </c>
      <c r="B1162" s="422" t="s">
        <v>998</v>
      </c>
      <c r="C1162" s="317"/>
      <c r="D1162" s="317">
        <v>0</v>
      </c>
      <c r="E1162" s="358">
        <v>0</v>
      </c>
      <c r="F1162" s="121" t="str">
        <f t="shared" si="38"/>
        <v/>
      </c>
      <c r="G1162" s="121" t="str">
        <f t="shared" si="39"/>
        <v/>
      </c>
      <c r="H1162" s="640"/>
      <c r="I1162" s="641"/>
    </row>
    <row r="1163" s="506" customFormat="1" ht="36" customHeight="1" spans="1:9">
      <c r="A1163" s="303">
        <v>2210103</v>
      </c>
      <c r="B1163" s="422" t="s">
        <v>999</v>
      </c>
      <c r="C1163" s="317">
        <v>4181</v>
      </c>
      <c r="D1163" s="317">
        <v>0</v>
      </c>
      <c r="E1163" s="358">
        <v>0</v>
      </c>
      <c r="F1163" s="121">
        <f t="shared" si="38"/>
        <v>-1</v>
      </c>
      <c r="G1163" s="121" t="str">
        <f t="shared" si="39"/>
        <v/>
      </c>
      <c r="H1163" s="640"/>
      <c r="I1163" s="641"/>
    </row>
    <row r="1164" s="506" customFormat="1" ht="36" customHeight="1" spans="1:9">
      <c r="A1164" s="303">
        <v>2210104</v>
      </c>
      <c r="B1164" s="422" t="s">
        <v>1000</v>
      </c>
      <c r="C1164" s="317"/>
      <c r="D1164" s="317">
        <v>0</v>
      </c>
      <c r="E1164" s="358">
        <v>0</v>
      </c>
      <c r="F1164" s="121" t="str">
        <f t="shared" si="38"/>
        <v/>
      </c>
      <c r="G1164" s="121" t="str">
        <f t="shared" si="39"/>
        <v/>
      </c>
      <c r="H1164" s="640"/>
      <c r="I1164" s="641"/>
    </row>
    <row r="1165" s="506" customFormat="1" ht="36" customHeight="1" spans="1:9">
      <c r="A1165" s="303">
        <v>2210105</v>
      </c>
      <c r="B1165" s="422" t="s">
        <v>1001</v>
      </c>
      <c r="C1165" s="317">
        <v>97</v>
      </c>
      <c r="D1165" s="317">
        <v>7</v>
      </c>
      <c r="E1165" s="358">
        <v>7</v>
      </c>
      <c r="F1165" s="121">
        <f t="shared" si="38"/>
        <v>-0.928</v>
      </c>
      <c r="G1165" s="121">
        <f t="shared" si="39"/>
        <v>1</v>
      </c>
      <c r="H1165" s="640"/>
      <c r="I1165" s="641"/>
    </row>
    <row r="1166" s="506" customFormat="1" ht="36" customHeight="1" spans="1:9">
      <c r="A1166" s="303">
        <v>2210106</v>
      </c>
      <c r="B1166" s="422" t="s">
        <v>1002</v>
      </c>
      <c r="C1166" s="317"/>
      <c r="D1166" s="317">
        <v>0</v>
      </c>
      <c r="E1166" s="358">
        <v>0</v>
      </c>
      <c r="F1166" s="121" t="str">
        <f t="shared" si="38"/>
        <v/>
      </c>
      <c r="G1166" s="121" t="str">
        <f t="shared" si="39"/>
        <v/>
      </c>
      <c r="H1166" s="640"/>
      <c r="I1166" s="641"/>
    </row>
    <row r="1167" s="506" customFormat="1" ht="36" customHeight="1" spans="1:9">
      <c r="A1167" s="303">
        <v>2210107</v>
      </c>
      <c r="B1167" s="422" t="s">
        <v>1003</v>
      </c>
      <c r="C1167" s="317"/>
      <c r="D1167" s="317">
        <v>50</v>
      </c>
      <c r="E1167" s="358">
        <v>50</v>
      </c>
      <c r="F1167" s="121" t="str">
        <f t="shared" si="38"/>
        <v/>
      </c>
      <c r="G1167" s="121">
        <f t="shared" si="39"/>
        <v>1</v>
      </c>
      <c r="H1167" s="640"/>
      <c r="I1167" s="641"/>
    </row>
    <row r="1168" s="506" customFormat="1" ht="36" customHeight="1" spans="1:9">
      <c r="A1168" s="303">
        <v>2210108</v>
      </c>
      <c r="B1168" s="422" t="s">
        <v>1004</v>
      </c>
      <c r="C1168" s="317"/>
      <c r="D1168" s="317">
        <v>0</v>
      </c>
      <c r="E1168" s="358">
        <v>0</v>
      </c>
      <c r="F1168" s="121" t="str">
        <f t="shared" si="38"/>
        <v/>
      </c>
      <c r="G1168" s="121" t="str">
        <f t="shared" si="39"/>
        <v/>
      </c>
      <c r="H1168" s="640"/>
      <c r="I1168" s="641"/>
    </row>
    <row r="1169" s="506" customFormat="1" ht="36" customHeight="1" spans="1:9">
      <c r="A1169" s="303">
        <v>2210109</v>
      </c>
      <c r="B1169" s="422" t="s">
        <v>1005</v>
      </c>
      <c r="C1169" s="317"/>
      <c r="D1169" s="317">
        <v>0</v>
      </c>
      <c r="E1169" s="358">
        <v>0</v>
      </c>
      <c r="F1169" s="121" t="str">
        <f t="shared" si="38"/>
        <v/>
      </c>
      <c r="G1169" s="121" t="str">
        <f t="shared" si="39"/>
        <v/>
      </c>
      <c r="H1169" s="640"/>
      <c r="I1169" s="641"/>
    </row>
    <row r="1170" s="506" customFormat="1" ht="36" customHeight="1" spans="1:9">
      <c r="A1170" s="303">
        <v>2210199</v>
      </c>
      <c r="B1170" s="422" t="s">
        <v>1006</v>
      </c>
      <c r="C1170" s="317"/>
      <c r="D1170" s="317">
        <v>0</v>
      </c>
      <c r="E1170" s="358">
        <v>0</v>
      </c>
      <c r="F1170" s="121" t="str">
        <f t="shared" si="38"/>
        <v/>
      </c>
      <c r="G1170" s="121" t="str">
        <f t="shared" si="39"/>
        <v/>
      </c>
      <c r="H1170" s="640"/>
      <c r="I1170" s="641"/>
    </row>
    <row r="1171" s="506" customFormat="1" ht="36" customHeight="1" spans="1:9">
      <c r="A1171" s="303">
        <v>22102</v>
      </c>
      <c r="B1171" s="343" t="s">
        <v>1007</v>
      </c>
      <c r="C1171" s="317">
        <v>7497</v>
      </c>
      <c r="D1171" s="317">
        <v>8379</v>
      </c>
      <c r="E1171" s="317">
        <f>SUM(E1172:E1174)</f>
        <v>8905</v>
      </c>
      <c r="F1171" s="121">
        <f t="shared" si="38"/>
        <v>0.188</v>
      </c>
      <c r="G1171" s="121">
        <f t="shared" si="39"/>
        <v>1.063</v>
      </c>
      <c r="H1171" s="640"/>
      <c r="I1171" s="641"/>
    </row>
    <row r="1172" s="506" customFormat="1" ht="36" customHeight="1" spans="1:9">
      <c r="A1172" s="303">
        <v>2210201</v>
      </c>
      <c r="B1172" s="422" t="s">
        <v>1008</v>
      </c>
      <c r="C1172" s="317">
        <v>6977</v>
      </c>
      <c r="D1172" s="317">
        <v>7801</v>
      </c>
      <c r="E1172" s="358">
        <v>8197</v>
      </c>
      <c r="F1172" s="121">
        <f t="shared" si="38"/>
        <v>0.175</v>
      </c>
      <c r="G1172" s="121">
        <f t="shared" si="39"/>
        <v>1.051</v>
      </c>
      <c r="H1172" s="640"/>
      <c r="I1172" s="641"/>
    </row>
    <row r="1173" s="506" customFormat="1" ht="36" customHeight="1" spans="1:9">
      <c r="A1173" s="303">
        <v>2210202</v>
      </c>
      <c r="B1173" s="422" t="s">
        <v>1009</v>
      </c>
      <c r="C1173" s="317"/>
      <c r="D1173" s="317">
        <v>0</v>
      </c>
      <c r="E1173" s="358">
        <v>0</v>
      </c>
      <c r="F1173" s="121" t="str">
        <f t="shared" si="38"/>
        <v/>
      </c>
      <c r="G1173" s="121" t="str">
        <f t="shared" si="39"/>
        <v/>
      </c>
      <c r="H1173" s="640"/>
      <c r="I1173" s="641"/>
    </row>
    <row r="1174" s="506" customFormat="1" ht="36" customHeight="1" spans="1:9">
      <c r="A1174" s="303">
        <v>2210203</v>
      </c>
      <c r="B1174" s="422" t="s">
        <v>1010</v>
      </c>
      <c r="C1174" s="317">
        <v>520</v>
      </c>
      <c r="D1174" s="317">
        <v>578</v>
      </c>
      <c r="E1174" s="358">
        <v>708</v>
      </c>
      <c r="F1174" s="121">
        <f t="shared" si="38"/>
        <v>0.362</v>
      </c>
      <c r="G1174" s="121">
        <f t="shared" si="39"/>
        <v>1.225</v>
      </c>
      <c r="H1174" s="640"/>
      <c r="I1174" s="641"/>
    </row>
    <row r="1175" s="506" customFormat="1" ht="36" customHeight="1" spans="1:9">
      <c r="A1175" s="303">
        <v>22103</v>
      </c>
      <c r="B1175" s="343" t="s">
        <v>1011</v>
      </c>
      <c r="C1175" s="317">
        <v>6000</v>
      </c>
      <c r="D1175" s="317">
        <v>0</v>
      </c>
      <c r="E1175" s="317">
        <f>SUM(E1176:E1178)</f>
        <v>0</v>
      </c>
      <c r="F1175" s="121">
        <f t="shared" si="38"/>
        <v>-1</v>
      </c>
      <c r="G1175" s="121" t="str">
        <f t="shared" si="39"/>
        <v/>
      </c>
      <c r="H1175" s="640"/>
      <c r="I1175" s="641"/>
    </row>
    <row r="1176" s="506" customFormat="1" ht="36" customHeight="1" spans="1:9">
      <c r="A1176" s="303">
        <v>2210301</v>
      </c>
      <c r="B1176" s="422" t="s">
        <v>1012</v>
      </c>
      <c r="C1176" s="317"/>
      <c r="D1176" s="317">
        <v>0</v>
      </c>
      <c r="E1176" s="358">
        <v>0</v>
      </c>
      <c r="F1176" s="121" t="str">
        <f t="shared" si="38"/>
        <v/>
      </c>
      <c r="G1176" s="121" t="str">
        <f t="shared" si="39"/>
        <v/>
      </c>
      <c r="H1176" s="640"/>
      <c r="I1176" s="641"/>
    </row>
    <row r="1177" s="506" customFormat="1" ht="36" customHeight="1" spans="1:9">
      <c r="A1177" s="303">
        <v>2210302</v>
      </c>
      <c r="B1177" s="422" t="s">
        <v>1013</v>
      </c>
      <c r="C1177" s="317"/>
      <c r="D1177" s="317">
        <v>0</v>
      </c>
      <c r="E1177" s="358">
        <v>0</v>
      </c>
      <c r="F1177" s="121" t="str">
        <f t="shared" si="38"/>
        <v/>
      </c>
      <c r="G1177" s="121" t="str">
        <f t="shared" si="39"/>
        <v/>
      </c>
      <c r="H1177" s="640"/>
      <c r="I1177" s="641"/>
    </row>
    <row r="1178" s="506" customFormat="1" ht="36" customHeight="1" spans="1:9">
      <c r="A1178" s="303">
        <v>2210399</v>
      </c>
      <c r="B1178" s="422" t="s">
        <v>1014</v>
      </c>
      <c r="C1178" s="317">
        <v>6000</v>
      </c>
      <c r="D1178" s="317">
        <v>0</v>
      </c>
      <c r="E1178" s="358">
        <v>0</v>
      </c>
      <c r="F1178" s="121">
        <f t="shared" si="38"/>
        <v>-1</v>
      </c>
      <c r="G1178" s="121" t="str">
        <f t="shared" si="39"/>
        <v/>
      </c>
      <c r="H1178" s="640"/>
      <c r="I1178" s="641"/>
    </row>
    <row r="1179" s="506" customFormat="1" ht="36" customHeight="1" spans="1:9">
      <c r="A1179" s="306">
        <v>222</v>
      </c>
      <c r="B1179" s="300" t="s">
        <v>129</v>
      </c>
      <c r="C1179" s="301">
        <f>SUM(C1180,C1198,C1204,C1210)</f>
        <v>386</v>
      </c>
      <c r="D1179" s="301">
        <v>65</v>
      </c>
      <c r="E1179" s="301">
        <f>SUM(E1180,E1198,E1204,E1210)</f>
        <v>663</v>
      </c>
      <c r="F1179" s="117">
        <f t="shared" si="38"/>
        <v>0.718</v>
      </c>
      <c r="G1179" s="117">
        <f t="shared" si="39"/>
        <v>10.2</v>
      </c>
      <c r="H1179" s="640"/>
      <c r="I1179" s="641"/>
    </row>
    <row r="1180" s="506" customFormat="1" ht="36" customHeight="1" spans="1:9">
      <c r="A1180" s="303">
        <v>22201</v>
      </c>
      <c r="B1180" s="343" t="s">
        <v>1015</v>
      </c>
      <c r="C1180" s="317">
        <v>270</v>
      </c>
      <c r="D1180" s="317">
        <v>65</v>
      </c>
      <c r="E1180" s="317">
        <f>SUM(E1181:E1197)</f>
        <v>515</v>
      </c>
      <c r="F1180" s="121">
        <f t="shared" si="38"/>
        <v>0.907</v>
      </c>
      <c r="G1180" s="121">
        <f t="shared" si="39"/>
        <v>7.923</v>
      </c>
      <c r="H1180" s="640"/>
      <c r="I1180" s="641"/>
    </row>
    <row r="1181" s="506" customFormat="1" ht="36" customHeight="1" spans="1:9">
      <c r="A1181" s="303">
        <v>2220101</v>
      </c>
      <c r="B1181" s="422" t="s">
        <v>156</v>
      </c>
      <c r="C1181" s="317"/>
      <c r="D1181" s="317">
        <v>0</v>
      </c>
      <c r="E1181" s="358">
        <v>0</v>
      </c>
      <c r="F1181" s="121" t="str">
        <f t="shared" si="38"/>
        <v/>
      </c>
      <c r="G1181" s="121" t="str">
        <f t="shared" si="39"/>
        <v/>
      </c>
      <c r="H1181" s="640"/>
      <c r="I1181" s="641"/>
    </row>
    <row r="1182" s="506" customFormat="1" ht="36" customHeight="1" spans="1:9">
      <c r="A1182" s="303">
        <v>2220102</v>
      </c>
      <c r="B1182" s="422" t="s">
        <v>157</v>
      </c>
      <c r="C1182" s="317"/>
      <c r="D1182" s="317">
        <v>0</v>
      </c>
      <c r="E1182" s="358">
        <v>0</v>
      </c>
      <c r="F1182" s="121" t="str">
        <f t="shared" si="38"/>
        <v/>
      </c>
      <c r="G1182" s="121" t="str">
        <f t="shared" si="39"/>
        <v/>
      </c>
      <c r="H1182" s="640"/>
      <c r="I1182" s="641"/>
    </row>
    <row r="1183" s="506" customFormat="1" ht="36" customHeight="1" spans="1:9">
      <c r="A1183" s="303">
        <v>2220103</v>
      </c>
      <c r="B1183" s="422" t="s">
        <v>158</v>
      </c>
      <c r="C1183" s="317"/>
      <c r="D1183" s="317">
        <v>0</v>
      </c>
      <c r="E1183" s="358">
        <v>0</v>
      </c>
      <c r="F1183" s="121" t="str">
        <f t="shared" si="38"/>
        <v/>
      </c>
      <c r="G1183" s="121" t="str">
        <f t="shared" si="39"/>
        <v/>
      </c>
      <c r="H1183" s="640"/>
      <c r="I1183" s="641"/>
    </row>
    <row r="1184" s="506" customFormat="1" ht="36" customHeight="1" spans="1:9">
      <c r="A1184" s="303">
        <v>2220104</v>
      </c>
      <c r="B1184" s="422" t="s">
        <v>1016</v>
      </c>
      <c r="C1184" s="317"/>
      <c r="D1184" s="317">
        <v>0</v>
      </c>
      <c r="E1184" s="358">
        <v>0</v>
      </c>
      <c r="F1184" s="121" t="str">
        <f t="shared" si="38"/>
        <v/>
      </c>
      <c r="G1184" s="121" t="str">
        <f t="shared" si="39"/>
        <v/>
      </c>
      <c r="H1184" s="640"/>
      <c r="I1184" s="641"/>
    </row>
    <row r="1185" s="506" customFormat="1" ht="36" customHeight="1" spans="1:9">
      <c r="A1185" s="303">
        <v>2220105</v>
      </c>
      <c r="B1185" s="422" t="s">
        <v>1017</v>
      </c>
      <c r="C1185" s="317">
        <v>1</v>
      </c>
      <c r="D1185" s="317">
        <v>2</v>
      </c>
      <c r="E1185" s="358">
        <v>2</v>
      </c>
      <c r="F1185" s="121">
        <f t="shared" si="38"/>
        <v>1</v>
      </c>
      <c r="G1185" s="121">
        <f t="shared" si="39"/>
        <v>1</v>
      </c>
      <c r="H1185" s="640"/>
      <c r="I1185" s="641"/>
    </row>
    <row r="1186" s="506" customFormat="1" ht="36" customHeight="1" spans="1:9">
      <c r="A1186" s="303">
        <v>2220106</v>
      </c>
      <c r="B1186" s="422" t="s">
        <v>1018</v>
      </c>
      <c r="C1186" s="317">
        <v>18</v>
      </c>
      <c r="D1186" s="317">
        <v>22</v>
      </c>
      <c r="E1186" s="358">
        <v>22</v>
      </c>
      <c r="F1186" s="121">
        <f t="shared" si="38"/>
        <v>0.222</v>
      </c>
      <c r="G1186" s="121">
        <f t="shared" si="39"/>
        <v>1</v>
      </c>
      <c r="H1186" s="640"/>
      <c r="I1186" s="641"/>
    </row>
    <row r="1187" s="506" customFormat="1" ht="36" customHeight="1" spans="1:9">
      <c r="A1187" s="303">
        <v>2220107</v>
      </c>
      <c r="B1187" s="422" t="s">
        <v>1019</v>
      </c>
      <c r="C1187" s="317"/>
      <c r="D1187" s="317">
        <v>0</v>
      </c>
      <c r="E1187" s="358">
        <v>0</v>
      </c>
      <c r="F1187" s="121" t="str">
        <f t="shared" si="38"/>
        <v/>
      </c>
      <c r="G1187" s="121" t="str">
        <f t="shared" si="39"/>
        <v/>
      </c>
      <c r="H1187" s="640"/>
      <c r="I1187" s="641"/>
    </row>
    <row r="1188" s="506" customFormat="1" ht="36" customHeight="1" spans="1:9">
      <c r="A1188" s="303">
        <v>2220112</v>
      </c>
      <c r="B1188" s="422" t="s">
        <v>1020</v>
      </c>
      <c r="C1188" s="317"/>
      <c r="D1188" s="317">
        <v>0</v>
      </c>
      <c r="E1188" s="358">
        <v>0</v>
      </c>
      <c r="F1188" s="121" t="str">
        <f t="shared" si="38"/>
        <v/>
      </c>
      <c r="G1188" s="121" t="str">
        <f t="shared" si="39"/>
        <v/>
      </c>
      <c r="H1188" s="640"/>
      <c r="I1188" s="641"/>
    </row>
    <row r="1189" s="506" customFormat="1" ht="36" customHeight="1" spans="1:9">
      <c r="A1189" s="303">
        <v>2220113</v>
      </c>
      <c r="B1189" s="422" t="s">
        <v>1021</v>
      </c>
      <c r="C1189" s="317"/>
      <c r="D1189" s="317">
        <v>0</v>
      </c>
      <c r="E1189" s="358">
        <v>61</v>
      </c>
      <c r="F1189" s="121" t="str">
        <f t="shared" si="38"/>
        <v/>
      </c>
      <c r="G1189" s="121" t="str">
        <f t="shared" si="39"/>
        <v/>
      </c>
      <c r="H1189" s="640"/>
      <c r="I1189" s="641"/>
    </row>
    <row r="1190" s="506" customFormat="1" ht="36" customHeight="1" spans="1:9">
      <c r="A1190" s="303">
        <v>2220114</v>
      </c>
      <c r="B1190" s="422" t="s">
        <v>1022</v>
      </c>
      <c r="C1190" s="317"/>
      <c r="D1190" s="317">
        <v>0</v>
      </c>
      <c r="E1190" s="358">
        <v>0</v>
      </c>
      <c r="F1190" s="121" t="str">
        <f t="shared" si="38"/>
        <v/>
      </c>
      <c r="G1190" s="121" t="str">
        <f t="shared" si="39"/>
        <v/>
      </c>
      <c r="H1190" s="640"/>
      <c r="I1190" s="641"/>
    </row>
    <row r="1191" s="506" customFormat="1" ht="36" customHeight="1" spans="1:9">
      <c r="A1191" s="303">
        <v>2220115</v>
      </c>
      <c r="B1191" s="422" t="s">
        <v>1023</v>
      </c>
      <c r="C1191" s="317">
        <v>130</v>
      </c>
      <c r="D1191" s="317">
        <v>0</v>
      </c>
      <c r="E1191" s="358">
        <v>389</v>
      </c>
      <c r="F1191" s="121">
        <f t="shared" si="38"/>
        <v>1.992</v>
      </c>
      <c r="G1191" s="121" t="str">
        <f t="shared" si="39"/>
        <v/>
      </c>
      <c r="H1191" s="640"/>
      <c r="I1191" s="641"/>
    </row>
    <row r="1192" s="506" customFormat="1" ht="36" customHeight="1" spans="1:9">
      <c r="A1192" s="303">
        <v>2220118</v>
      </c>
      <c r="B1192" s="422" t="s">
        <v>1024</v>
      </c>
      <c r="C1192" s="317"/>
      <c r="D1192" s="317">
        <v>0</v>
      </c>
      <c r="E1192" s="358">
        <v>0</v>
      </c>
      <c r="F1192" s="121" t="str">
        <f t="shared" si="38"/>
        <v/>
      </c>
      <c r="G1192" s="121" t="str">
        <f t="shared" si="39"/>
        <v/>
      </c>
      <c r="H1192" s="640"/>
      <c r="I1192" s="641"/>
    </row>
    <row r="1193" s="506" customFormat="1" ht="36" customHeight="1" spans="1:9">
      <c r="A1193" s="487">
        <v>2220119</v>
      </c>
      <c r="B1193" s="434" t="s">
        <v>1025</v>
      </c>
      <c r="C1193" s="317"/>
      <c r="D1193" s="317">
        <v>0</v>
      </c>
      <c r="E1193" s="358">
        <v>0</v>
      </c>
      <c r="F1193" s="121" t="str">
        <f t="shared" si="38"/>
        <v/>
      </c>
      <c r="G1193" s="121" t="str">
        <f t="shared" si="39"/>
        <v/>
      </c>
      <c r="H1193" s="640"/>
      <c r="I1193" s="641"/>
    </row>
    <row r="1194" s="506" customFormat="1" ht="36" customHeight="1" spans="1:9">
      <c r="A1194" s="487">
        <v>2220120</v>
      </c>
      <c r="B1194" s="434" t="s">
        <v>1026</v>
      </c>
      <c r="C1194" s="317"/>
      <c r="D1194" s="317">
        <v>0</v>
      </c>
      <c r="E1194" s="358">
        <v>0</v>
      </c>
      <c r="F1194" s="121" t="str">
        <f t="shared" si="38"/>
        <v/>
      </c>
      <c r="G1194" s="121" t="str">
        <f t="shared" si="39"/>
        <v/>
      </c>
      <c r="H1194" s="640"/>
      <c r="I1194" s="641"/>
    </row>
    <row r="1195" s="506" customFormat="1" ht="36" customHeight="1" spans="1:9">
      <c r="A1195" s="487">
        <v>2220121</v>
      </c>
      <c r="B1195" s="434" t="s">
        <v>1027</v>
      </c>
      <c r="C1195" s="317"/>
      <c r="D1195" s="317">
        <v>0</v>
      </c>
      <c r="E1195" s="358">
        <v>0</v>
      </c>
      <c r="F1195" s="121" t="str">
        <f t="shared" si="38"/>
        <v/>
      </c>
      <c r="G1195" s="121" t="str">
        <f t="shared" si="39"/>
        <v/>
      </c>
      <c r="H1195" s="640"/>
      <c r="I1195" s="641"/>
    </row>
    <row r="1196" s="506" customFormat="1" ht="36" customHeight="1" spans="1:9">
      <c r="A1196" s="303">
        <v>2220150</v>
      </c>
      <c r="B1196" s="422" t="s">
        <v>165</v>
      </c>
      <c r="C1196" s="317"/>
      <c r="D1196" s="317">
        <v>0</v>
      </c>
      <c r="E1196" s="358">
        <v>0</v>
      </c>
      <c r="F1196" s="121" t="str">
        <f t="shared" si="38"/>
        <v/>
      </c>
      <c r="G1196" s="121" t="str">
        <f t="shared" si="39"/>
        <v/>
      </c>
      <c r="H1196" s="640"/>
      <c r="I1196" s="641"/>
    </row>
    <row r="1197" s="506" customFormat="1" ht="36" customHeight="1" spans="1:9">
      <c r="A1197" s="303">
        <v>2220199</v>
      </c>
      <c r="B1197" s="422" t="s">
        <v>1028</v>
      </c>
      <c r="C1197" s="317">
        <v>121</v>
      </c>
      <c r="D1197" s="317">
        <v>41</v>
      </c>
      <c r="E1197" s="358">
        <v>41</v>
      </c>
      <c r="F1197" s="121">
        <f t="shared" si="38"/>
        <v>-0.661</v>
      </c>
      <c r="G1197" s="121">
        <f t="shared" si="39"/>
        <v>1</v>
      </c>
      <c r="H1197" s="640"/>
      <c r="I1197" s="641"/>
    </row>
    <row r="1198" s="506" customFormat="1" ht="36" customHeight="1" spans="1:9">
      <c r="A1198" s="303">
        <v>22203</v>
      </c>
      <c r="B1198" s="343" t="s">
        <v>1029</v>
      </c>
      <c r="C1198" s="301">
        <f>SUM(C1199:C1203)</f>
        <v>0</v>
      </c>
      <c r="D1198" s="301">
        <v>0</v>
      </c>
      <c r="E1198" s="317">
        <f>SUM(E1199:E1203)</f>
        <v>0</v>
      </c>
      <c r="F1198" s="121" t="str">
        <f t="shared" si="38"/>
        <v/>
      </c>
      <c r="G1198" s="121" t="str">
        <f t="shared" si="39"/>
        <v/>
      </c>
      <c r="H1198" s="640"/>
      <c r="I1198" s="641"/>
    </row>
    <row r="1199" s="506" customFormat="1" ht="36" customHeight="1" spans="1:9">
      <c r="A1199" s="303">
        <v>2220301</v>
      </c>
      <c r="B1199" s="422" t="s">
        <v>1030</v>
      </c>
      <c r="C1199" s="317"/>
      <c r="D1199" s="317">
        <v>0</v>
      </c>
      <c r="E1199" s="358">
        <v>0</v>
      </c>
      <c r="F1199" s="121" t="str">
        <f t="shared" si="38"/>
        <v/>
      </c>
      <c r="G1199" s="121" t="str">
        <f t="shared" si="39"/>
        <v/>
      </c>
      <c r="H1199" s="640"/>
      <c r="I1199" s="641"/>
    </row>
    <row r="1200" s="506" customFormat="1" ht="36" customHeight="1" spans="1:9">
      <c r="A1200" s="303">
        <v>2220303</v>
      </c>
      <c r="B1200" s="422" t="s">
        <v>1031</v>
      </c>
      <c r="C1200" s="317"/>
      <c r="D1200" s="317">
        <v>0</v>
      </c>
      <c r="E1200" s="358">
        <v>0</v>
      </c>
      <c r="F1200" s="121" t="str">
        <f t="shared" si="38"/>
        <v/>
      </c>
      <c r="G1200" s="121" t="str">
        <f t="shared" si="39"/>
        <v/>
      </c>
      <c r="H1200" s="640"/>
      <c r="I1200" s="641"/>
    </row>
    <row r="1201" s="506" customFormat="1" ht="36" customHeight="1" spans="1:9">
      <c r="A1201" s="303">
        <v>2220304</v>
      </c>
      <c r="B1201" s="422" t="s">
        <v>1032</v>
      </c>
      <c r="C1201" s="317"/>
      <c r="D1201" s="317">
        <v>0</v>
      </c>
      <c r="E1201" s="358">
        <v>0</v>
      </c>
      <c r="F1201" s="121" t="str">
        <f t="shared" si="38"/>
        <v/>
      </c>
      <c r="G1201" s="121" t="str">
        <f t="shared" si="39"/>
        <v/>
      </c>
      <c r="H1201" s="640"/>
      <c r="I1201" s="641"/>
    </row>
    <row r="1202" s="506" customFormat="1" ht="36" customHeight="1" spans="1:9">
      <c r="A1202" s="487">
        <v>2220305</v>
      </c>
      <c r="B1202" s="434" t="s">
        <v>1033</v>
      </c>
      <c r="C1202" s="317"/>
      <c r="D1202" s="317">
        <v>0</v>
      </c>
      <c r="E1202" s="358">
        <v>0</v>
      </c>
      <c r="F1202" s="121" t="str">
        <f t="shared" si="38"/>
        <v/>
      </c>
      <c r="G1202" s="121" t="str">
        <f t="shared" si="39"/>
        <v/>
      </c>
      <c r="H1202" s="640"/>
      <c r="I1202" s="641"/>
    </row>
    <row r="1203" s="506" customFormat="1" ht="36" customHeight="1" spans="1:9">
      <c r="A1203" s="303">
        <v>2220399</v>
      </c>
      <c r="B1203" s="422" t="s">
        <v>1034</v>
      </c>
      <c r="C1203" s="317"/>
      <c r="D1203" s="317">
        <v>0</v>
      </c>
      <c r="E1203" s="358">
        <v>0</v>
      </c>
      <c r="F1203" s="121" t="str">
        <f t="shared" si="38"/>
        <v/>
      </c>
      <c r="G1203" s="121" t="str">
        <f t="shared" si="39"/>
        <v/>
      </c>
      <c r="H1203" s="640"/>
      <c r="I1203" s="641"/>
    </row>
    <row r="1204" s="506" customFormat="1" ht="36" customHeight="1" spans="1:9">
      <c r="A1204" s="303">
        <v>22204</v>
      </c>
      <c r="B1204" s="343" t="s">
        <v>1035</v>
      </c>
      <c r="C1204" s="317">
        <v>116</v>
      </c>
      <c r="D1204" s="317">
        <v>0</v>
      </c>
      <c r="E1204" s="317">
        <f>SUM(E1205:E1209)</f>
        <v>148</v>
      </c>
      <c r="F1204" s="121">
        <f t="shared" si="38"/>
        <v>0.276</v>
      </c>
      <c r="G1204" s="121" t="str">
        <f t="shared" si="39"/>
        <v/>
      </c>
      <c r="H1204" s="640"/>
      <c r="I1204" s="641"/>
    </row>
    <row r="1205" s="506" customFormat="1" ht="36" customHeight="1" spans="1:9">
      <c r="A1205" s="303">
        <v>2220401</v>
      </c>
      <c r="B1205" s="422" t="s">
        <v>1036</v>
      </c>
      <c r="C1205" s="317">
        <v>24</v>
      </c>
      <c r="D1205" s="317">
        <v>0</v>
      </c>
      <c r="E1205" s="358">
        <v>0</v>
      </c>
      <c r="F1205" s="121">
        <f t="shared" si="38"/>
        <v>-1</v>
      </c>
      <c r="G1205" s="121" t="str">
        <f t="shared" si="39"/>
        <v/>
      </c>
      <c r="H1205" s="640"/>
      <c r="I1205" s="641"/>
    </row>
    <row r="1206" s="506" customFormat="1" ht="36" customHeight="1" spans="1:9">
      <c r="A1206" s="303">
        <v>2220402</v>
      </c>
      <c r="B1206" s="422" t="s">
        <v>1037</v>
      </c>
      <c r="C1206" s="317">
        <v>92</v>
      </c>
      <c r="D1206" s="317">
        <v>0</v>
      </c>
      <c r="E1206" s="358">
        <v>79</v>
      </c>
      <c r="F1206" s="121">
        <f t="shared" si="38"/>
        <v>-0.141</v>
      </c>
      <c r="G1206" s="121" t="str">
        <f t="shared" si="39"/>
        <v/>
      </c>
      <c r="H1206" s="640"/>
      <c r="I1206" s="641"/>
    </row>
    <row r="1207" s="226" customFormat="1" ht="36" customHeight="1" spans="1:9">
      <c r="A1207" s="303">
        <v>2220403</v>
      </c>
      <c r="B1207" s="422" t="s">
        <v>1038</v>
      </c>
      <c r="C1207" s="317"/>
      <c r="D1207" s="317">
        <v>0</v>
      </c>
      <c r="E1207" s="358">
        <v>69</v>
      </c>
      <c r="F1207" s="121" t="str">
        <f t="shared" si="38"/>
        <v/>
      </c>
      <c r="G1207" s="121" t="str">
        <f t="shared" si="39"/>
        <v/>
      </c>
      <c r="H1207" s="640"/>
      <c r="I1207" s="641"/>
    </row>
    <row r="1208" s="506" customFormat="1" ht="36" customHeight="1" spans="1:9">
      <c r="A1208" s="303">
        <v>2220404</v>
      </c>
      <c r="B1208" s="422" t="s">
        <v>1039</v>
      </c>
      <c r="C1208" s="317"/>
      <c r="D1208" s="317">
        <v>0</v>
      </c>
      <c r="E1208" s="358">
        <v>0</v>
      </c>
      <c r="F1208" s="121" t="str">
        <f t="shared" si="38"/>
        <v/>
      </c>
      <c r="G1208" s="121" t="str">
        <f t="shared" si="39"/>
        <v/>
      </c>
      <c r="H1208" s="640"/>
      <c r="I1208" s="641"/>
    </row>
    <row r="1209" s="506" customFormat="1" ht="36" customHeight="1" spans="1:9">
      <c r="A1209" s="303">
        <v>2220499</v>
      </c>
      <c r="B1209" s="422" t="s">
        <v>1040</v>
      </c>
      <c r="C1209" s="317"/>
      <c r="D1209" s="317">
        <v>0</v>
      </c>
      <c r="E1209" s="358">
        <v>0</v>
      </c>
      <c r="F1209" s="121" t="str">
        <f t="shared" si="38"/>
        <v/>
      </c>
      <c r="G1209" s="121" t="str">
        <f t="shared" si="39"/>
        <v/>
      </c>
      <c r="H1209" s="640"/>
      <c r="I1209" s="641"/>
    </row>
    <row r="1210" s="506" customFormat="1" ht="36" customHeight="1" spans="1:9">
      <c r="A1210" s="303">
        <v>22205</v>
      </c>
      <c r="B1210" s="343" t="s">
        <v>1041</v>
      </c>
      <c r="C1210" s="317">
        <f>SUM(C1211:C1222)</f>
        <v>0</v>
      </c>
      <c r="D1210" s="317">
        <v>0</v>
      </c>
      <c r="E1210" s="317">
        <f>SUM(E1211:E1222)</f>
        <v>0</v>
      </c>
      <c r="F1210" s="121" t="str">
        <f t="shared" si="38"/>
        <v/>
      </c>
      <c r="G1210" s="121" t="str">
        <f t="shared" si="39"/>
        <v/>
      </c>
      <c r="H1210" s="640"/>
      <c r="I1210" s="641"/>
    </row>
    <row r="1211" s="506" customFormat="1" ht="36" customHeight="1" spans="1:9">
      <c r="A1211" s="303">
        <v>2220501</v>
      </c>
      <c r="B1211" s="422" t="s">
        <v>1042</v>
      </c>
      <c r="C1211" s="317"/>
      <c r="D1211" s="317">
        <v>0</v>
      </c>
      <c r="E1211" s="358">
        <v>0</v>
      </c>
      <c r="F1211" s="121" t="str">
        <f t="shared" si="38"/>
        <v/>
      </c>
      <c r="G1211" s="121" t="str">
        <f t="shared" si="39"/>
        <v/>
      </c>
      <c r="H1211" s="640"/>
      <c r="I1211" s="641"/>
    </row>
    <row r="1212" s="506" customFormat="1" ht="36" customHeight="1" spans="1:9">
      <c r="A1212" s="303">
        <v>2220502</v>
      </c>
      <c r="B1212" s="422" t="s">
        <v>1043</v>
      </c>
      <c r="C1212" s="317"/>
      <c r="D1212" s="317">
        <v>0</v>
      </c>
      <c r="E1212" s="358">
        <v>0</v>
      </c>
      <c r="F1212" s="121" t="str">
        <f t="shared" si="38"/>
        <v/>
      </c>
      <c r="G1212" s="121" t="str">
        <f t="shared" si="39"/>
        <v/>
      </c>
      <c r="H1212" s="640"/>
      <c r="I1212" s="641"/>
    </row>
    <row r="1213" s="506" customFormat="1" ht="36" customHeight="1" spans="1:9">
      <c r="A1213" s="303">
        <v>2220503</v>
      </c>
      <c r="B1213" s="422" t="s">
        <v>1044</v>
      </c>
      <c r="C1213" s="317"/>
      <c r="D1213" s="317">
        <v>0</v>
      </c>
      <c r="E1213" s="358">
        <v>0</v>
      </c>
      <c r="F1213" s="121" t="str">
        <f t="shared" si="38"/>
        <v/>
      </c>
      <c r="G1213" s="121" t="str">
        <f t="shared" si="39"/>
        <v/>
      </c>
      <c r="H1213" s="640"/>
      <c r="I1213" s="641"/>
    </row>
    <row r="1214" s="506" customFormat="1" ht="36" customHeight="1" spans="1:9">
      <c r="A1214" s="303">
        <v>2220504</v>
      </c>
      <c r="B1214" s="422" t="s">
        <v>1045</v>
      </c>
      <c r="C1214" s="317"/>
      <c r="D1214" s="317">
        <v>0</v>
      </c>
      <c r="E1214" s="358">
        <v>0</v>
      </c>
      <c r="F1214" s="121" t="str">
        <f t="shared" si="38"/>
        <v/>
      </c>
      <c r="G1214" s="121" t="str">
        <f t="shared" si="39"/>
        <v/>
      </c>
      <c r="H1214" s="640"/>
      <c r="I1214" s="641"/>
    </row>
    <row r="1215" s="506" customFormat="1" ht="36" customHeight="1" spans="1:9">
      <c r="A1215" s="303">
        <v>2220505</v>
      </c>
      <c r="B1215" s="422" t="s">
        <v>1046</v>
      </c>
      <c r="C1215" s="317"/>
      <c r="D1215" s="317">
        <v>0</v>
      </c>
      <c r="E1215" s="358">
        <v>0</v>
      </c>
      <c r="F1215" s="121" t="str">
        <f t="shared" si="38"/>
        <v/>
      </c>
      <c r="G1215" s="121" t="str">
        <f t="shared" si="39"/>
        <v/>
      </c>
      <c r="H1215" s="640"/>
      <c r="I1215" s="641"/>
    </row>
    <row r="1216" s="506" customFormat="1" ht="36" customHeight="1" spans="1:9">
      <c r="A1216" s="303">
        <v>2220506</v>
      </c>
      <c r="B1216" s="422" t="s">
        <v>1047</v>
      </c>
      <c r="C1216" s="317"/>
      <c r="D1216" s="317">
        <v>0</v>
      </c>
      <c r="E1216" s="358">
        <v>0</v>
      </c>
      <c r="F1216" s="121" t="str">
        <f t="shared" si="38"/>
        <v/>
      </c>
      <c r="G1216" s="121" t="str">
        <f t="shared" si="39"/>
        <v/>
      </c>
      <c r="H1216" s="640"/>
      <c r="I1216" s="641"/>
    </row>
    <row r="1217" s="506" customFormat="1" ht="36" customHeight="1" spans="1:9">
      <c r="A1217" s="303">
        <v>2220507</v>
      </c>
      <c r="B1217" s="422" t="s">
        <v>1048</v>
      </c>
      <c r="C1217" s="317"/>
      <c r="D1217" s="317">
        <v>0</v>
      </c>
      <c r="E1217" s="358">
        <v>0</v>
      </c>
      <c r="F1217" s="121" t="str">
        <f t="shared" si="38"/>
        <v/>
      </c>
      <c r="G1217" s="121" t="str">
        <f t="shared" si="39"/>
        <v/>
      </c>
      <c r="H1217" s="640"/>
      <c r="I1217" s="641"/>
    </row>
    <row r="1218" s="506" customFormat="1" ht="36" customHeight="1" spans="1:9">
      <c r="A1218" s="303">
        <v>2220508</v>
      </c>
      <c r="B1218" s="422" t="s">
        <v>1049</v>
      </c>
      <c r="C1218" s="317"/>
      <c r="D1218" s="317">
        <v>0</v>
      </c>
      <c r="E1218" s="358">
        <v>0</v>
      </c>
      <c r="F1218" s="121" t="str">
        <f t="shared" si="38"/>
        <v/>
      </c>
      <c r="G1218" s="121" t="str">
        <f t="shared" si="39"/>
        <v/>
      </c>
      <c r="H1218" s="640"/>
      <c r="I1218" s="641"/>
    </row>
    <row r="1219" s="506" customFormat="1" ht="36" customHeight="1" spans="1:9">
      <c r="A1219" s="303">
        <v>2220509</v>
      </c>
      <c r="B1219" s="422" t="s">
        <v>1050</v>
      </c>
      <c r="C1219" s="317"/>
      <c r="D1219" s="317">
        <v>0</v>
      </c>
      <c r="E1219" s="358">
        <v>0</v>
      </c>
      <c r="F1219" s="121" t="str">
        <f t="shared" si="38"/>
        <v/>
      </c>
      <c r="G1219" s="121" t="str">
        <f t="shared" si="39"/>
        <v/>
      </c>
      <c r="H1219" s="640"/>
      <c r="I1219" s="641"/>
    </row>
    <row r="1220" s="506" customFormat="1" ht="36" customHeight="1" spans="1:9">
      <c r="A1220" s="303">
        <v>2220510</v>
      </c>
      <c r="B1220" s="422" t="s">
        <v>1051</v>
      </c>
      <c r="C1220" s="317"/>
      <c r="D1220" s="317">
        <v>0</v>
      </c>
      <c r="E1220" s="358">
        <v>0</v>
      </c>
      <c r="F1220" s="121" t="str">
        <f t="shared" si="38"/>
        <v/>
      </c>
      <c r="G1220" s="121" t="str">
        <f t="shared" si="39"/>
        <v/>
      </c>
      <c r="H1220" s="640"/>
      <c r="I1220" s="641"/>
    </row>
    <row r="1221" s="506" customFormat="1" ht="36" customHeight="1" spans="1:9">
      <c r="A1221" s="312">
        <v>2220511</v>
      </c>
      <c r="B1221" s="422" t="s">
        <v>1052</v>
      </c>
      <c r="C1221" s="317"/>
      <c r="D1221" s="317">
        <v>0</v>
      </c>
      <c r="E1221" s="358">
        <v>0</v>
      </c>
      <c r="F1221" s="121" t="str">
        <f t="shared" ref="F1221:F1284" si="40">IF(C1221&gt;0,E1221/C1221-1,"")</f>
        <v/>
      </c>
      <c r="G1221" s="121" t="str">
        <f t="shared" ref="G1221:G1284" si="41">IF(D1221&gt;0,E1221/D1221,"")</f>
        <v/>
      </c>
      <c r="H1221" s="640"/>
      <c r="I1221" s="641"/>
    </row>
    <row r="1222" s="506" customFormat="1" ht="36" customHeight="1" spans="1:9">
      <c r="A1222" s="303">
        <v>2220599</v>
      </c>
      <c r="B1222" s="422" t="s">
        <v>1053</v>
      </c>
      <c r="C1222" s="317"/>
      <c r="D1222" s="317">
        <v>0</v>
      </c>
      <c r="E1222" s="358">
        <v>0</v>
      </c>
      <c r="F1222" s="121" t="str">
        <f t="shared" si="40"/>
        <v/>
      </c>
      <c r="G1222" s="121" t="str">
        <f t="shared" si="41"/>
        <v/>
      </c>
      <c r="H1222" s="640"/>
      <c r="I1222" s="641"/>
    </row>
    <row r="1223" s="506" customFormat="1" ht="36" customHeight="1" spans="1:9">
      <c r="A1223" s="306">
        <v>224</v>
      </c>
      <c r="B1223" s="300" t="s">
        <v>130</v>
      </c>
      <c r="C1223" s="301">
        <f>SUM(C1224,C1236,C1242,C1248,C1256,C1269,C1273,C1277)</f>
        <v>1224</v>
      </c>
      <c r="D1223" s="301">
        <v>2842</v>
      </c>
      <c r="E1223" s="301">
        <f>SUM(E1224,E1236,E1242,E1248,E1256,E1269,E1273,E1277)</f>
        <v>2785</v>
      </c>
      <c r="F1223" s="117">
        <f t="shared" si="40"/>
        <v>1.275</v>
      </c>
      <c r="G1223" s="117">
        <f t="shared" si="41"/>
        <v>0.98</v>
      </c>
      <c r="H1223" s="640"/>
      <c r="I1223" s="641"/>
    </row>
    <row r="1224" s="506" customFormat="1" ht="36" customHeight="1" spans="1:9">
      <c r="A1224" s="303">
        <v>22401</v>
      </c>
      <c r="B1224" s="343" t="s">
        <v>1054</v>
      </c>
      <c r="C1224" s="317">
        <v>652</v>
      </c>
      <c r="D1224" s="317">
        <v>1026</v>
      </c>
      <c r="E1224" s="317">
        <f>SUM(E1225:E1235)</f>
        <v>1100</v>
      </c>
      <c r="F1224" s="121">
        <f t="shared" si="40"/>
        <v>0.687</v>
      </c>
      <c r="G1224" s="121">
        <f t="shared" si="41"/>
        <v>1.072</v>
      </c>
      <c r="H1224" s="640"/>
      <c r="I1224" s="641"/>
    </row>
    <row r="1225" s="506" customFormat="1" ht="36" customHeight="1" spans="1:9">
      <c r="A1225" s="303">
        <v>2240101</v>
      </c>
      <c r="B1225" s="422" t="s">
        <v>156</v>
      </c>
      <c r="C1225" s="317">
        <v>387</v>
      </c>
      <c r="D1225" s="317">
        <v>384</v>
      </c>
      <c r="E1225" s="358">
        <v>382</v>
      </c>
      <c r="F1225" s="121">
        <f t="shared" si="40"/>
        <v>-0.013</v>
      </c>
      <c r="G1225" s="121">
        <f t="shared" si="41"/>
        <v>0.995</v>
      </c>
      <c r="H1225" s="640"/>
      <c r="I1225" s="641"/>
    </row>
    <row r="1226" s="506" customFormat="1" ht="36" customHeight="1" spans="1:9">
      <c r="A1226" s="303">
        <v>2240102</v>
      </c>
      <c r="B1226" s="422" t="s">
        <v>157</v>
      </c>
      <c r="C1226" s="317"/>
      <c r="D1226" s="317">
        <v>0</v>
      </c>
      <c r="E1226" s="358">
        <v>0</v>
      </c>
      <c r="F1226" s="121" t="str">
        <f t="shared" si="40"/>
        <v/>
      </c>
      <c r="G1226" s="121" t="str">
        <f t="shared" si="41"/>
        <v/>
      </c>
      <c r="H1226" s="640"/>
      <c r="I1226" s="641"/>
    </row>
    <row r="1227" s="506" customFormat="1" ht="36" customHeight="1" spans="1:9">
      <c r="A1227" s="303">
        <v>2240103</v>
      </c>
      <c r="B1227" s="422" t="s">
        <v>158</v>
      </c>
      <c r="C1227" s="317"/>
      <c r="D1227" s="317">
        <v>0</v>
      </c>
      <c r="E1227" s="358">
        <v>0</v>
      </c>
      <c r="F1227" s="121" t="str">
        <f t="shared" si="40"/>
        <v/>
      </c>
      <c r="G1227" s="121" t="str">
        <f t="shared" si="41"/>
        <v/>
      </c>
      <c r="H1227" s="640"/>
      <c r="I1227" s="641"/>
    </row>
    <row r="1228" s="506" customFormat="1" ht="36" customHeight="1" spans="1:9">
      <c r="A1228" s="303">
        <v>2240104</v>
      </c>
      <c r="B1228" s="422" t="s">
        <v>1055</v>
      </c>
      <c r="C1228" s="317">
        <v>28</v>
      </c>
      <c r="D1228" s="317">
        <v>0</v>
      </c>
      <c r="E1228" s="358">
        <v>0</v>
      </c>
      <c r="F1228" s="121">
        <f t="shared" si="40"/>
        <v>-1</v>
      </c>
      <c r="G1228" s="121" t="str">
        <f t="shared" si="41"/>
        <v/>
      </c>
      <c r="H1228" s="640"/>
      <c r="I1228" s="641"/>
    </row>
    <row r="1229" s="506" customFormat="1" ht="36" customHeight="1" spans="1:9">
      <c r="A1229" s="303">
        <v>2240105</v>
      </c>
      <c r="B1229" s="422" t="s">
        <v>1056</v>
      </c>
      <c r="C1229" s="317"/>
      <c r="D1229" s="317">
        <v>0</v>
      </c>
      <c r="E1229" s="358">
        <v>0</v>
      </c>
      <c r="F1229" s="121" t="str">
        <f t="shared" si="40"/>
        <v/>
      </c>
      <c r="G1229" s="121" t="str">
        <f t="shared" si="41"/>
        <v/>
      </c>
      <c r="H1229" s="640"/>
      <c r="I1229" s="641"/>
    </row>
    <row r="1230" s="506" customFormat="1" ht="36" customHeight="1" spans="1:9">
      <c r="A1230" s="303">
        <v>2240106</v>
      </c>
      <c r="B1230" s="422" t="s">
        <v>1057</v>
      </c>
      <c r="C1230" s="317"/>
      <c r="D1230" s="317">
        <v>130</v>
      </c>
      <c r="E1230" s="358">
        <v>130</v>
      </c>
      <c r="F1230" s="121" t="str">
        <f t="shared" si="40"/>
        <v/>
      </c>
      <c r="G1230" s="121">
        <f t="shared" si="41"/>
        <v>1</v>
      </c>
      <c r="H1230" s="640"/>
      <c r="I1230" s="641"/>
    </row>
    <row r="1231" s="506" customFormat="1" ht="36" customHeight="1" spans="1:9">
      <c r="A1231" s="303">
        <v>2240107</v>
      </c>
      <c r="B1231" s="422" t="s">
        <v>1058</v>
      </c>
      <c r="C1231" s="317"/>
      <c r="D1231" s="317">
        <v>0</v>
      </c>
      <c r="E1231" s="358">
        <v>0</v>
      </c>
      <c r="F1231" s="121" t="str">
        <f t="shared" si="40"/>
        <v/>
      </c>
      <c r="G1231" s="121" t="str">
        <f t="shared" si="41"/>
        <v/>
      </c>
      <c r="H1231" s="640"/>
      <c r="I1231" s="641"/>
    </row>
    <row r="1232" s="506" customFormat="1" ht="36" customHeight="1" spans="1:9">
      <c r="A1232" s="303">
        <v>2240108</v>
      </c>
      <c r="B1232" s="422" t="s">
        <v>1059</v>
      </c>
      <c r="C1232" s="317">
        <v>7</v>
      </c>
      <c r="D1232" s="317">
        <v>87</v>
      </c>
      <c r="E1232" s="358">
        <v>87</v>
      </c>
      <c r="F1232" s="121">
        <f t="shared" si="40"/>
        <v>11.429</v>
      </c>
      <c r="G1232" s="121">
        <f t="shared" si="41"/>
        <v>1</v>
      </c>
      <c r="H1232" s="640"/>
      <c r="I1232" s="641"/>
    </row>
    <row r="1233" s="506" customFormat="1" ht="36" customHeight="1" spans="1:9">
      <c r="A1233" s="303">
        <v>2240109</v>
      </c>
      <c r="B1233" s="422" t="s">
        <v>1060</v>
      </c>
      <c r="C1233" s="317">
        <v>39</v>
      </c>
      <c r="D1233" s="317">
        <v>260</v>
      </c>
      <c r="E1233" s="358">
        <v>90</v>
      </c>
      <c r="F1233" s="121">
        <f t="shared" si="40"/>
        <v>1.308</v>
      </c>
      <c r="G1233" s="121">
        <f t="shared" si="41"/>
        <v>0.346</v>
      </c>
      <c r="H1233" s="640"/>
      <c r="I1233" s="641"/>
    </row>
    <row r="1234" s="506" customFormat="1" ht="36" customHeight="1" spans="1:9">
      <c r="A1234" s="303">
        <v>2240150</v>
      </c>
      <c r="B1234" s="422" t="s">
        <v>165</v>
      </c>
      <c r="C1234" s="317">
        <v>191</v>
      </c>
      <c r="D1234" s="317">
        <v>165</v>
      </c>
      <c r="E1234" s="358">
        <v>309</v>
      </c>
      <c r="F1234" s="121">
        <f t="shared" si="40"/>
        <v>0.618</v>
      </c>
      <c r="G1234" s="121">
        <f t="shared" si="41"/>
        <v>1.873</v>
      </c>
      <c r="H1234" s="640"/>
      <c r="I1234" s="641"/>
    </row>
    <row r="1235" s="506" customFormat="1" ht="36" customHeight="1" spans="1:9">
      <c r="A1235" s="303">
        <v>2240199</v>
      </c>
      <c r="B1235" s="422" t="s">
        <v>1061</v>
      </c>
      <c r="C1235" s="317"/>
      <c r="D1235" s="317">
        <v>0</v>
      </c>
      <c r="E1235" s="358">
        <v>102</v>
      </c>
      <c r="F1235" s="121" t="str">
        <f t="shared" si="40"/>
        <v/>
      </c>
      <c r="G1235" s="121" t="str">
        <f t="shared" si="41"/>
        <v/>
      </c>
      <c r="H1235" s="640"/>
      <c r="I1235" s="641"/>
    </row>
    <row r="1236" s="506" customFormat="1" ht="36" customHeight="1" spans="1:9">
      <c r="A1236" s="303">
        <v>22402</v>
      </c>
      <c r="B1236" s="355" t="s">
        <v>1062</v>
      </c>
      <c r="C1236" s="317">
        <v>379</v>
      </c>
      <c r="D1236" s="317">
        <v>1143</v>
      </c>
      <c r="E1236" s="317">
        <f>SUM(E1237:E1241)</f>
        <v>1061</v>
      </c>
      <c r="F1236" s="121">
        <f t="shared" si="40"/>
        <v>1.799</v>
      </c>
      <c r="G1236" s="121">
        <f t="shared" si="41"/>
        <v>0.928</v>
      </c>
      <c r="H1236" s="640"/>
      <c r="I1236" s="641"/>
    </row>
    <row r="1237" s="506" customFormat="1" ht="36" customHeight="1" spans="1:9">
      <c r="A1237" s="303">
        <v>2240201</v>
      </c>
      <c r="B1237" s="422" t="s">
        <v>156</v>
      </c>
      <c r="C1237" s="317">
        <v>52</v>
      </c>
      <c r="D1237" s="317">
        <v>967</v>
      </c>
      <c r="E1237" s="358">
        <v>887</v>
      </c>
      <c r="F1237" s="121">
        <f t="shared" si="40"/>
        <v>16.058</v>
      </c>
      <c r="G1237" s="121">
        <f t="shared" si="41"/>
        <v>0.917</v>
      </c>
      <c r="H1237" s="640"/>
      <c r="I1237" s="641"/>
    </row>
    <row r="1238" s="506" customFormat="1" ht="36" customHeight="1" spans="1:9">
      <c r="A1238" s="303">
        <v>2240202</v>
      </c>
      <c r="B1238" s="422" t="s">
        <v>157</v>
      </c>
      <c r="C1238" s="317"/>
      <c r="D1238" s="317">
        <v>0</v>
      </c>
      <c r="E1238" s="358">
        <v>0</v>
      </c>
      <c r="F1238" s="121" t="str">
        <f t="shared" si="40"/>
        <v/>
      </c>
      <c r="G1238" s="121" t="str">
        <f t="shared" si="41"/>
        <v/>
      </c>
      <c r="H1238" s="640"/>
      <c r="I1238" s="641"/>
    </row>
    <row r="1239" s="506" customFormat="1" ht="36" customHeight="1" spans="1:9">
      <c r="A1239" s="303">
        <v>2240203</v>
      </c>
      <c r="B1239" s="422" t="s">
        <v>158</v>
      </c>
      <c r="C1239" s="317"/>
      <c r="D1239" s="317">
        <v>0</v>
      </c>
      <c r="E1239" s="358">
        <v>0</v>
      </c>
      <c r="F1239" s="121" t="str">
        <f t="shared" si="40"/>
        <v/>
      </c>
      <c r="G1239" s="121" t="str">
        <f t="shared" si="41"/>
        <v/>
      </c>
      <c r="H1239" s="640"/>
      <c r="I1239" s="641"/>
    </row>
    <row r="1240" s="506" customFormat="1" ht="36" customHeight="1" spans="1:9">
      <c r="A1240" s="303">
        <v>2240204</v>
      </c>
      <c r="B1240" s="422" t="s">
        <v>1063</v>
      </c>
      <c r="C1240" s="317">
        <v>327</v>
      </c>
      <c r="D1240" s="317">
        <v>176</v>
      </c>
      <c r="E1240" s="358">
        <v>174</v>
      </c>
      <c r="F1240" s="121">
        <f t="shared" si="40"/>
        <v>-0.468</v>
      </c>
      <c r="G1240" s="121">
        <f t="shared" si="41"/>
        <v>0.989</v>
      </c>
      <c r="H1240" s="640"/>
      <c r="I1240" s="641"/>
    </row>
    <row r="1241" s="506" customFormat="1" ht="36" customHeight="1" spans="1:9">
      <c r="A1241" s="303">
        <v>2240299</v>
      </c>
      <c r="B1241" s="428" t="s">
        <v>1064</v>
      </c>
      <c r="C1241" s="317"/>
      <c r="D1241" s="317">
        <v>0</v>
      </c>
      <c r="E1241" s="358">
        <v>0</v>
      </c>
      <c r="F1241" s="121" t="str">
        <f t="shared" si="40"/>
        <v/>
      </c>
      <c r="G1241" s="121" t="str">
        <f t="shared" si="41"/>
        <v/>
      </c>
      <c r="H1241" s="640"/>
      <c r="I1241" s="641"/>
    </row>
    <row r="1242" s="506" customFormat="1" ht="36" customHeight="1" spans="1:9">
      <c r="A1242" s="303">
        <v>22403</v>
      </c>
      <c r="B1242" s="343" t="s">
        <v>1065</v>
      </c>
      <c r="C1242" s="317">
        <f>SUM(C1243:C1247)</f>
        <v>0</v>
      </c>
      <c r="D1242" s="317">
        <v>0</v>
      </c>
      <c r="E1242" s="317">
        <f>SUM(E1243:E1247)</f>
        <v>0</v>
      </c>
      <c r="F1242" s="121" t="str">
        <f t="shared" si="40"/>
        <v/>
      </c>
      <c r="G1242" s="121" t="str">
        <f t="shared" si="41"/>
        <v/>
      </c>
      <c r="H1242" s="640"/>
      <c r="I1242" s="641"/>
    </row>
    <row r="1243" s="506" customFormat="1" ht="36" customHeight="1" spans="1:9">
      <c r="A1243" s="303">
        <v>2240301</v>
      </c>
      <c r="B1243" s="422" t="s">
        <v>1066</v>
      </c>
      <c r="C1243" s="317"/>
      <c r="D1243" s="317">
        <v>0</v>
      </c>
      <c r="E1243" s="358">
        <v>0</v>
      </c>
      <c r="F1243" s="121" t="str">
        <f t="shared" si="40"/>
        <v/>
      </c>
      <c r="G1243" s="121" t="str">
        <f t="shared" si="41"/>
        <v/>
      </c>
      <c r="H1243" s="640"/>
      <c r="I1243" s="641"/>
    </row>
    <row r="1244" s="506" customFormat="1" ht="36" customHeight="1" spans="1:9">
      <c r="A1244" s="303">
        <v>2240302</v>
      </c>
      <c r="B1244" s="422" t="s">
        <v>1067</v>
      </c>
      <c r="C1244" s="317"/>
      <c r="D1244" s="317">
        <v>0</v>
      </c>
      <c r="E1244" s="358">
        <v>0</v>
      </c>
      <c r="F1244" s="121" t="str">
        <f t="shared" si="40"/>
        <v/>
      </c>
      <c r="G1244" s="121" t="str">
        <f t="shared" si="41"/>
        <v/>
      </c>
      <c r="H1244" s="640"/>
      <c r="I1244" s="641"/>
    </row>
    <row r="1245" s="506" customFormat="1" ht="36" customHeight="1" spans="1:9">
      <c r="A1245" s="303">
        <v>2240303</v>
      </c>
      <c r="B1245" s="422" t="s">
        <v>1068</v>
      </c>
      <c r="C1245" s="317"/>
      <c r="D1245" s="317">
        <v>0</v>
      </c>
      <c r="E1245" s="358">
        <v>0</v>
      </c>
      <c r="F1245" s="121" t="str">
        <f t="shared" si="40"/>
        <v/>
      </c>
      <c r="G1245" s="121" t="str">
        <f t="shared" si="41"/>
        <v/>
      </c>
      <c r="H1245" s="640"/>
      <c r="I1245" s="641"/>
    </row>
    <row r="1246" s="506" customFormat="1" ht="36" customHeight="1" spans="1:9">
      <c r="A1246" s="303">
        <v>2240304</v>
      </c>
      <c r="B1246" s="422" t="s">
        <v>1069</v>
      </c>
      <c r="C1246" s="317"/>
      <c r="D1246" s="317">
        <v>0</v>
      </c>
      <c r="E1246" s="358">
        <v>0</v>
      </c>
      <c r="F1246" s="121" t="str">
        <f t="shared" si="40"/>
        <v/>
      </c>
      <c r="G1246" s="121" t="str">
        <f t="shared" si="41"/>
        <v/>
      </c>
      <c r="H1246" s="640"/>
      <c r="I1246" s="641"/>
    </row>
    <row r="1247" s="506" customFormat="1" ht="36" customHeight="1" spans="1:9">
      <c r="A1247" s="303">
        <v>2240399</v>
      </c>
      <c r="B1247" s="422" t="s">
        <v>1070</v>
      </c>
      <c r="C1247" s="317"/>
      <c r="D1247" s="317">
        <v>0</v>
      </c>
      <c r="E1247" s="358">
        <v>0</v>
      </c>
      <c r="F1247" s="121" t="str">
        <f t="shared" si="40"/>
        <v/>
      </c>
      <c r="G1247" s="121" t="str">
        <f t="shared" si="41"/>
        <v/>
      </c>
      <c r="H1247" s="640"/>
      <c r="I1247" s="641"/>
    </row>
    <row r="1248" s="506" customFormat="1" ht="36" customHeight="1" spans="1:9">
      <c r="A1248" s="303">
        <v>22404</v>
      </c>
      <c r="B1248" s="343" t="s">
        <v>1071</v>
      </c>
      <c r="C1248" s="317">
        <f>SUM(C1249:C1255)</f>
        <v>0</v>
      </c>
      <c r="D1248" s="317">
        <v>0</v>
      </c>
      <c r="E1248" s="317">
        <f>SUM(E1249:E1255)</f>
        <v>0</v>
      </c>
      <c r="F1248" s="121" t="str">
        <f t="shared" si="40"/>
        <v/>
      </c>
      <c r="G1248" s="121" t="str">
        <f t="shared" si="41"/>
        <v/>
      </c>
      <c r="H1248" s="640"/>
      <c r="I1248" s="641"/>
    </row>
    <row r="1249" s="506" customFormat="1" ht="36" customHeight="1" spans="1:9">
      <c r="A1249" s="303">
        <v>2240401</v>
      </c>
      <c r="B1249" s="422" t="s">
        <v>156</v>
      </c>
      <c r="C1249" s="317"/>
      <c r="D1249" s="317">
        <v>0</v>
      </c>
      <c r="E1249" s="358">
        <v>0</v>
      </c>
      <c r="F1249" s="121" t="str">
        <f t="shared" si="40"/>
        <v/>
      </c>
      <c r="G1249" s="121" t="str">
        <f t="shared" si="41"/>
        <v/>
      </c>
      <c r="H1249" s="640"/>
      <c r="I1249" s="641"/>
    </row>
    <row r="1250" s="506" customFormat="1" ht="36" customHeight="1" spans="1:9">
      <c r="A1250" s="303">
        <v>2240402</v>
      </c>
      <c r="B1250" s="422" t="s">
        <v>157</v>
      </c>
      <c r="C1250" s="317"/>
      <c r="D1250" s="317">
        <v>0</v>
      </c>
      <c r="E1250" s="358">
        <v>0</v>
      </c>
      <c r="F1250" s="121" t="str">
        <f t="shared" si="40"/>
        <v/>
      </c>
      <c r="G1250" s="121" t="str">
        <f t="shared" si="41"/>
        <v/>
      </c>
      <c r="H1250" s="640"/>
      <c r="I1250" s="641"/>
    </row>
    <row r="1251" s="506" customFormat="1" ht="36" customHeight="1" spans="1:9">
      <c r="A1251" s="303">
        <v>2240403</v>
      </c>
      <c r="B1251" s="422" t="s">
        <v>158</v>
      </c>
      <c r="C1251" s="317"/>
      <c r="D1251" s="317">
        <v>0</v>
      </c>
      <c r="E1251" s="358">
        <v>0</v>
      </c>
      <c r="F1251" s="121" t="str">
        <f t="shared" si="40"/>
        <v/>
      </c>
      <c r="G1251" s="121" t="str">
        <f t="shared" si="41"/>
        <v/>
      </c>
      <c r="H1251" s="640"/>
      <c r="I1251" s="641"/>
    </row>
    <row r="1252" s="506" customFormat="1" ht="36" customHeight="1" spans="1:9">
      <c r="A1252" s="303">
        <v>2240404</v>
      </c>
      <c r="B1252" s="428" t="s">
        <v>1072</v>
      </c>
      <c r="C1252" s="317"/>
      <c r="D1252" s="317">
        <v>0</v>
      </c>
      <c r="E1252" s="358">
        <v>0</v>
      </c>
      <c r="F1252" s="121" t="str">
        <f t="shared" si="40"/>
        <v/>
      </c>
      <c r="G1252" s="121" t="str">
        <f t="shared" si="41"/>
        <v/>
      </c>
      <c r="H1252" s="640"/>
      <c r="I1252" s="641"/>
    </row>
    <row r="1253" s="506" customFormat="1" ht="36" customHeight="1" spans="1:9">
      <c r="A1253" s="303">
        <v>2240405</v>
      </c>
      <c r="B1253" s="428" t="s">
        <v>1073</v>
      </c>
      <c r="C1253" s="317"/>
      <c r="D1253" s="317">
        <v>0</v>
      </c>
      <c r="E1253" s="358">
        <v>0</v>
      </c>
      <c r="F1253" s="121" t="str">
        <f t="shared" si="40"/>
        <v/>
      </c>
      <c r="G1253" s="121" t="str">
        <f t="shared" si="41"/>
        <v/>
      </c>
      <c r="H1253" s="640"/>
      <c r="I1253" s="641"/>
    </row>
    <row r="1254" s="506" customFormat="1" ht="36" customHeight="1" spans="1:9">
      <c r="A1254" s="303">
        <v>2240450</v>
      </c>
      <c r="B1254" s="422" t="s">
        <v>165</v>
      </c>
      <c r="C1254" s="317"/>
      <c r="D1254" s="317">
        <v>0</v>
      </c>
      <c r="E1254" s="358">
        <v>0</v>
      </c>
      <c r="F1254" s="121" t="str">
        <f t="shared" si="40"/>
        <v/>
      </c>
      <c r="G1254" s="121" t="str">
        <f t="shared" si="41"/>
        <v/>
      </c>
      <c r="H1254" s="640"/>
      <c r="I1254" s="641"/>
    </row>
    <row r="1255" s="506" customFormat="1" ht="36" customHeight="1" spans="1:9">
      <c r="A1255" s="303">
        <v>2240499</v>
      </c>
      <c r="B1255" s="428" t="s">
        <v>1074</v>
      </c>
      <c r="C1255" s="317"/>
      <c r="D1255" s="317">
        <v>0</v>
      </c>
      <c r="E1255" s="358">
        <v>0</v>
      </c>
      <c r="F1255" s="121" t="str">
        <f t="shared" si="40"/>
        <v/>
      </c>
      <c r="G1255" s="121" t="str">
        <f t="shared" si="41"/>
        <v/>
      </c>
      <c r="H1255" s="640"/>
      <c r="I1255" s="641"/>
    </row>
    <row r="1256" s="506" customFormat="1" ht="36" customHeight="1" spans="1:9">
      <c r="A1256" s="303">
        <v>22405</v>
      </c>
      <c r="B1256" s="343" t="s">
        <v>1075</v>
      </c>
      <c r="C1256" s="317">
        <v>126</v>
      </c>
      <c r="D1256" s="317">
        <v>125</v>
      </c>
      <c r="E1256" s="317">
        <f>SUM(E1257:E1268)</f>
        <v>122</v>
      </c>
      <c r="F1256" s="121">
        <f t="shared" si="40"/>
        <v>-0.032</v>
      </c>
      <c r="G1256" s="121">
        <f t="shared" si="41"/>
        <v>0.976</v>
      </c>
      <c r="H1256" s="640"/>
      <c r="I1256" s="641"/>
    </row>
    <row r="1257" s="506" customFormat="1" ht="36" customHeight="1" spans="1:9">
      <c r="A1257" s="303">
        <v>2240501</v>
      </c>
      <c r="B1257" s="422" t="s">
        <v>156</v>
      </c>
      <c r="C1257" s="317">
        <v>124</v>
      </c>
      <c r="D1257" s="317">
        <v>123</v>
      </c>
      <c r="E1257" s="358">
        <v>120</v>
      </c>
      <c r="F1257" s="121">
        <f t="shared" si="40"/>
        <v>-0.032</v>
      </c>
      <c r="G1257" s="121">
        <f t="shared" si="41"/>
        <v>0.976</v>
      </c>
      <c r="H1257" s="640"/>
      <c r="I1257" s="641"/>
    </row>
    <row r="1258" s="506" customFormat="1" ht="36" customHeight="1" spans="1:9">
      <c r="A1258" s="303">
        <v>2240502</v>
      </c>
      <c r="B1258" s="422" t="s">
        <v>157</v>
      </c>
      <c r="C1258" s="317"/>
      <c r="D1258" s="317">
        <v>0</v>
      </c>
      <c r="E1258" s="358">
        <v>0</v>
      </c>
      <c r="F1258" s="121" t="str">
        <f t="shared" si="40"/>
        <v/>
      </c>
      <c r="G1258" s="121" t="str">
        <f t="shared" si="41"/>
        <v/>
      </c>
      <c r="H1258" s="640"/>
      <c r="I1258" s="641"/>
    </row>
    <row r="1259" s="506" customFormat="1" ht="36" customHeight="1" spans="1:9">
      <c r="A1259" s="303">
        <v>2240503</v>
      </c>
      <c r="B1259" s="422" t="s">
        <v>158</v>
      </c>
      <c r="C1259" s="317"/>
      <c r="D1259" s="317">
        <v>0</v>
      </c>
      <c r="E1259" s="358">
        <v>0</v>
      </c>
      <c r="F1259" s="121" t="str">
        <f t="shared" si="40"/>
        <v/>
      </c>
      <c r="G1259" s="121" t="str">
        <f t="shared" si="41"/>
        <v/>
      </c>
      <c r="H1259" s="640"/>
      <c r="I1259" s="641"/>
    </row>
    <row r="1260" s="506" customFormat="1" ht="36" customHeight="1" spans="1:9">
      <c r="A1260" s="303">
        <v>2240504</v>
      </c>
      <c r="B1260" s="422" t="s">
        <v>1076</v>
      </c>
      <c r="C1260" s="317"/>
      <c r="D1260" s="317">
        <v>0</v>
      </c>
      <c r="E1260" s="358">
        <v>0</v>
      </c>
      <c r="F1260" s="121" t="str">
        <f t="shared" si="40"/>
        <v/>
      </c>
      <c r="G1260" s="121" t="str">
        <f t="shared" si="41"/>
        <v/>
      </c>
      <c r="H1260" s="640"/>
      <c r="I1260" s="641"/>
    </row>
    <row r="1261" s="506" customFormat="1" ht="36" customHeight="1" spans="1:9">
      <c r="A1261" s="303">
        <v>2240505</v>
      </c>
      <c r="B1261" s="422" t="s">
        <v>1077</v>
      </c>
      <c r="C1261" s="317">
        <v>2</v>
      </c>
      <c r="D1261" s="317">
        <v>2</v>
      </c>
      <c r="E1261" s="358">
        <v>2</v>
      </c>
      <c r="F1261" s="121">
        <f t="shared" si="40"/>
        <v>0</v>
      </c>
      <c r="G1261" s="121">
        <f t="shared" si="41"/>
        <v>1</v>
      </c>
      <c r="H1261" s="640"/>
      <c r="I1261" s="641"/>
    </row>
    <row r="1262" s="506" customFormat="1" ht="36" customHeight="1" spans="1:9">
      <c r="A1262" s="303">
        <v>2240506</v>
      </c>
      <c r="B1262" s="422" t="s">
        <v>1078</v>
      </c>
      <c r="C1262" s="317"/>
      <c r="D1262" s="317">
        <v>0</v>
      </c>
      <c r="E1262" s="358">
        <v>0</v>
      </c>
      <c r="F1262" s="121" t="str">
        <f t="shared" si="40"/>
        <v/>
      </c>
      <c r="G1262" s="121" t="str">
        <f t="shared" si="41"/>
        <v/>
      </c>
      <c r="H1262" s="640"/>
      <c r="I1262" s="641"/>
    </row>
    <row r="1263" s="506" customFormat="1" ht="36" customHeight="1" spans="1:9">
      <c r="A1263" s="303">
        <v>2240507</v>
      </c>
      <c r="B1263" s="422" t="s">
        <v>1079</v>
      </c>
      <c r="C1263" s="317"/>
      <c r="D1263" s="317">
        <v>0</v>
      </c>
      <c r="E1263" s="358">
        <v>0</v>
      </c>
      <c r="F1263" s="121" t="str">
        <f t="shared" si="40"/>
        <v/>
      </c>
      <c r="G1263" s="121" t="str">
        <f t="shared" si="41"/>
        <v/>
      </c>
      <c r="H1263" s="640"/>
      <c r="I1263" s="641"/>
    </row>
    <row r="1264" s="506" customFormat="1" ht="36" customHeight="1" spans="1:9">
      <c r="A1264" s="303">
        <v>2240508</v>
      </c>
      <c r="B1264" s="422" t="s">
        <v>1080</v>
      </c>
      <c r="C1264" s="317"/>
      <c r="D1264" s="317">
        <v>0</v>
      </c>
      <c r="E1264" s="358">
        <v>0</v>
      </c>
      <c r="F1264" s="121" t="str">
        <f t="shared" si="40"/>
        <v/>
      </c>
      <c r="G1264" s="121" t="str">
        <f t="shared" si="41"/>
        <v/>
      </c>
      <c r="H1264" s="640"/>
      <c r="I1264" s="641"/>
    </row>
    <row r="1265" s="506" customFormat="1" ht="36" customHeight="1" spans="1:9">
      <c r="A1265" s="303">
        <v>2240509</v>
      </c>
      <c r="B1265" s="422" t="s">
        <v>1081</v>
      </c>
      <c r="C1265" s="317"/>
      <c r="D1265" s="317">
        <v>0</v>
      </c>
      <c r="E1265" s="358">
        <v>0</v>
      </c>
      <c r="F1265" s="121" t="str">
        <f t="shared" si="40"/>
        <v/>
      </c>
      <c r="G1265" s="121" t="str">
        <f t="shared" si="41"/>
        <v/>
      </c>
      <c r="H1265" s="640"/>
      <c r="I1265" s="641"/>
    </row>
    <row r="1266" s="506" customFormat="1" ht="36" customHeight="1" spans="1:9">
      <c r="A1266" s="303">
        <v>2240510</v>
      </c>
      <c r="B1266" s="422" t="s">
        <v>1082</v>
      </c>
      <c r="C1266" s="317"/>
      <c r="D1266" s="317">
        <v>0</v>
      </c>
      <c r="E1266" s="358">
        <v>0</v>
      </c>
      <c r="F1266" s="121" t="str">
        <f t="shared" si="40"/>
        <v/>
      </c>
      <c r="G1266" s="121" t="str">
        <f t="shared" si="41"/>
        <v/>
      </c>
      <c r="H1266" s="640"/>
      <c r="I1266" s="641"/>
    </row>
    <row r="1267" s="506" customFormat="1" ht="36" customHeight="1" spans="1:9">
      <c r="A1267" s="303">
        <v>2240550</v>
      </c>
      <c r="B1267" s="422" t="s">
        <v>1083</v>
      </c>
      <c r="C1267" s="317"/>
      <c r="D1267" s="317">
        <v>0</v>
      </c>
      <c r="E1267" s="358">
        <v>0</v>
      </c>
      <c r="F1267" s="121" t="str">
        <f t="shared" si="40"/>
        <v/>
      </c>
      <c r="G1267" s="121" t="str">
        <f t="shared" si="41"/>
        <v/>
      </c>
      <c r="H1267" s="640"/>
      <c r="I1267" s="641"/>
    </row>
    <row r="1268" s="506" customFormat="1" ht="36" customHeight="1" spans="1:9">
      <c r="A1268" s="303">
        <v>2240599</v>
      </c>
      <c r="B1268" s="422" t="s">
        <v>1084</v>
      </c>
      <c r="C1268" s="317"/>
      <c r="D1268" s="317">
        <v>0</v>
      </c>
      <c r="E1268" s="358">
        <v>0</v>
      </c>
      <c r="F1268" s="121" t="str">
        <f t="shared" si="40"/>
        <v/>
      </c>
      <c r="G1268" s="121" t="str">
        <f t="shared" si="41"/>
        <v/>
      </c>
      <c r="H1268" s="640"/>
      <c r="I1268" s="641"/>
    </row>
    <row r="1269" s="506" customFormat="1" ht="36" customHeight="1" spans="1:9">
      <c r="A1269" s="303">
        <v>22406</v>
      </c>
      <c r="B1269" s="343" t="s">
        <v>1085</v>
      </c>
      <c r="C1269" s="317">
        <v>44</v>
      </c>
      <c r="D1269" s="317">
        <v>436</v>
      </c>
      <c r="E1269" s="317">
        <f>SUM(E1270:E1272)</f>
        <v>384</v>
      </c>
      <c r="F1269" s="121">
        <f t="shared" si="40"/>
        <v>7.727</v>
      </c>
      <c r="G1269" s="121">
        <f t="shared" si="41"/>
        <v>0.881</v>
      </c>
      <c r="H1269" s="640"/>
      <c r="I1269" s="641"/>
    </row>
    <row r="1270" s="506" customFormat="1" ht="36" customHeight="1" spans="1:9">
      <c r="A1270" s="303">
        <v>2240601</v>
      </c>
      <c r="B1270" s="422" t="s">
        <v>1086</v>
      </c>
      <c r="C1270" s="317"/>
      <c r="D1270" s="317">
        <v>189</v>
      </c>
      <c r="E1270" s="358">
        <v>142</v>
      </c>
      <c r="F1270" s="121" t="str">
        <f t="shared" si="40"/>
        <v/>
      </c>
      <c r="G1270" s="121">
        <f t="shared" si="41"/>
        <v>0.751</v>
      </c>
      <c r="H1270" s="640"/>
      <c r="I1270" s="641"/>
    </row>
    <row r="1271" s="506" customFormat="1" ht="36" customHeight="1" spans="1:9">
      <c r="A1271" s="303">
        <v>2240602</v>
      </c>
      <c r="B1271" s="422" t="s">
        <v>1087</v>
      </c>
      <c r="C1271" s="317"/>
      <c r="D1271" s="317">
        <v>227</v>
      </c>
      <c r="E1271" s="358">
        <v>227</v>
      </c>
      <c r="F1271" s="121" t="str">
        <f t="shared" si="40"/>
        <v/>
      </c>
      <c r="G1271" s="121">
        <f t="shared" si="41"/>
        <v>1</v>
      </c>
      <c r="H1271" s="640"/>
      <c r="I1271" s="641"/>
    </row>
    <row r="1272" s="506" customFormat="1" ht="36" customHeight="1" spans="1:9">
      <c r="A1272" s="303">
        <v>2240699</v>
      </c>
      <c r="B1272" s="422" t="s">
        <v>1088</v>
      </c>
      <c r="C1272" s="317"/>
      <c r="D1272" s="317">
        <v>20</v>
      </c>
      <c r="E1272" s="358">
        <v>15</v>
      </c>
      <c r="F1272" s="121" t="str">
        <f t="shared" si="40"/>
        <v/>
      </c>
      <c r="G1272" s="121">
        <f t="shared" si="41"/>
        <v>0.75</v>
      </c>
      <c r="H1272" s="640"/>
      <c r="I1272" s="641"/>
    </row>
    <row r="1273" s="506" customFormat="1" ht="36" customHeight="1" spans="1:9">
      <c r="A1273" s="303">
        <v>22407</v>
      </c>
      <c r="B1273" s="343" t="s">
        <v>1089</v>
      </c>
      <c r="C1273" s="317">
        <v>1</v>
      </c>
      <c r="D1273" s="317">
        <v>77</v>
      </c>
      <c r="E1273" s="317">
        <f>SUM(E1274:E1276)</f>
        <v>83</v>
      </c>
      <c r="F1273" s="121">
        <f t="shared" si="40"/>
        <v>82</v>
      </c>
      <c r="G1273" s="121">
        <f t="shared" si="41"/>
        <v>1.078</v>
      </c>
      <c r="H1273" s="640"/>
      <c r="I1273" s="641"/>
    </row>
    <row r="1274" s="506" customFormat="1" ht="36" customHeight="1" spans="1:9">
      <c r="A1274" s="303">
        <v>2240703</v>
      </c>
      <c r="B1274" s="422" t="s">
        <v>1090</v>
      </c>
      <c r="C1274" s="317">
        <v>1</v>
      </c>
      <c r="D1274" s="317">
        <v>77</v>
      </c>
      <c r="E1274" s="358">
        <v>83</v>
      </c>
      <c r="F1274" s="121">
        <f t="shared" si="40"/>
        <v>82</v>
      </c>
      <c r="G1274" s="121">
        <f t="shared" si="41"/>
        <v>1.078</v>
      </c>
      <c r="H1274" s="640"/>
      <c r="I1274" s="641"/>
    </row>
    <row r="1275" s="506" customFormat="1" ht="36" customHeight="1" spans="1:9">
      <c r="A1275" s="303">
        <v>2240704</v>
      </c>
      <c r="B1275" s="422" t="s">
        <v>1091</v>
      </c>
      <c r="C1275" s="317"/>
      <c r="D1275" s="317">
        <v>0</v>
      </c>
      <c r="E1275" s="358">
        <v>0</v>
      </c>
      <c r="F1275" s="121" t="str">
        <f t="shared" si="40"/>
        <v/>
      </c>
      <c r="G1275" s="121" t="str">
        <f t="shared" si="41"/>
        <v/>
      </c>
      <c r="H1275" s="640"/>
      <c r="I1275" s="641"/>
    </row>
    <row r="1276" s="506" customFormat="1" ht="36" customHeight="1" spans="1:9">
      <c r="A1276" s="303">
        <v>2240799</v>
      </c>
      <c r="B1276" s="422" t="s">
        <v>1092</v>
      </c>
      <c r="C1276" s="317"/>
      <c r="D1276" s="317">
        <v>0</v>
      </c>
      <c r="E1276" s="358">
        <v>0</v>
      </c>
      <c r="F1276" s="121" t="str">
        <f t="shared" si="40"/>
        <v/>
      </c>
      <c r="G1276" s="121" t="str">
        <f t="shared" si="41"/>
        <v/>
      </c>
      <c r="H1276" s="640"/>
      <c r="I1276" s="641"/>
    </row>
    <row r="1277" s="506" customFormat="1" ht="36" customHeight="1" spans="1:9">
      <c r="A1277" s="303">
        <v>22499</v>
      </c>
      <c r="B1277" s="343" t="s">
        <v>1093</v>
      </c>
      <c r="C1277" s="317">
        <v>22</v>
      </c>
      <c r="D1277" s="317">
        <v>35</v>
      </c>
      <c r="E1277" s="317">
        <f>E1278</f>
        <v>35</v>
      </c>
      <c r="F1277" s="121">
        <f t="shared" si="40"/>
        <v>0.591</v>
      </c>
      <c r="G1277" s="121">
        <f t="shared" si="41"/>
        <v>1</v>
      </c>
      <c r="H1277" s="640"/>
      <c r="I1277" s="641"/>
    </row>
    <row r="1278" s="506" customFormat="1" ht="36" customHeight="1" spans="1:9">
      <c r="A1278" s="315">
        <v>2249999</v>
      </c>
      <c r="B1278" s="422" t="s">
        <v>1093</v>
      </c>
      <c r="C1278" s="317">
        <v>22</v>
      </c>
      <c r="D1278" s="317">
        <v>35</v>
      </c>
      <c r="E1278" s="358">
        <v>35</v>
      </c>
      <c r="F1278" s="121">
        <f t="shared" si="40"/>
        <v>0.591</v>
      </c>
      <c r="G1278" s="121">
        <f t="shared" si="41"/>
        <v>1</v>
      </c>
      <c r="H1278" s="640"/>
      <c r="I1278" s="641"/>
    </row>
    <row r="1279" s="506" customFormat="1" ht="36" customHeight="1" spans="1:9">
      <c r="A1279" s="306">
        <v>227</v>
      </c>
      <c r="B1279" s="300" t="s">
        <v>131</v>
      </c>
      <c r="C1279" s="301"/>
      <c r="D1279" s="301">
        <v>4000</v>
      </c>
      <c r="E1279" s="301">
        <v>3349</v>
      </c>
      <c r="F1279" s="117" t="str">
        <f t="shared" si="40"/>
        <v/>
      </c>
      <c r="G1279" s="117">
        <f t="shared" si="41"/>
        <v>0.837</v>
      </c>
      <c r="H1279" s="640"/>
      <c r="I1279" s="641"/>
    </row>
    <row r="1280" s="506" customFormat="1" ht="36" customHeight="1" spans="1:9">
      <c r="A1280" s="306">
        <v>232</v>
      </c>
      <c r="B1280" s="300" t="s">
        <v>132</v>
      </c>
      <c r="C1280" s="301">
        <f>C1281</f>
        <v>7079</v>
      </c>
      <c r="D1280" s="301">
        <v>9200</v>
      </c>
      <c r="E1280" s="301">
        <f>E1281</f>
        <v>9163</v>
      </c>
      <c r="F1280" s="117">
        <f t="shared" si="40"/>
        <v>0.294</v>
      </c>
      <c r="G1280" s="117">
        <f t="shared" si="41"/>
        <v>0.996</v>
      </c>
      <c r="H1280" s="640"/>
      <c r="I1280" s="641"/>
    </row>
    <row r="1281" s="506" customFormat="1" ht="36" customHeight="1" spans="1:9">
      <c r="A1281" s="303">
        <v>23203</v>
      </c>
      <c r="B1281" s="343" t="s">
        <v>1094</v>
      </c>
      <c r="C1281" s="317">
        <v>7079</v>
      </c>
      <c r="D1281" s="317">
        <v>9200</v>
      </c>
      <c r="E1281" s="317">
        <f>SUM(E1282:E1285)</f>
        <v>9163</v>
      </c>
      <c r="F1281" s="121">
        <f t="shared" si="40"/>
        <v>0.294</v>
      </c>
      <c r="G1281" s="121">
        <f t="shared" si="41"/>
        <v>0.996</v>
      </c>
      <c r="H1281" s="640"/>
      <c r="I1281" s="641"/>
    </row>
    <row r="1282" s="506" customFormat="1" ht="36" customHeight="1" spans="1:9">
      <c r="A1282" s="303">
        <v>2320301</v>
      </c>
      <c r="B1282" s="422" t="s">
        <v>1095</v>
      </c>
      <c r="C1282" s="317">
        <v>7079</v>
      </c>
      <c r="D1282" s="317">
        <v>9200</v>
      </c>
      <c r="E1282" s="358">
        <v>9163</v>
      </c>
      <c r="F1282" s="121">
        <f t="shared" si="40"/>
        <v>0.294</v>
      </c>
      <c r="G1282" s="121">
        <f t="shared" si="41"/>
        <v>0.996</v>
      </c>
      <c r="H1282" s="640"/>
      <c r="I1282" s="641"/>
    </row>
    <row r="1283" s="506" customFormat="1" ht="36" customHeight="1" spans="1:9">
      <c r="A1283" s="303">
        <v>2320302</v>
      </c>
      <c r="B1283" s="422" t="s">
        <v>1096</v>
      </c>
      <c r="C1283" s="317"/>
      <c r="D1283" s="317">
        <v>0</v>
      </c>
      <c r="E1283" s="358">
        <v>0</v>
      </c>
      <c r="F1283" s="117" t="str">
        <f t="shared" si="40"/>
        <v/>
      </c>
      <c r="G1283" s="117" t="str">
        <f t="shared" si="41"/>
        <v/>
      </c>
      <c r="H1283" s="640"/>
      <c r="I1283" s="641"/>
    </row>
    <row r="1284" s="506" customFormat="1" ht="36" customHeight="1" spans="1:9">
      <c r="A1284" s="303">
        <v>2320303</v>
      </c>
      <c r="B1284" s="422" t="s">
        <v>1097</v>
      </c>
      <c r="C1284" s="317"/>
      <c r="D1284" s="317">
        <v>0</v>
      </c>
      <c r="E1284" s="358">
        <v>0</v>
      </c>
      <c r="F1284" s="117" t="str">
        <f t="shared" si="40"/>
        <v/>
      </c>
      <c r="G1284" s="117" t="str">
        <f t="shared" si="41"/>
        <v/>
      </c>
      <c r="H1284" s="640"/>
      <c r="I1284" s="641"/>
    </row>
    <row r="1285" s="506" customFormat="1" ht="36" customHeight="1" spans="1:9">
      <c r="A1285" s="308">
        <v>2320399</v>
      </c>
      <c r="B1285" s="422" t="s">
        <v>1098</v>
      </c>
      <c r="C1285" s="317"/>
      <c r="D1285" s="317">
        <v>0</v>
      </c>
      <c r="E1285" s="358">
        <v>0</v>
      </c>
      <c r="F1285" s="117" t="str">
        <f t="shared" ref="F1285:F1292" si="42">IF(C1285&gt;0,E1285/C1285-1,"")</f>
        <v/>
      </c>
      <c r="G1285" s="117" t="str">
        <f t="shared" ref="G1285:G1292" si="43">IF(D1285&gt;0,E1285/D1285,"")</f>
        <v/>
      </c>
      <c r="H1285" s="640"/>
      <c r="I1285" s="641"/>
    </row>
    <row r="1286" s="506" customFormat="1" ht="36" customHeight="1" spans="1:9">
      <c r="A1286" s="306">
        <v>233</v>
      </c>
      <c r="B1286" s="300" t="s">
        <v>133</v>
      </c>
      <c r="C1286" s="301">
        <f>C1287</f>
        <v>91</v>
      </c>
      <c r="D1286" s="301">
        <v>28</v>
      </c>
      <c r="E1286" s="301">
        <f>E1287</f>
        <v>28</v>
      </c>
      <c r="F1286" s="117">
        <f t="shared" si="42"/>
        <v>-0.692</v>
      </c>
      <c r="G1286" s="117">
        <f t="shared" si="43"/>
        <v>1</v>
      </c>
      <c r="H1286" s="640"/>
      <c r="I1286" s="641"/>
    </row>
    <row r="1287" s="506" customFormat="1" ht="36" customHeight="1" spans="1:9">
      <c r="A1287" s="303">
        <v>23303</v>
      </c>
      <c r="B1287" s="343" t="s">
        <v>1099</v>
      </c>
      <c r="C1287" s="317">
        <v>91</v>
      </c>
      <c r="D1287" s="317">
        <v>28</v>
      </c>
      <c r="E1287" s="358">
        <v>28</v>
      </c>
      <c r="F1287" s="121">
        <f t="shared" si="42"/>
        <v>-0.692</v>
      </c>
      <c r="G1287" s="121">
        <f t="shared" si="43"/>
        <v>1</v>
      </c>
      <c r="H1287" s="640"/>
      <c r="I1287" s="641"/>
    </row>
    <row r="1288" s="506" customFormat="1" ht="36" customHeight="1" spans="1:9">
      <c r="A1288" s="306">
        <v>229</v>
      </c>
      <c r="B1288" s="300" t="s">
        <v>134</v>
      </c>
      <c r="C1288" s="301">
        <f>SUM(C1289:C1290)</f>
        <v>462</v>
      </c>
      <c r="D1288" s="301">
        <v>4840</v>
      </c>
      <c r="E1288" s="301">
        <f>SUM(E1289:E1290)</f>
        <v>2058</v>
      </c>
      <c r="F1288" s="117">
        <f t="shared" si="42"/>
        <v>3.455</v>
      </c>
      <c r="G1288" s="117">
        <f t="shared" si="43"/>
        <v>0.425</v>
      </c>
      <c r="H1288" s="640"/>
      <c r="I1288" s="641"/>
    </row>
    <row r="1289" s="506" customFormat="1" ht="36" customHeight="1" spans="1:9">
      <c r="A1289" s="303">
        <v>22902</v>
      </c>
      <c r="B1289" s="343" t="s">
        <v>1100</v>
      </c>
      <c r="C1289" s="317"/>
      <c r="D1289" s="317">
        <v>4750</v>
      </c>
      <c r="E1289" s="358">
        <v>2058</v>
      </c>
      <c r="F1289" s="121" t="str">
        <f t="shared" si="42"/>
        <v/>
      </c>
      <c r="G1289" s="121">
        <f t="shared" si="43"/>
        <v>0.433</v>
      </c>
      <c r="H1289" s="640"/>
      <c r="I1289" s="641"/>
    </row>
    <row r="1290" s="506" customFormat="1" ht="36" customHeight="1" spans="1:9">
      <c r="A1290" s="303">
        <v>22999</v>
      </c>
      <c r="B1290" s="343" t="s">
        <v>959</v>
      </c>
      <c r="C1290" s="317">
        <v>462</v>
      </c>
      <c r="D1290" s="317">
        <v>90</v>
      </c>
      <c r="E1290" s="358">
        <v>0</v>
      </c>
      <c r="F1290" s="121">
        <f t="shared" si="42"/>
        <v>-1</v>
      </c>
      <c r="G1290" s="121">
        <f t="shared" si="43"/>
        <v>0</v>
      </c>
      <c r="H1290" s="640"/>
      <c r="I1290" s="641"/>
    </row>
    <row r="1291" s="506" customFormat="1" ht="36" customHeight="1" spans="1:9">
      <c r="A1291" s="303"/>
      <c r="B1291" s="234"/>
      <c r="C1291" s="659"/>
      <c r="D1291" s="659"/>
      <c r="E1291" s="660"/>
      <c r="F1291" s="121" t="str">
        <f t="shared" si="42"/>
        <v/>
      </c>
      <c r="G1291" s="121" t="str">
        <f t="shared" si="43"/>
        <v/>
      </c>
      <c r="H1291" s="640"/>
      <c r="I1291" s="641"/>
    </row>
    <row r="1292" s="506" customFormat="1" ht="36" customHeight="1" spans="1:9">
      <c r="A1292" s="642"/>
      <c r="B1292" s="453" t="s">
        <v>135</v>
      </c>
      <c r="C1292" s="301">
        <f>SUM(C1288,C1286,C1280,C1279,C1223,C1179,C1159,C1114,C1104,C1077,C1057,C993,C929,C818,C795,C714,C641,C513,C456,C400,C348,C258,C237,C234,C5)</f>
        <v>234349</v>
      </c>
      <c r="D1292" s="301">
        <v>241379</v>
      </c>
      <c r="E1292" s="301">
        <f>SUM(E1288,E1286,E1280,E1279,E1223,E1179,E1159,E1114,E1104,E1077,E1057,E993,E929,E818,E795,E714,E641,E513,E456,E400,E348,E258,E237,E234,E5)</f>
        <v>220100</v>
      </c>
      <c r="F1292" s="117">
        <f t="shared" si="42"/>
        <v>-0.061</v>
      </c>
      <c r="G1292" s="117">
        <f t="shared" si="43"/>
        <v>0.912</v>
      </c>
      <c r="H1292" s="640"/>
      <c r="I1292" s="641"/>
    </row>
    <row r="1293" s="506" customFormat="1" ht="35" customHeight="1" spans="3:6">
      <c r="C1293" s="597"/>
      <c r="D1293" s="597"/>
      <c r="E1293" s="597"/>
      <c r="F1293" s="598"/>
    </row>
  </sheetData>
  <mergeCells count="6">
    <mergeCell ref="B1:G1"/>
    <mergeCell ref="D3:E3"/>
    <mergeCell ref="F3:G3"/>
    <mergeCell ref="A3:A4"/>
    <mergeCell ref="B3:B4"/>
    <mergeCell ref="C3:C4"/>
  </mergeCells>
  <conditionalFormatting sqref="C1293">
    <cfRule type="expression" dxfId="1" priority="2" stopIfTrue="1">
      <formula>"len($A:$A)=3"</formula>
    </cfRule>
  </conditionalFormatting>
  <conditionalFormatting sqref="D1293">
    <cfRule type="expression" dxfId="1" priority="3" stopIfTrue="1">
      <formula>"len($A:$A)=3"</formula>
    </cfRule>
  </conditionalFormatting>
  <conditionalFormatting sqref="E129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127"/>
  <sheetViews>
    <sheetView showGridLines="0" showZeros="0" zoomScale="90" zoomScaleNormal="90" workbookViewId="0">
      <pane ySplit="4" topLeftCell="A5" activePane="bottomLeft" state="frozen"/>
      <selection/>
      <selection pane="bottomLeft" activeCell="J17" sqref="J17"/>
    </sheetView>
  </sheetViews>
  <sheetFormatPr defaultColWidth="9" defaultRowHeight="14.25" outlineLevelCol="7"/>
  <cols>
    <col min="1" max="1" width="16.2583333333333" style="292" customWidth="1"/>
    <col min="2" max="2" width="30.625" style="292" customWidth="1"/>
    <col min="3" max="5" width="16.625" style="292" customWidth="1"/>
    <col min="6" max="7" width="15.5083333333333" style="293" customWidth="1"/>
    <col min="8" max="8" width="9.50833333333333" style="292" customWidth="1"/>
    <col min="9" max="16384" width="9" style="292"/>
  </cols>
  <sheetData>
    <row r="1" s="292" customFormat="1" ht="45" customHeight="1" spans="1:7">
      <c r="A1" s="507"/>
      <c r="B1" s="294" t="s">
        <v>1101</v>
      </c>
      <c r="C1" s="294"/>
      <c r="D1" s="294"/>
      <c r="E1" s="294"/>
      <c r="F1" s="294"/>
      <c r="G1" s="294"/>
    </row>
    <row r="2" s="292" customFormat="1" ht="18.75" spans="1:7">
      <c r="A2" s="295" t="s">
        <v>1102</v>
      </c>
      <c r="B2" s="496"/>
      <c r="C2" s="295"/>
      <c r="D2" s="483"/>
      <c r="E2" s="295"/>
      <c r="F2" s="646"/>
      <c r="G2" s="296" t="s">
        <v>53</v>
      </c>
    </row>
    <row r="3" s="504" customFormat="1" ht="35.1" customHeight="1" spans="1:8">
      <c r="A3" s="297" t="s">
        <v>54</v>
      </c>
      <c r="B3" s="485" t="s">
        <v>55</v>
      </c>
      <c r="C3" s="233" t="s">
        <v>56</v>
      </c>
      <c r="D3" s="233" t="s">
        <v>57</v>
      </c>
      <c r="E3" s="233"/>
      <c r="F3" s="485" t="s">
        <v>58</v>
      </c>
      <c r="G3" s="485"/>
      <c r="H3" s="647"/>
    </row>
    <row r="4" s="504" customFormat="1" ht="37.5" spans="1:8">
      <c r="A4" s="297"/>
      <c r="B4" s="485"/>
      <c r="C4" s="233"/>
      <c r="D4" s="233" t="s">
        <v>59</v>
      </c>
      <c r="E4" s="233" t="s">
        <v>109</v>
      </c>
      <c r="F4" s="233" t="s">
        <v>61</v>
      </c>
      <c r="G4" s="233" t="s">
        <v>62</v>
      </c>
      <c r="H4" s="647"/>
    </row>
    <row r="5" s="292" customFormat="1" ht="36" customHeight="1" spans="1:8">
      <c r="A5" s="474" t="s">
        <v>1103</v>
      </c>
      <c r="B5" s="475" t="s">
        <v>63</v>
      </c>
      <c r="C5" s="277">
        <f>SUM(C7,C10:C23)</f>
        <v>46540</v>
      </c>
      <c r="D5" s="277">
        <f>SUM(D7,D10:D22)</f>
        <v>58024</v>
      </c>
      <c r="E5" s="277">
        <f>SUM(E7,E10:E22)</f>
        <v>2935</v>
      </c>
      <c r="F5" s="117">
        <f t="shared" ref="F5:F68" si="0">IF(C5&gt;0,E5/C5-1,"")</f>
        <v>-0.937</v>
      </c>
      <c r="G5" s="117">
        <f t="shared" ref="G5:G68" si="1">IF(D5&gt;0,E5/D5,"")</f>
        <v>0.051</v>
      </c>
      <c r="H5" s="648"/>
    </row>
    <row r="6" s="292" customFormat="1" ht="36" customHeight="1" spans="1:8">
      <c r="A6" s="474"/>
      <c r="B6" s="475" t="s">
        <v>64</v>
      </c>
      <c r="C6" s="277">
        <f>SUM(C9:C22)</f>
        <v>41737</v>
      </c>
      <c r="D6" s="277">
        <f>SUM(D9:D22)</f>
        <v>44536</v>
      </c>
      <c r="E6" s="277">
        <f>SUM(E9:E22)</f>
        <v>37001</v>
      </c>
      <c r="F6" s="117">
        <f t="shared" si="0"/>
        <v>-0.113</v>
      </c>
      <c r="G6" s="117">
        <f t="shared" si="1"/>
        <v>0.831</v>
      </c>
      <c r="H6" s="648"/>
    </row>
    <row r="7" s="292" customFormat="1" ht="36" customHeight="1" spans="1:8">
      <c r="A7" s="351" t="s">
        <v>1104</v>
      </c>
      <c r="B7" s="322" t="s">
        <v>65</v>
      </c>
      <c r="C7" s="276">
        <v>13239</v>
      </c>
      <c r="D7" s="276">
        <v>13488</v>
      </c>
      <c r="E7" s="510">
        <f>-20788-1275</f>
        <v>-22063</v>
      </c>
      <c r="F7" s="121">
        <f t="shared" si="0"/>
        <v>-2.667</v>
      </c>
      <c r="G7" s="121">
        <f t="shared" si="1"/>
        <v>-1.636</v>
      </c>
      <c r="H7" s="648"/>
    </row>
    <row r="8" s="292" customFormat="1" ht="36" customHeight="1" spans="1:8">
      <c r="A8" s="351"/>
      <c r="B8" s="609" t="s">
        <v>66</v>
      </c>
      <c r="C8" s="276">
        <v>1465</v>
      </c>
      <c r="D8" s="276"/>
      <c r="E8" s="510">
        <f>2662+9704+22859+7-1166</f>
        <v>34066</v>
      </c>
      <c r="F8" s="121">
        <f t="shared" si="0"/>
        <v>22.253</v>
      </c>
      <c r="G8" s="121" t="str">
        <f t="shared" si="1"/>
        <v/>
      </c>
      <c r="H8" s="648"/>
    </row>
    <row r="9" s="292" customFormat="1" ht="36" customHeight="1" spans="1:8">
      <c r="A9" s="351"/>
      <c r="B9" s="322" t="s">
        <v>67</v>
      </c>
      <c r="C9" s="276">
        <v>8471</v>
      </c>
      <c r="D9" s="276"/>
      <c r="E9" s="510">
        <f>+E7+E8</f>
        <v>12003</v>
      </c>
      <c r="F9" s="121">
        <f t="shared" si="0"/>
        <v>0.417</v>
      </c>
      <c r="G9" s="121" t="str">
        <f t="shared" si="1"/>
        <v/>
      </c>
      <c r="H9" s="648"/>
    </row>
    <row r="10" s="292" customFormat="1" ht="36" customHeight="1" spans="1:8">
      <c r="A10" s="351" t="s">
        <v>1105</v>
      </c>
      <c r="B10" s="322" t="s">
        <v>68</v>
      </c>
      <c r="C10" s="276">
        <v>1410</v>
      </c>
      <c r="D10" s="276">
        <v>1500</v>
      </c>
      <c r="E10" s="510">
        <f>-307+3703</f>
        <v>3396</v>
      </c>
      <c r="F10" s="121">
        <f t="shared" si="0"/>
        <v>1.409</v>
      </c>
      <c r="G10" s="121">
        <f t="shared" si="1"/>
        <v>2.264</v>
      </c>
      <c r="H10" s="648"/>
    </row>
    <row r="11" s="292" customFormat="1" ht="36" customHeight="1" spans="1:8">
      <c r="A11" s="351" t="s">
        <v>1106</v>
      </c>
      <c r="B11" s="322" t="s">
        <v>69</v>
      </c>
      <c r="C11" s="276">
        <v>632</v>
      </c>
      <c r="D11" s="276">
        <v>622</v>
      </c>
      <c r="E11" s="510">
        <f>-42+1152</f>
        <v>1110</v>
      </c>
      <c r="F11" s="121">
        <f t="shared" si="0"/>
        <v>0.756</v>
      </c>
      <c r="G11" s="121">
        <f t="shared" si="1"/>
        <v>1.785</v>
      </c>
      <c r="H11" s="648"/>
    </row>
    <row r="12" s="292" customFormat="1" ht="36" customHeight="1" spans="1:8">
      <c r="A12" s="351" t="s">
        <v>1107</v>
      </c>
      <c r="B12" s="322" t="s">
        <v>70</v>
      </c>
      <c r="C12" s="276">
        <v>52</v>
      </c>
      <c r="D12" s="276">
        <v>602</v>
      </c>
      <c r="E12" s="510">
        <f>-160+160</f>
        <v>0</v>
      </c>
      <c r="F12" s="121">
        <f t="shared" si="0"/>
        <v>-1</v>
      </c>
      <c r="G12" s="121">
        <f t="shared" si="1"/>
        <v>0</v>
      </c>
      <c r="H12" s="648"/>
    </row>
    <row r="13" s="292" customFormat="1" ht="36" customHeight="1" spans="1:8">
      <c r="A13" s="351" t="s">
        <v>1108</v>
      </c>
      <c r="B13" s="322" t="s">
        <v>71</v>
      </c>
      <c r="C13" s="276">
        <v>1758</v>
      </c>
      <c r="D13" s="276">
        <v>2040</v>
      </c>
      <c r="E13" s="510">
        <v>1550</v>
      </c>
      <c r="F13" s="121">
        <f t="shared" si="0"/>
        <v>-0.118</v>
      </c>
      <c r="G13" s="121">
        <f t="shared" si="1"/>
        <v>0.76</v>
      </c>
      <c r="H13" s="648"/>
    </row>
    <row r="14" s="292" customFormat="1" ht="36" customHeight="1" spans="1:8">
      <c r="A14" s="351" t="s">
        <v>1109</v>
      </c>
      <c r="B14" s="322" t="s">
        <v>72</v>
      </c>
      <c r="C14" s="276">
        <v>1326</v>
      </c>
      <c r="D14" s="276">
        <v>839</v>
      </c>
      <c r="E14" s="510">
        <f>-624+1900</f>
        <v>1276</v>
      </c>
      <c r="F14" s="121">
        <f t="shared" si="0"/>
        <v>-0.038</v>
      </c>
      <c r="G14" s="121">
        <f t="shared" si="1"/>
        <v>1.521</v>
      </c>
      <c r="H14" s="648"/>
    </row>
    <row r="15" s="292" customFormat="1" ht="36" customHeight="1" spans="1:8">
      <c r="A15" s="351" t="s">
        <v>1110</v>
      </c>
      <c r="B15" s="322" t="s">
        <v>73</v>
      </c>
      <c r="C15" s="276">
        <v>911</v>
      </c>
      <c r="D15" s="276">
        <v>1200</v>
      </c>
      <c r="E15" s="510">
        <v>700</v>
      </c>
      <c r="F15" s="121">
        <f t="shared" si="0"/>
        <v>-0.232</v>
      </c>
      <c r="G15" s="121">
        <f t="shared" si="1"/>
        <v>0.583</v>
      </c>
      <c r="H15" s="648"/>
    </row>
    <row r="16" s="292" customFormat="1" ht="36" customHeight="1" spans="1:8">
      <c r="A16" s="351" t="s">
        <v>1111</v>
      </c>
      <c r="B16" s="322" t="s">
        <v>74</v>
      </c>
      <c r="C16" s="276">
        <v>2104</v>
      </c>
      <c r="D16" s="276">
        <v>1547</v>
      </c>
      <c r="E16" s="510">
        <f>-403+2042</f>
        <v>1639</v>
      </c>
      <c r="F16" s="121">
        <f t="shared" si="0"/>
        <v>-0.221</v>
      </c>
      <c r="G16" s="121">
        <f t="shared" si="1"/>
        <v>1.059</v>
      </c>
      <c r="H16" s="648"/>
    </row>
    <row r="17" s="292" customFormat="1" ht="36" customHeight="1" spans="1:8">
      <c r="A17" s="351" t="s">
        <v>1112</v>
      </c>
      <c r="B17" s="322" t="s">
        <v>75</v>
      </c>
      <c r="C17" s="276">
        <v>14245</v>
      </c>
      <c r="D17" s="276">
        <v>12665</v>
      </c>
      <c r="E17" s="510">
        <v>7100</v>
      </c>
      <c r="F17" s="121">
        <f t="shared" si="0"/>
        <v>-0.502</v>
      </c>
      <c r="G17" s="121">
        <f t="shared" si="1"/>
        <v>0.561</v>
      </c>
      <c r="H17" s="648"/>
    </row>
    <row r="18" s="292" customFormat="1" ht="36" customHeight="1" spans="1:8">
      <c r="A18" s="351" t="s">
        <v>1113</v>
      </c>
      <c r="B18" s="322" t="s">
        <v>76</v>
      </c>
      <c r="C18" s="276">
        <v>866</v>
      </c>
      <c r="D18" s="276">
        <v>920</v>
      </c>
      <c r="E18" s="510">
        <v>930</v>
      </c>
      <c r="F18" s="121">
        <f t="shared" si="0"/>
        <v>0.074</v>
      </c>
      <c r="G18" s="121">
        <f t="shared" si="1"/>
        <v>1.011</v>
      </c>
      <c r="H18" s="648"/>
    </row>
    <row r="19" s="292" customFormat="1" ht="36" customHeight="1" spans="1:8">
      <c r="A19" s="351" t="s">
        <v>1114</v>
      </c>
      <c r="B19" s="322" t="s">
        <v>77</v>
      </c>
      <c r="C19" s="276">
        <v>216</v>
      </c>
      <c r="D19" s="276">
        <v>1400</v>
      </c>
      <c r="E19" s="510"/>
      <c r="F19" s="121">
        <f t="shared" si="0"/>
        <v>-1</v>
      </c>
      <c r="G19" s="121">
        <f t="shared" si="1"/>
        <v>0</v>
      </c>
      <c r="H19" s="648"/>
    </row>
    <row r="20" s="292" customFormat="1" ht="36" customHeight="1" spans="1:8">
      <c r="A20" s="351" t="s">
        <v>1115</v>
      </c>
      <c r="B20" s="322" t="s">
        <v>78</v>
      </c>
      <c r="C20" s="276">
        <v>9217</v>
      </c>
      <c r="D20" s="276">
        <v>20217</v>
      </c>
      <c r="E20" s="510">
        <f>-479+7201</f>
        <v>6722</v>
      </c>
      <c r="F20" s="121">
        <f t="shared" si="0"/>
        <v>-0.271</v>
      </c>
      <c r="G20" s="121">
        <f t="shared" si="1"/>
        <v>0.332</v>
      </c>
      <c r="H20" s="648"/>
    </row>
    <row r="21" s="292" customFormat="1" ht="36" customHeight="1" spans="1:8">
      <c r="A21" s="351" t="s">
        <v>1116</v>
      </c>
      <c r="B21" s="322" t="s">
        <v>79</v>
      </c>
      <c r="C21" s="276">
        <v>426</v>
      </c>
      <c r="D21" s="276">
        <v>957</v>
      </c>
      <c r="E21" s="510">
        <f>-5312+5856</f>
        <v>544</v>
      </c>
      <c r="F21" s="121">
        <f t="shared" si="0"/>
        <v>0.277</v>
      </c>
      <c r="G21" s="121">
        <f t="shared" si="1"/>
        <v>0.568</v>
      </c>
      <c r="H21" s="648"/>
    </row>
    <row r="22" s="292" customFormat="1" ht="36" customHeight="1" spans="1:8">
      <c r="A22" s="351" t="s">
        <v>1117</v>
      </c>
      <c r="B22" s="322" t="s">
        <v>80</v>
      </c>
      <c r="C22" s="276">
        <v>103</v>
      </c>
      <c r="D22" s="276">
        <v>27</v>
      </c>
      <c r="E22" s="510">
        <f>-66+97</f>
        <v>31</v>
      </c>
      <c r="F22" s="121">
        <f t="shared" si="0"/>
        <v>-0.699</v>
      </c>
      <c r="G22" s="121">
        <f t="shared" si="1"/>
        <v>1.148</v>
      </c>
      <c r="H22" s="648"/>
    </row>
    <row r="23" s="292" customFormat="1" ht="36" customHeight="1" spans="1:8">
      <c r="A23" s="684" t="s">
        <v>1118</v>
      </c>
      <c r="B23" s="322" t="s">
        <v>81</v>
      </c>
      <c r="C23" s="276">
        <v>35</v>
      </c>
      <c r="D23" s="276"/>
      <c r="E23" s="510"/>
      <c r="F23" s="121">
        <f t="shared" si="0"/>
        <v>-1</v>
      </c>
      <c r="G23" s="121" t="str">
        <f t="shared" si="1"/>
        <v/>
      </c>
      <c r="H23" s="648"/>
    </row>
    <row r="24" s="292" customFormat="1" ht="36" customHeight="1" spans="1:8">
      <c r="A24" s="366" t="s">
        <v>1119</v>
      </c>
      <c r="B24" s="475" t="s">
        <v>82</v>
      </c>
      <c r="C24" s="277">
        <f>SUM(C25:C32)</f>
        <v>23696</v>
      </c>
      <c r="D24" s="277">
        <f>SUM(D25:D32)</f>
        <v>21394</v>
      </c>
      <c r="E24" s="277">
        <f>SUM(E25:E32)</f>
        <v>39689</v>
      </c>
      <c r="F24" s="117">
        <f t="shared" si="0"/>
        <v>0.675</v>
      </c>
      <c r="G24" s="117">
        <f t="shared" si="1"/>
        <v>1.855</v>
      </c>
      <c r="H24" s="648"/>
    </row>
    <row r="25" s="292" customFormat="1" ht="36" customHeight="1" spans="1:8">
      <c r="A25" s="649" t="s">
        <v>1120</v>
      </c>
      <c r="B25" s="322" t="s">
        <v>83</v>
      </c>
      <c r="C25" s="276">
        <v>2379</v>
      </c>
      <c r="D25" s="276">
        <v>1650</v>
      </c>
      <c r="E25" s="510">
        <v>1802</v>
      </c>
      <c r="F25" s="121">
        <f t="shared" si="0"/>
        <v>-0.243</v>
      </c>
      <c r="G25" s="121">
        <f t="shared" si="1"/>
        <v>1.092</v>
      </c>
      <c r="H25" s="648"/>
    </row>
    <row r="26" s="292" customFormat="1" ht="36" customHeight="1" spans="1:8">
      <c r="A26" s="351" t="s">
        <v>1121</v>
      </c>
      <c r="B26" s="322" t="s">
        <v>84</v>
      </c>
      <c r="C26" s="276">
        <v>1638</v>
      </c>
      <c r="D26" s="276">
        <v>1373</v>
      </c>
      <c r="E26" s="510">
        <v>1216</v>
      </c>
      <c r="F26" s="121">
        <f t="shared" si="0"/>
        <v>-0.258</v>
      </c>
      <c r="G26" s="121">
        <f t="shared" si="1"/>
        <v>0.886</v>
      </c>
      <c r="H26" s="648"/>
    </row>
    <row r="27" s="292" customFormat="1" ht="36" customHeight="1" spans="1:8">
      <c r="A27" s="351" t="s">
        <v>1122</v>
      </c>
      <c r="B27" s="322" t="s">
        <v>85</v>
      </c>
      <c r="C27" s="276">
        <v>1975</v>
      </c>
      <c r="D27" s="276">
        <v>3711</v>
      </c>
      <c r="E27" s="510">
        <f>-60+7369</f>
        <v>7309</v>
      </c>
      <c r="F27" s="121">
        <f t="shared" si="0"/>
        <v>2.701</v>
      </c>
      <c r="G27" s="121">
        <f t="shared" si="1"/>
        <v>1.97</v>
      </c>
      <c r="H27" s="648"/>
    </row>
    <row r="28" s="292" customFormat="1" ht="36" customHeight="1" spans="1:8">
      <c r="A28" s="351" t="s">
        <v>1123</v>
      </c>
      <c r="B28" s="322" t="s">
        <v>86</v>
      </c>
      <c r="C28" s="276"/>
      <c r="D28" s="276"/>
      <c r="E28" s="510"/>
      <c r="F28" s="121" t="str">
        <f t="shared" si="0"/>
        <v/>
      </c>
      <c r="G28" s="121" t="str">
        <f t="shared" si="1"/>
        <v/>
      </c>
      <c r="H28" s="648"/>
    </row>
    <row r="29" s="292" customFormat="1" ht="36" customHeight="1" spans="1:8">
      <c r="A29" s="351" t="s">
        <v>1124</v>
      </c>
      <c r="B29" s="322" t="s">
        <v>87</v>
      </c>
      <c r="C29" s="276">
        <v>16705</v>
      </c>
      <c r="D29" s="276">
        <v>13582</v>
      </c>
      <c r="E29" s="510">
        <v>28708</v>
      </c>
      <c r="F29" s="121">
        <f t="shared" si="0"/>
        <v>0.719</v>
      </c>
      <c r="G29" s="121">
        <f t="shared" si="1"/>
        <v>2.114</v>
      </c>
      <c r="H29" s="648"/>
    </row>
    <row r="30" s="292" customFormat="1" ht="36" customHeight="1" spans="1:8">
      <c r="A30" s="351" t="s">
        <v>1125</v>
      </c>
      <c r="B30" s="322" t="s">
        <v>88</v>
      </c>
      <c r="C30" s="276"/>
      <c r="D30" s="276"/>
      <c r="E30" s="510"/>
      <c r="F30" s="121" t="str">
        <f t="shared" si="0"/>
        <v/>
      </c>
      <c r="G30" s="121" t="str">
        <f t="shared" si="1"/>
        <v/>
      </c>
      <c r="H30" s="648"/>
    </row>
    <row r="31" s="292" customFormat="1" ht="36" customHeight="1" spans="1:8">
      <c r="A31" s="351" t="s">
        <v>1126</v>
      </c>
      <c r="B31" s="322" t="s">
        <v>89</v>
      </c>
      <c r="C31" s="276">
        <v>822</v>
      </c>
      <c r="D31" s="276">
        <v>950</v>
      </c>
      <c r="E31" s="510">
        <v>553</v>
      </c>
      <c r="F31" s="121">
        <f t="shared" si="0"/>
        <v>-0.327</v>
      </c>
      <c r="G31" s="121">
        <f t="shared" si="1"/>
        <v>0.582</v>
      </c>
      <c r="H31" s="648"/>
    </row>
    <row r="32" s="292" customFormat="1" ht="36" customHeight="1" spans="1:8">
      <c r="A32" s="351" t="s">
        <v>1127</v>
      </c>
      <c r="B32" s="322" t="s">
        <v>90</v>
      </c>
      <c r="C32" s="276">
        <v>177</v>
      </c>
      <c r="D32" s="276">
        <v>128</v>
      </c>
      <c r="E32" s="510">
        <f>-1+102</f>
        <v>101</v>
      </c>
      <c r="F32" s="121">
        <f t="shared" si="0"/>
        <v>-0.429</v>
      </c>
      <c r="G32" s="121">
        <f t="shared" si="1"/>
        <v>0.789</v>
      </c>
      <c r="H32" s="648"/>
    </row>
    <row r="33" s="506" customFormat="1" ht="36" customHeight="1" spans="1:8">
      <c r="A33" s="351"/>
      <c r="B33" s="512"/>
      <c r="C33" s="276"/>
      <c r="D33" s="276"/>
      <c r="E33" s="577"/>
      <c r="F33" s="117" t="str">
        <f t="shared" si="0"/>
        <v/>
      </c>
      <c r="G33" s="117" t="str">
        <f t="shared" si="1"/>
        <v/>
      </c>
      <c r="H33" s="648"/>
    </row>
    <row r="34" s="506" customFormat="1" ht="36" customHeight="1" spans="1:8">
      <c r="A34" s="351"/>
      <c r="B34" s="453" t="s">
        <v>91</v>
      </c>
      <c r="C34" s="277">
        <f>SUM(C5,C24)</f>
        <v>70236</v>
      </c>
      <c r="D34" s="277">
        <f>SUM(D5,D24)</f>
        <v>79418</v>
      </c>
      <c r="E34" s="277">
        <f>SUM(E5,E24)</f>
        <v>42624</v>
      </c>
      <c r="F34" s="117">
        <f t="shared" si="0"/>
        <v>-0.393</v>
      </c>
      <c r="G34" s="117">
        <f t="shared" si="1"/>
        <v>0.537</v>
      </c>
      <c r="H34" s="648"/>
    </row>
    <row r="35" s="506" customFormat="1" ht="36" customHeight="1" spans="1:8">
      <c r="A35" s="513"/>
      <c r="B35" s="453" t="s">
        <v>1128</v>
      </c>
      <c r="C35" s="277">
        <f>SUM(C6,C24)</f>
        <v>65433</v>
      </c>
      <c r="D35" s="277">
        <f>SUM(D6,D24)</f>
        <v>65930</v>
      </c>
      <c r="E35" s="277">
        <f>SUM(E6,E24)</f>
        <v>76690</v>
      </c>
      <c r="F35" s="117">
        <f t="shared" si="0"/>
        <v>0.172</v>
      </c>
      <c r="G35" s="117">
        <f t="shared" si="1"/>
        <v>1.163</v>
      </c>
      <c r="H35" s="648"/>
    </row>
    <row r="36" s="506" customFormat="1" ht="36" customHeight="1" spans="1:8">
      <c r="A36" s="366">
        <v>105</v>
      </c>
      <c r="B36" s="321" t="s">
        <v>93</v>
      </c>
      <c r="C36" s="277">
        <f>SUM(C37,C41:C42)</f>
        <v>86420</v>
      </c>
      <c r="D36" s="277">
        <f>SUM(D37,D41:D42)</f>
        <v>0</v>
      </c>
      <c r="E36" s="277">
        <f>SUM(E37,E41:E42)</f>
        <v>25800</v>
      </c>
      <c r="F36" s="117">
        <f t="shared" si="0"/>
        <v>-0.701</v>
      </c>
      <c r="G36" s="117" t="str">
        <f t="shared" si="1"/>
        <v/>
      </c>
      <c r="H36" s="648"/>
    </row>
    <row r="37" s="506" customFormat="1" ht="36" customHeight="1" spans="1:8">
      <c r="A37" s="366"/>
      <c r="B37" s="514" t="s">
        <v>94</v>
      </c>
      <c r="C37" s="276">
        <f>SUM(C38:C40)</f>
        <v>86420</v>
      </c>
      <c r="D37" s="276">
        <f>SUM(D38:D40)</f>
        <v>0</v>
      </c>
      <c r="E37" s="276">
        <f>SUM(E38:E40)</f>
        <v>25800</v>
      </c>
      <c r="F37" s="121">
        <f t="shared" si="0"/>
        <v>-0.701</v>
      </c>
      <c r="G37" s="121" t="str">
        <f t="shared" si="1"/>
        <v/>
      </c>
      <c r="H37" s="648"/>
    </row>
    <row r="38" s="506" customFormat="1" ht="36" customHeight="1" spans="1:8">
      <c r="A38" s="366"/>
      <c r="B38" s="322" t="s">
        <v>95</v>
      </c>
      <c r="C38" s="276"/>
      <c r="D38" s="276"/>
      <c r="E38" s="359"/>
      <c r="F38" s="121" t="str">
        <f t="shared" si="0"/>
        <v/>
      </c>
      <c r="G38" s="121" t="str">
        <f t="shared" si="1"/>
        <v/>
      </c>
      <c r="H38" s="648"/>
    </row>
    <row r="39" s="506" customFormat="1" ht="36" customHeight="1" spans="1:8">
      <c r="A39" s="366"/>
      <c r="B39" s="322" t="s">
        <v>96</v>
      </c>
      <c r="C39" s="358">
        <v>86420</v>
      </c>
      <c r="D39" s="276"/>
      <c r="E39" s="510">
        <v>25800</v>
      </c>
      <c r="F39" s="121">
        <f t="shared" si="0"/>
        <v>-0.701</v>
      </c>
      <c r="G39" s="121" t="str">
        <f t="shared" si="1"/>
        <v/>
      </c>
      <c r="H39" s="648"/>
    </row>
    <row r="40" s="506" customFormat="1" ht="36" customHeight="1" spans="1:8">
      <c r="A40" s="366"/>
      <c r="B40" s="322" t="s">
        <v>97</v>
      </c>
      <c r="C40" s="276"/>
      <c r="D40" s="276"/>
      <c r="E40" s="359"/>
      <c r="F40" s="121" t="str">
        <f t="shared" si="0"/>
        <v/>
      </c>
      <c r="G40" s="121" t="str">
        <f t="shared" si="1"/>
        <v/>
      </c>
      <c r="H40" s="648"/>
    </row>
    <row r="41" s="506" customFormat="1" ht="36" customHeight="1" spans="1:8">
      <c r="A41" s="366"/>
      <c r="B41" s="514" t="s">
        <v>98</v>
      </c>
      <c r="C41" s="276"/>
      <c r="D41" s="276"/>
      <c r="E41" s="359"/>
      <c r="F41" s="121" t="str">
        <f t="shared" si="0"/>
        <v/>
      </c>
      <c r="G41" s="121" t="str">
        <f t="shared" si="1"/>
        <v/>
      </c>
      <c r="H41" s="648"/>
    </row>
    <row r="42" s="506" customFormat="1" ht="36" customHeight="1" spans="1:8">
      <c r="A42" s="366"/>
      <c r="B42" s="514" t="s">
        <v>99</v>
      </c>
      <c r="C42" s="276"/>
      <c r="D42" s="276"/>
      <c r="E42" s="359"/>
      <c r="F42" s="121" t="str">
        <f t="shared" si="0"/>
        <v/>
      </c>
      <c r="G42" s="121" t="str">
        <f t="shared" si="1"/>
        <v/>
      </c>
      <c r="H42" s="648"/>
    </row>
    <row r="43" s="292" customFormat="1" ht="36" customHeight="1" spans="1:8">
      <c r="A43" s="474">
        <v>110</v>
      </c>
      <c r="B43" s="475" t="s">
        <v>100</v>
      </c>
      <c r="C43" s="116">
        <f>SUM(C44,C51,C90,C112,C115:C116,C120,C121)</f>
        <v>202647</v>
      </c>
      <c r="D43" s="116">
        <f>SUM(D44,D51,D90,D112,D115:D116,D120,D121)</f>
        <v>203236</v>
      </c>
      <c r="E43" s="116">
        <f>SUM(E44,E51,E90,E112,E115:E116,E120,E121)</f>
        <v>213379</v>
      </c>
      <c r="F43" s="117">
        <f t="shared" si="0"/>
        <v>0.053</v>
      </c>
      <c r="G43" s="117">
        <f t="shared" si="1"/>
        <v>1.05</v>
      </c>
      <c r="H43" s="648"/>
    </row>
    <row r="44" s="292" customFormat="1" ht="36" customHeight="1" spans="1:8">
      <c r="A44" s="351">
        <v>11001</v>
      </c>
      <c r="B44" s="514" t="s">
        <v>101</v>
      </c>
      <c r="C44" s="358">
        <f>SUM(C45:C50)</f>
        <v>3253</v>
      </c>
      <c r="D44" s="358">
        <f>SUM(D45:D50)</f>
        <v>5214</v>
      </c>
      <c r="E44" s="358">
        <f>SUM(E45:E50)</f>
        <v>5214</v>
      </c>
      <c r="F44" s="121">
        <f t="shared" si="0"/>
        <v>0.603</v>
      </c>
      <c r="G44" s="121">
        <f t="shared" si="1"/>
        <v>1</v>
      </c>
      <c r="H44" s="648"/>
    </row>
    <row r="45" s="292" customFormat="1" ht="36" customHeight="1" spans="1:8">
      <c r="A45" s="351">
        <v>1100102</v>
      </c>
      <c r="B45" s="322" t="s">
        <v>1129</v>
      </c>
      <c r="C45" s="358">
        <v>782</v>
      </c>
      <c r="D45" s="358">
        <v>782</v>
      </c>
      <c r="E45" s="358">
        <v>782</v>
      </c>
      <c r="F45" s="121">
        <f t="shared" si="0"/>
        <v>0</v>
      </c>
      <c r="G45" s="121">
        <f t="shared" si="1"/>
        <v>1</v>
      </c>
      <c r="H45" s="648"/>
    </row>
    <row r="46" s="292" customFormat="1" ht="36" customHeight="1" spans="1:8">
      <c r="A46" s="351">
        <v>1100103</v>
      </c>
      <c r="B46" s="322" t="s">
        <v>1130</v>
      </c>
      <c r="C46" s="358"/>
      <c r="D46" s="358"/>
      <c r="E46" s="358"/>
      <c r="F46" s="121" t="str">
        <f t="shared" si="0"/>
        <v/>
      </c>
      <c r="G46" s="121" t="str">
        <f t="shared" si="1"/>
        <v/>
      </c>
      <c r="H46" s="648"/>
    </row>
    <row r="47" s="292" customFormat="1" ht="36" customHeight="1" spans="1:8">
      <c r="A47" s="351">
        <v>1100104</v>
      </c>
      <c r="B47" s="322" t="s">
        <v>1131</v>
      </c>
      <c r="C47" s="358">
        <v>277</v>
      </c>
      <c r="D47" s="358">
        <v>277</v>
      </c>
      <c r="E47" s="358">
        <v>277</v>
      </c>
      <c r="F47" s="121">
        <f t="shared" si="0"/>
        <v>0</v>
      </c>
      <c r="G47" s="121">
        <f t="shared" si="1"/>
        <v>1</v>
      </c>
      <c r="H47" s="648"/>
    </row>
    <row r="48" s="292" customFormat="1" ht="36" customHeight="1" spans="1:8">
      <c r="A48" s="351">
        <v>1100105</v>
      </c>
      <c r="B48" s="322" t="s">
        <v>1132</v>
      </c>
      <c r="C48" s="358"/>
      <c r="D48" s="358"/>
      <c r="E48" s="358"/>
      <c r="F48" s="121" t="str">
        <f t="shared" si="0"/>
        <v/>
      </c>
      <c r="G48" s="121" t="str">
        <f t="shared" si="1"/>
        <v/>
      </c>
      <c r="H48" s="648"/>
    </row>
    <row r="49" s="292" customFormat="1" ht="36" customHeight="1" spans="1:8">
      <c r="A49" s="351">
        <v>1100106</v>
      </c>
      <c r="B49" s="322" t="s">
        <v>1133</v>
      </c>
      <c r="C49" s="358">
        <v>4155</v>
      </c>
      <c r="D49" s="358">
        <v>4155</v>
      </c>
      <c r="E49" s="358">
        <v>4155</v>
      </c>
      <c r="F49" s="121">
        <f t="shared" si="0"/>
        <v>0</v>
      </c>
      <c r="G49" s="121">
        <f t="shared" si="1"/>
        <v>1</v>
      </c>
      <c r="H49" s="648"/>
    </row>
    <row r="50" s="292" customFormat="1" ht="36" customHeight="1" spans="1:8">
      <c r="A50" s="351">
        <v>1100199</v>
      </c>
      <c r="B50" s="322" t="s">
        <v>1134</v>
      </c>
      <c r="C50" s="358">
        <v>-1961</v>
      </c>
      <c r="D50" s="358"/>
      <c r="E50" s="510"/>
      <c r="F50" s="121" t="str">
        <f t="shared" si="0"/>
        <v/>
      </c>
      <c r="G50" s="121" t="str">
        <f t="shared" si="1"/>
        <v/>
      </c>
      <c r="H50" s="648"/>
    </row>
    <row r="51" s="292" customFormat="1" ht="36" customHeight="1" spans="1:8">
      <c r="A51" s="351">
        <v>11002</v>
      </c>
      <c r="B51" s="514" t="s">
        <v>102</v>
      </c>
      <c r="C51" s="358">
        <f>SUM(C52:C89)</f>
        <v>73437</v>
      </c>
      <c r="D51" s="358">
        <f>SUM(D52:D89)</f>
        <v>40429</v>
      </c>
      <c r="E51" s="358">
        <f>SUM(E52:E89)</f>
        <v>87834</v>
      </c>
      <c r="F51" s="121">
        <f t="shared" si="0"/>
        <v>0.196</v>
      </c>
      <c r="G51" s="121">
        <f t="shared" si="1"/>
        <v>2.173</v>
      </c>
      <c r="H51" s="648"/>
    </row>
    <row r="52" s="292" customFormat="1" ht="36" customHeight="1" spans="1:8">
      <c r="A52" s="351">
        <v>1100201</v>
      </c>
      <c r="B52" s="322" t="s">
        <v>1135</v>
      </c>
      <c r="C52" s="358"/>
      <c r="D52" s="358"/>
      <c r="E52" s="510"/>
      <c r="F52" s="121" t="str">
        <f t="shared" si="0"/>
        <v/>
      </c>
      <c r="G52" s="121" t="str">
        <f t="shared" si="1"/>
        <v/>
      </c>
      <c r="H52" s="648"/>
    </row>
    <row r="53" s="292" customFormat="1" ht="36" customHeight="1" spans="1:8">
      <c r="A53" s="351">
        <v>1100202</v>
      </c>
      <c r="B53" s="322" t="s">
        <v>1136</v>
      </c>
      <c r="C53" s="358">
        <v>11438</v>
      </c>
      <c r="D53" s="358">
        <v>11837</v>
      </c>
      <c r="E53" s="358">
        <v>15355</v>
      </c>
      <c r="F53" s="121">
        <f t="shared" si="0"/>
        <v>0.342</v>
      </c>
      <c r="G53" s="121">
        <f t="shared" si="1"/>
        <v>1.297</v>
      </c>
      <c r="H53" s="648"/>
    </row>
    <row r="54" s="292" customFormat="1" ht="36" customHeight="1" spans="1:8">
      <c r="A54" s="351">
        <v>1100207</v>
      </c>
      <c r="B54" s="322" t="s">
        <v>1137</v>
      </c>
      <c r="C54" s="358">
        <v>3022</v>
      </c>
      <c r="D54" s="358">
        <v>2687</v>
      </c>
      <c r="E54" s="358">
        <v>3345</v>
      </c>
      <c r="F54" s="121">
        <f t="shared" si="0"/>
        <v>0.107</v>
      </c>
      <c r="G54" s="121">
        <f t="shared" si="1"/>
        <v>1.245</v>
      </c>
      <c r="H54" s="648"/>
    </row>
    <row r="55" s="292" customFormat="1" ht="36" customHeight="1" spans="1:8">
      <c r="A55" s="351">
        <v>1100208</v>
      </c>
      <c r="B55" s="322" t="s">
        <v>1138</v>
      </c>
      <c r="C55" s="358">
        <v>11785</v>
      </c>
      <c r="D55" s="358">
        <v>140</v>
      </c>
      <c r="E55" s="358">
        <v>6347</v>
      </c>
      <c r="F55" s="121">
        <f t="shared" si="0"/>
        <v>-0.461</v>
      </c>
      <c r="G55" s="121">
        <f t="shared" si="1"/>
        <v>45.336</v>
      </c>
      <c r="H55" s="648"/>
    </row>
    <row r="56" s="292" customFormat="1" ht="36" customHeight="1" spans="1:8">
      <c r="A56" s="351">
        <v>1100212</v>
      </c>
      <c r="B56" s="322" t="s">
        <v>1139</v>
      </c>
      <c r="C56" s="358"/>
      <c r="D56" s="358"/>
      <c r="E56" s="358"/>
      <c r="F56" s="121" t="str">
        <f t="shared" si="0"/>
        <v/>
      </c>
      <c r="G56" s="121" t="str">
        <f t="shared" si="1"/>
        <v/>
      </c>
      <c r="H56" s="648"/>
    </row>
    <row r="57" s="292" customFormat="1" ht="36" customHeight="1" spans="1:8">
      <c r="A57" s="351">
        <v>1100214</v>
      </c>
      <c r="B57" s="322" t="s">
        <v>1140</v>
      </c>
      <c r="C57" s="358"/>
      <c r="D57" s="358">
        <v>840</v>
      </c>
      <c r="E57" s="358">
        <v>840</v>
      </c>
      <c r="F57" s="121" t="str">
        <f t="shared" si="0"/>
        <v/>
      </c>
      <c r="G57" s="121">
        <f t="shared" si="1"/>
        <v>1</v>
      </c>
      <c r="H57" s="648"/>
    </row>
    <row r="58" s="292" customFormat="1" ht="36" customHeight="1" spans="1:8">
      <c r="A58" s="351">
        <v>1100225</v>
      </c>
      <c r="B58" s="322" t="s">
        <v>1141</v>
      </c>
      <c r="C58" s="358"/>
      <c r="D58" s="358"/>
      <c r="E58" s="358"/>
      <c r="F58" s="121" t="str">
        <f t="shared" si="0"/>
        <v/>
      </c>
      <c r="G58" s="121" t="str">
        <f t="shared" si="1"/>
        <v/>
      </c>
      <c r="H58" s="648"/>
    </row>
    <row r="59" s="292" customFormat="1" ht="36" customHeight="1" spans="1:8">
      <c r="A59" s="351">
        <v>1100226</v>
      </c>
      <c r="B59" s="322" t="s">
        <v>1142</v>
      </c>
      <c r="C59" s="358">
        <v>3956</v>
      </c>
      <c r="D59" s="358">
        <v>2784</v>
      </c>
      <c r="E59" s="358">
        <v>2784</v>
      </c>
      <c r="F59" s="121">
        <f t="shared" si="0"/>
        <v>-0.296</v>
      </c>
      <c r="G59" s="121">
        <f t="shared" si="1"/>
        <v>1</v>
      </c>
      <c r="H59" s="648"/>
    </row>
    <row r="60" s="292" customFormat="1" ht="36" customHeight="1" spans="1:8">
      <c r="A60" s="351">
        <v>1100227</v>
      </c>
      <c r="B60" s="322" t="s">
        <v>1143</v>
      </c>
      <c r="C60" s="358">
        <v>6820</v>
      </c>
      <c r="D60" s="358">
        <v>5956</v>
      </c>
      <c r="E60" s="358">
        <v>6100</v>
      </c>
      <c r="F60" s="121">
        <f t="shared" si="0"/>
        <v>-0.106</v>
      </c>
      <c r="G60" s="121">
        <f t="shared" si="1"/>
        <v>1.024</v>
      </c>
      <c r="H60" s="648"/>
    </row>
    <row r="61" s="292" customFormat="1" ht="36" customHeight="1" spans="1:8">
      <c r="A61" s="351">
        <v>1100228</v>
      </c>
      <c r="B61" s="322" t="s">
        <v>1144</v>
      </c>
      <c r="C61" s="358"/>
      <c r="D61" s="358"/>
      <c r="E61" s="510"/>
      <c r="F61" s="121" t="str">
        <f t="shared" si="0"/>
        <v/>
      </c>
      <c r="G61" s="121" t="str">
        <f t="shared" si="1"/>
        <v/>
      </c>
      <c r="H61" s="648"/>
    </row>
    <row r="62" s="292" customFormat="1" ht="36" customHeight="1" spans="1:8">
      <c r="A62" s="351">
        <v>1100229</v>
      </c>
      <c r="B62" s="322" t="s">
        <v>1145</v>
      </c>
      <c r="C62" s="358"/>
      <c r="D62" s="358"/>
      <c r="E62" s="510"/>
      <c r="F62" s="121" t="str">
        <f t="shared" si="0"/>
        <v/>
      </c>
      <c r="G62" s="121" t="str">
        <f t="shared" si="1"/>
        <v/>
      </c>
      <c r="H62" s="648"/>
    </row>
    <row r="63" s="292" customFormat="1" ht="36" customHeight="1" spans="1:8">
      <c r="A63" s="351">
        <v>1100230</v>
      </c>
      <c r="B63" s="322" t="s">
        <v>1146</v>
      </c>
      <c r="C63" s="358"/>
      <c r="D63" s="358"/>
      <c r="E63" s="510"/>
      <c r="F63" s="121" t="str">
        <f t="shared" si="0"/>
        <v/>
      </c>
      <c r="G63" s="121" t="str">
        <f t="shared" si="1"/>
        <v/>
      </c>
      <c r="H63" s="648"/>
    </row>
    <row r="64" s="292" customFormat="1" ht="64" customHeight="1" spans="1:8">
      <c r="A64" s="351">
        <v>1100231</v>
      </c>
      <c r="B64" s="322" t="s">
        <v>1147</v>
      </c>
      <c r="C64" s="358">
        <v>2763</v>
      </c>
      <c r="D64" s="358">
        <v>1766</v>
      </c>
      <c r="E64" s="358">
        <v>2143</v>
      </c>
      <c r="F64" s="121">
        <f t="shared" si="0"/>
        <v>-0.224</v>
      </c>
      <c r="G64" s="121">
        <f t="shared" si="1"/>
        <v>1.213</v>
      </c>
      <c r="H64" s="648"/>
    </row>
    <row r="65" s="292" customFormat="1" ht="36" customHeight="1" spans="1:8">
      <c r="A65" s="351">
        <v>1100241</v>
      </c>
      <c r="B65" s="322" t="s">
        <v>1148</v>
      </c>
      <c r="C65" s="358"/>
      <c r="D65" s="358"/>
      <c r="E65" s="510"/>
      <c r="F65" s="121" t="str">
        <f t="shared" si="0"/>
        <v/>
      </c>
      <c r="G65" s="121" t="str">
        <f t="shared" si="1"/>
        <v/>
      </c>
      <c r="H65" s="648"/>
    </row>
    <row r="66" s="292" customFormat="1" ht="36" customHeight="1" spans="1:8">
      <c r="A66" s="351">
        <v>1100242</v>
      </c>
      <c r="B66" s="322" t="s">
        <v>1149</v>
      </c>
      <c r="C66" s="358"/>
      <c r="D66" s="358"/>
      <c r="E66" s="510"/>
      <c r="F66" s="121" t="str">
        <f t="shared" si="0"/>
        <v/>
      </c>
      <c r="G66" s="121" t="str">
        <f t="shared" si="1"/>
        <v/>
      </c>
      <c r="H66" s="648"/>
    </row>
    <row r="67" s="292" customFormat="1" ht="36" customHeight="1" spans="1:8">
      <c r="A67" s="351">
        <v>1100243</v>
      </c>
      <c r="B67" s="322" t="s">
        <v>1150</v>
      </c>
      <c r="C67" s="358"/>
      <c r="D67" s="358"/>
      <c r="E67" s="510"/>
      <c r="F67" s="121" t="str">
        <f t="shared" si="0"/>
        <v/>
      </c>
      <c r="G67" s="121" t="str">
        <f t="shared" si="1"/>
        <v/>
      </c>
      <c r="H67" s="648"/>
    </row>
    <row r="68" s="292" customFormat="1" ht="36" customHeight="1" spans="1:8">
      <c r="A68" s="351">
        <v>1100244</v>
      </c>
      <c r="B68" s="322" t="s">
        <v>1151</v>
      </c>
      <c r="C68" s="358">
        <v>1040</v>
      </c>
      <c r="D68" s="358">
        <v>595</v>
      </c>
      <c r="E68" s="510">
        <v>905</v>
      </c>
      <c r="F68" s="121">
        <f t="shared" si="0"/>
        <v>-0.13</v>
      </c>
      <c r="G68" s="121">
        <f t="shared" si="1"/>
        <v>1.521</v>
      </c>
      <c r="H68" s="648"/>
    </row>
    <row r="69" s="292" customFormat="1" ht="36" customHeight="1" spans="1:8">
      <c r="A69" s="351">
        <v>1100245</v>
      </c>
      <c r="B69" s="322" t="s">
        <v>1152</v>
      </c>
      <c r="C69" s="358">
        <v>5215</v>
      </c>
      <c r="D69" s="358">
        <f>497+2153</f>
        <v>2650</v>
      </c>
      <c r="E69" s="358">
        <f>497+5334+23</f>
        <v>5854</v>
      </c>
      <c r="F69" s="121">
        <f t="shared" ref="F69:F122" si="2">IF(C69&gt;0,E69/C69-1,"")</f>
        <v>0.123</v>
      </c>
      <c r="G69" s="121">
        <f t="shared" ref="G69:G122" si="3">IF(D69&gt;0,E69/D69,"")</f>
        <v>2.209</v>
      </c>
      <c r="H69" s="648"/>
    </row>
    <row r="70" s="292" customFormat="1" ht="36" customHeight="1" spans="1:8">
      <c r="A70" s="351">
        <v>1100246</v>
      </c>
      <c r="B70" s="322" t="s">
        <v>1153</v>
      </c>
      <c r="C70" s="358"/>
      <c r="D70" s="358"/>
      <c r="E70" s="510"/>
      <c r="F70" s="121" t="str">
        <f t="shared" si="2"/>
        <v/>
      </c>
      <c r="G70" s="121" t="str">
        <f t="shared" si="3"/>
        <v/>
      </c>
      <c r="H70" s="648"/>
    </row>
    <row r="71" s="292" customFormat="1" ht="64" customHeight="1" spans="1:8">
      <c r="A71" s="351">
        <v>1100247</v>
      </c>
      <c r="B71" s="322" t="s">
        <v>1154</v>
      </c>
      <c r="C71" s="358">
        <v>279</v>
      </c>
      <c r="D71" s="358">
        <v>33</v>
      </c>
      <c r="E71" s="510">
        <v>139</v>
      </c>
      <c r="F71" s="121">
        <f t="shared" si="2"/>
        <v>-0.502</v>
      </c>
      <c r="G71" s="121">
        <f t="shared" si="3"/>
        <v>4.212</v>
      </c>
      <c r="H71" s="648"/>
    </row>
    <row r="72" s="292" customFormat="1" ht="64" customHeight="1" spans="1:8">
      <c r="A72" s="351">
        <v>1100248</v>
      </c>
      <c r="B72" s="322" t="s">
        <v>1155</v>
      </c>
      <c r="C72" s="358">
        <v>9690</v>
      </c>
      <c r="D72" s="358">
        <v>7286</v>
      </c>
      <c r="E72" s="358">
        <v>10207</v>
      </c>
      <c r="F72" s="121">
        <f t="shared" si="2"/>
        <v>0.053</v>
      </c>
      <c r="G72" s="121">
        <f t="shared" si="3"/>
        <v>1.401</v>
      </c>
      <c r="H72" s="648"/>
    </row>
    <row r="73" s="292" customFormat="1" ht="36" customHeight="1" spans="1:8">
      <c r="A73" s="351">
        <v>1100249</v>
      </c>
      <c r="B73" s="322" t="s">
        <v>1156</v>
      </c>
      <c r="C73" s="358">
        <v>3821</v>
      </c>
      <c r="D73" s="358">
        <f>28+661</f>
        <v>689</v>
      </c>
      <c r="E73" s="358">
        <f>28+4144</f>
        <v>4172</v>
      </c>
      <c r="F73" s="121">
        <f t="shared" si="2"/>
        <v>0.092</v>
      </c>
      <c r="G73" s="121">
        <f t="shared" si="3"/>
        <v>6.055</v>
      </c>
      <c r="H73" s="648"/>
    </row>
    <row r="74" s="292" customFormat="1" ht="36" customHeight="1" spans="1:8">
      <c r="A74" s="351">
        <v>1100250</v>
      </c>
      <c r="B74" s="322" t="s">
        <v>1157</v>
      </c>
      <c r="C74" s="358">
        <v>788</v>
      </c>
      <c r="D74" s="358">
        <v>140</v>
      </c>
      <c r="E74" s="358">
        <v>140</v>
      </c>
      <c r="F74" s="121">
        <f t="shared" si="2"/>
        <v>-0.822</v>
      </c>
      <c r="G74" s="121">
        <f t="shared" si="3"/>
        <v>1</v>
      </c>
      <c r="H74" s="648"/>
    </row>
    <row r="75" s="292" customFormat="1" ht="36" customHeight="1" spans="1:8">
      <c r="A75" s="351">
        <v>1100251</v>
      </c>
      <c r="B75" s="322" t="s">
        <v>1158</v>
      </c>
      <c r="C75" s="358"/>
      <c r="D75" s="358"/>
      <c r="E75" s="510"/>
      <c r="F75" s="121" t="str">
        <f t="shared" si="2"/>
        <v/>
      </c>
      <c r="G75" s="121" t="str">
        <f t="shared" si="3"/>
        <v/>
      </c>
      <c r="H75" s="648"/>
    </row>
    <row r="76" s="292" customFormat="1" ht="36" customHeight="1" spans="1:8">
      <c r="A76" s="351">
        <v>1100252</v>
      </c>
      <c r="B76" s="322" t="s">
        <v>1159</v>
      </c>
      <c r="C76" s="358">
        <v>3084</v>
      </c>
      <c r="D76" s="358">
        <v>2887</v>
      </c>
      <c r="E76" s="358">
        <v>4015</v>
      </c>
      <c r="F76" s="121">
        <f t="shared" si="2"/>
        <v>0.302</v>
      </c>
      <c r="G76" s="121">
        <f t="shared" si="3"/>
        <v>1.391</v>
      </c>
      <c r="H76" s="648"/>
    </row>
    <row r="77" s="292" customFormat="1" ht="36" customHeight="1" spans="1:8">
      <c r="A77" s="351">
        <v>1100253</v>
      </c>
      <c r="B77" s="322" t="s">
        <v>1160</v>
      </c>
      <c r="C77" s="358">
        <v>382</v>
      </c>
      <c r="D77" s="358"/>
      <c r="E77" s="358">
        <v>906</v>
      </c>
      <c r="F77" s="121">
        <f t="shared" si="2"/>
        <v>1.372</v>
      </c>
      <c r="G77" s="121" t="str">
        <f t="shared" si="3"/>
        <v/>
      </c>
      <c r="H77" s="648"/>
    </row>
    <row r="78" s="292" customFormat="1" ht="63" customHeight="1" spans="1:8">
      <c r="A78" s="351">
        <v>1100254</v>
      </c>
      <c r="B78" s="322" t="s">
        <v>1161</v>
      </c>
      <c r="C78" s="358"/>
      <c r="D78" s="358"/>
      <c r="E78" s="510"/>
      <c r="F78" s="121" t="str">
        <f t="shared" si="2"/>
        <v/>
      </c>
      <c r="G78" s="121" t="str">
        <f t="shared" si="3"/>
        <v/>
      </c>
      <c r="H78" s="648"/>
    </row>
    <row r="79" s="292" customFormat="1" ht="36" customHeight="1" spans="1:8">
      <c r="A79" s="351">
        <v>1100255</v>
      </c>
      <c r="B79" s="322" t="s">
        <v>1162</v>
      </c>
      <c r="C79" s="358"/>
      <c r="D79" s="358"/>
      <c r="E79" s="510"/>
      <c r="F79" s="121" t="str">
        <f t="shared" si="2"/>
        <v/>
      </c>
      <c r="G79" s="121" t="str">
        <f t="shared" si="3"/>
        <v/>
      </c>
      <c r="H79" s="648"/>
    </row>
    <row r="80" s="292" customFormat="1" ht="36" customHeight="1" spans="1:8">
      <c r="A80" s="351">
        <v>1100256</v>
      </c>
      <c r="B80" s="322" t="s">
        <v>1163</v>
      </c>
      <c r="C80" s="358"/>
      <c r="D80" s="358"/>
      <c r="E80" s="510"/>
      <c r="F80" s="121" t="str">
        <f t="shared" si="2"/>
        <v/>
      </c>
      <c r="G80" s="121" t="str">
        <f t="shared" si="3"/>
        <v/>
      </c>
      <c r="H80" s="648"/>
    </row>
    <row r="81" s="292" customFormat="1" ht="64" customHeight="1" spans="1:8">
      <c r="A81" s="351">
        <v>1100257</v>
      </c>
      <c r="B81" s="322" t="s">
        <v>1164</v>
      </c>
      <c r="C81" s="358"/>
      <c r="D81" s="358"/>
      <c r="E81" s="510"/>
      <c r="F81" s="121" t="str">
        <f t="shared" si="2"/>
        <v/>
      </c>
      <c r="G81" s="121" t="str">
        <f t="shared" si="3"/>
        <v/>
      </c>
      <c r="H81" s="648"/>
    </row>
    <row r="82" s="292" customFormat="1" ht="36" customHeight="1" spans="1:8">
      <c r="A82" s="351">
        <v>1100258</v>
      </c>
      <c r="B82" s="322" t="s">
        <v>1165</v>
      </c>
      <c r="C82" s="358">
        <v>9112</v>
      </c>
      <c r="D82" s="358">
        <v>7</v>
      </c>
      <c r="E82" s="358">
        <v>7</v>
      </c>
      <c r="F82" s="121">
        <f t="shared" si="2"/>
        <v>-0.999</v>
      </c>
      <c r="G82" s="121">
        <f t="shared" si="3"/>
        <v>1</v>
      </c>
      <c r="H82" s="648"/>
    </row>
    <row r="83" s="292" customFormat="1" ht="36" customHeight="1" spans="1:8">
      <c r="A83" s="351">
        <v>1100259</v>
      </c>
      <c r="B83" s="322" t="s">
        <v>1166</v>
      </c>
      <c r="C83" s="358"/>
      <c r="D83" s="358"/>
      <c r="E83" s="510"/>
      <c r="F83" s="121" t="str">
        <f t="shared" si="2"/>
        <v/>
      </c>
      <c r="G83" s="121" t="str">
        <f t="shared" si="3"/>
        <v/>
      </c>
      <c r="H83" s="648"/>
    </row>
    <row r="84" s="292" customFormat="1" ht="64" customHeight="1" spans="1:8">
      <c r="A84" s="351">
        <v>1100260</v>
      </c>
      <c r="B84" s="322" t="s">
        <v>1167</v>
      </c>
      <c r="C84" s="358">
        <v>110</v>
      </c>
      <c r="D84" s="358"/>
      <c r="E84" s="510"/>
      <c r="F84" s="121">
        <f t="shared" si="2"/>
        <v>-1</v>
      </c>
      <c r="G84" s="121" t="str">
        <f t="shared" si="3"/>
        <v/>
      </c>
      <c r="H84" s="648"/>
    </row>
    <row r="85" s="292" customFormat="1" ht="36" customHeight="1" spans="1:8">
      <c r="A85" s="351">
        <v>1100269</v>
      </c>
      <c r="B85" s="322" t="s">
        <v>1168</v>
      </c>
      <c r="C85" s="358"/>
      <c r="D85" s="358"/>
      <c r="E85" s="510"/>
      <c r="F85" s="121" t="str">
        <f t="shared" si="2"/>
        <v/>
      </c>
      <c r="G85" s="121" t="str">
        <f t="shared" si="3"/>
        <v/>
      </c>
      <c r="H85" s="648"/>
    </row>
    <row r="86" s="292" customFormat="1" ht="36" customHeight="1" spans="1:8">
      <c r="A86" s="351">
        <v>1100296</v>
      </c>
      <c r="B86" s="322" t="s">
        <v>1169</v>
      </c>
      <c r="C86" s="358"/>
      <c r="D86" s="358"/>
      <c r="E86" s="358">
        <v>18402</v>
      </c>
      <c r="F86" s="121" t="str">
        <f t="shared" si="2"/>
        <v/>
      </c>
      <c r="G86" s="121" t="str">
        <f t="shared" si="3"/>
        <v/>
      </c>
      <c r="H86" s="648"/>
    </row>
    <row r="87" s="292" customFormat="1" ht="36" customHeight="1" spans="1:8">
      <c r="A87" s="351">
        <v>1100297</v>
      </c>
      <c r="B87" s="322" t="s">
        <v>1170</v>
      </c>
      <c r="C87" s="358"/>
      <c r="D87" s="358"/>
      <c r="E87" s="358">
        <v>1518</v>
      </c>
      <c r="F87" s="121" t="str">
        <f t="shared" si="2"/>
        <v/>
      </c>
      <c r="G87" s="121" t="str">
        <f t="shared" si="3"/>
        <v/>
      </c>
      <c r="H87" s="648"/>
    </row>
    <row r="88" s="292" customFormat="1" ht="36" customHeight="1" spans="1:8">
      <c r="A88" s="351">
        <v>1100298</v>
      </c>
      <c r="B88" s="322" t="s">
        <v>1171</v>
      </c>
      <c r="C88" s="358"/>
      <c r="D88" s="358"/>
      <c r="E88" s="358">
        <v>4523</v>
      </c>
      <c r="F88" s="121" t="str">
        <f t="shared" si="2"/>
        <v/>
      </c>
      <c r="G88" s="121" t="str">
        <f t="shared" si="3"/>
        <v/>
      </c>
      <c r="H88" s="648"/>
    </row>
    <row r="89" s="292" customFormat="1" ht="36" customHeight="1" spans="1:8">
      <c r="A89" s="351">
        <v>1100299</v>
      </c>
      <c r="B89" s="322" t="s">
        <v>1172</v>
      </c>
      <c r="C89" s="358">
        <v>132</v>
      </c>
      <c r="D89" s="358">
        <v>132</v>
      </c>
      <c r="E89" s="358">
        <v>132</v>
      </c>
      <c r="F89" s="121">
        <f t="shared" si="2"/>
        <v>0</v>
      </c>
      <c r="G89" s="121">
        <f t="shared" si="3"/>
        <v>1</v>
      </c>
      <c r="H89" s="648"/>
    </row>
    <row r="90" s="292" customFormat="1" ht="36" customHeight="1" spans="1:8">
      <c r="A90" s="351">
        <v>11003</v>
      </c>
      <c r="B90" s="514" t="s">
        <v>103</v>
      </c>
      <c r="C90" s="358">
        <f>SUM(C91:C111)</f>
        <v>100833</v>
      </c>
      <c r="D90" s="358">
        <f>SUM(D91:D111)</f>
        <v>34940</v>
      </c>
      <c r="E90" s="358">
        <f>SUM(E91:E111)</f>
        <v>87530</v>
      </c>
      <c r="F90" s="121">
        <f t="shared" si="2"/>
        <v>-0.132</v>
      </c>
      <c r="G90" s="121">
        <f t="shared" si="3"/>
        <v>2.505</v>
      </c>
      <c r="H90" s="648"/>
    </row>
    <row r="91" s="292" customFormat="1" ht="36" customHeight="1" spans="1:8">
      <c r="A91" s="351">
        <v>1100301</v>
      </c>
      <c r="B91" s="322" t="s">
        <v>951</v>
      </c>
      <c r="C91" s="358">
        <v>2390</v>
      </c>
      <c r="D91" s="358">
        <v>1522</v>
      </c>
      <c r="E91" s="510">
        <v>2275</v>
      </c>
      <c r="F91" s="121">
        <f t="shared" si="2"/>
        <v>-0.048</v>
      </c>
      <c r="G91" s="121">
        <f t="shared" si="3"/>
        <v>1.495</v>
      </c>
      <c r="H91" s="648"/>
    </row>
    <row r="92" s="292" customFormat="1" ht="36" customHeight="1" spans="1:8">
      <c r="A92" s="351">
        <v>1100302</v>
      </c>
      <c r="B92" s="322" t="s">
        <v>1173</v>
      </c>
      <c r="C92" s="358"/>
      <c r="D92" s="358"/>
      <c r="E92" s="510"/>
      <c r="F92" s="121" t="str">
        <f t="shared" si="2"/>
        <v/>
      </c>
      <c r="G92" s="121" t="str">
        <f t="shared" si="3"/>
        <v/>
      </c>
      <c r="H92" s="648"/>
    </row>
    <row r="93" s="292" customFormat="1" ht="36" customHeight="1" spans="1:8">
      <c r="A93" s="351">
        <v>1100303</v>
      </c>
      <c r="B93" s="322" t="s">
        <v>1174</v>
      </c>
      <c r="C93" s="358">
        <v>35</v>
      </c>
      <c r="D93" s="358">
        <v>35</v>
      </c>
      <c r="E93" s="510">
        <v>49</v>
      </c>
      <c r="F93" s="121">
        <f t="shared" si="2"/>
        <v>0.4</v>
      </c>
      <c r="G93" s="121">
        <f t="shared" si="3"/>
        <v>1.4</v>
      </c>
      <c r="H93" s="648"/>
    </row>
    <row r="94" s="292" customFormat="1" ht="36" customHeight="1" spans="1:8">
      <c r="A94" s="351">
        <v>1100304</v>
      </c>
      <c r="B94" s="322" t="s">
        <v>1175</v>
      </c>
      <c r="C94" s="358">
        <v>153</v>
      </c>
      <c r="D94" s="358">
        <v>153</v>
      </c>
      <c r="E94" s="510">
        <v>271</v>
      </c>
      <c r="F94" s="121">
        <f t="shared" si="2"/>
        <v>0.771</v>
      </c>
      <c r="G94" s="121">
        <f t="shared" si="3"/>
        <v>1.771</v>
      </c>
      <c r="H94" s="648"/>
    </row>
    <row r="95" s="292" customFormat="1" ht="36" customHeight="1" spans="1:8">
      <c r="A95" s="351">
        <v>1100305</v>
      </c>
      <c r="B95" s="322" t="s">
        <v>952</v>
      </c>
      <c r="C95" s="358">
        <v>405</v>
      </c>
      <c r="D95" s="358">
        <v>382</v>
      </c>
      <c r="E95" s="510">
        <v>868</v>
      </c>
      <c r="F95" s="121">
        <f t="shared" si="2"/>
        <v>1.143</v>
      </c>
      <c r="G95" s="121">
        <f t="shared" si="3"/>
        <v>2.272</v>
      </c>
      <c r="H95" s="648"/>
    </row>
    <row r="96" s="292" customFormat="1" ht="36" customHeight="1" spans="1:8">
      <c r="A96" s="351">
        <v>1100306</v>
      </c>
      <c r="B96" s="322" t="s">
        <v>1176</v>
      </c>
      <c r="C96" s="358">
        <v>1407</v>
      </c>
      <c r="D96" s="358">
        <v>1297</v>
      </c>
      <c r="E96" s="510">
        <v>730</v>
      </c>
      <c r="F96" s="121">
        <f t="shared" si="2"/>
        <v>-0.481</v>
      </c>
      <c r="G96" s="121">
        <f t="shared" si="3"/>
        <v>0.563</v>
      </c>
      <c r="H96" s="648"/>
    </row>
    <row r="97" s="292" customFormat="1" ht="36" customHeight="1" spans="1:8">
      <c r="A97" s="351">
        <v>1100307</v>
      </c>
      <c r="B97" s="322" t="s">
        <v>1177</v>
      </c>
      <c r="C97" s="358">
        <v>2844</v>
      </c>
      <c r="D97" s="358">
        <v>134</v>
      </c>
      <c r="E97" s="510">
        <v>-2060</v>
      </c>
      <c r="F97" s="121">
        <f t="shared" si="2"/>
        <v>-1.724</v>
      </c>
      <c r="G97" s="121">
        <f t="shared" si="3"/>
        <v>-15.373</v>
      </c>
      <c r="H97" s="648"/>
    </row>
    <row r="98" s="292" customFormat="1" ht="36" customHeight="1" spans="1:8">
      <c r="A98" s="351">
        <v>1100308</v>
      </c>
      <c r="B98" s="322" t="s">
        <v>1178</v>
      </c>
      <c r="C98" s="358">
        <v>1303</v>
      </c>
      <c r="D98" s="358">
        <v>1303</v>
      </c>
      <c r="E98" s="510">
        <v>1092</v>
      </c>
      <c r="F98" s="121">
        <f t="shared" si="2"/>
        <v>-0.162</v>
      </c>
      <c r="G98" s="121">
        <f t="shared" si="3"/>
        <v>0.838</v>
      </c>
      <c r="H98" s="648"/>
    </row>
    <row r="99" s="292" customFormat="1" ht="36" customHeight="1" spans="1:8">
      <c r="A99" s="351">
        <v>1100310</v>
      </c>
      <c r="B99" s="322" t="s">
        <v>1179</v>
      </c>
      <c r="C99" s="358">
        <v>515</v>
      </c>
      <c r="D99" s="358">
        <v>324</v>
      </c>
      <c r="E99" s="510">
        <v>198</v>
      </c>
      <c r="F99" s="121">
        <f t="shared" si="2"/>
        <v>-0.616</v>
      </c>
      <c r="G99" s="121">
        <f t="shared" si="3"/>
        <v>0.611</v>
      </c>
      <c r="H99" s="648"/>
    </row>
    <row r="100" s="292" customFormat="1" ht="36" customHeight="1" spans="1:8">
      <c r="A100" s="351">
        <v>1100311</v>
      </c>
      <c r="B100" s="322" t="s">
        <v>955</v>
      </c>
      <c r="C100" s="358">
        <v>64849</v>
      </c>
      <c r="D100" s="358">
        <v>20105</v>
      </c>
      <c r="E100" s="510">
        <v>70255</v>
      </c>
      <c r="F100" s="121">
        <f t="shared" si="2"/>
        <v>0.083</v>
      </c>
      <c r="G100" s="121">
        <f t="shared" si="3"/>
        <v>3.494</v>
      </c>
      <c r="H100" s="648"/>
    </row>
    <row r="101" s="292" customFormat="1" ht="36" customHeight="1" spans="1:8">
      <c r="A101" s="351">
        <v>1100312</v>
      </c>
      <c r="B101" s="322" t="s">
        <v>1180</v>
      </c>
      <c r="C101" s="358">
        <v>16358</v>
      </c>
      <c r="D101" s="358"/>
      <c r="E101" s="510">
        <v>200</v>
      </c>
      <c r="F101" s="121">
        <f t="shared" si="2"/>
        <v>-0.988</v>
      </c>
      <c r="G101" s="121" t="str">
        <f t="shared" si="3"/>
        <v/>
      </c>
      <c r="H101" s="648"/>
    </row>
    <row r="102" s="292" customFormat="1" ht="36" customHeight="1" spans="1:8">
      <c r="A102" s="351">
        <v>1100313</v>
      </c>
      <c r="B102" s="322" t="s">
        <v>1181</v>
      </c>
      <c r="C102" s="358">
        <v>9237</v>
      </c>
      <c r="D102" s="358">
        <v>8405</v>
      </c>
      <c r="E102" s="510">
        <v>6092</v>
      </c>
      <c r="F102" s="121">
        <f t="shared" si="2"/>
        <v>-0.34</v>
      </c>
      <c r="G102" s="121">
        <f t="shared" si="3"/>
        <v>0.725</v>
      </c>
      <c r="H102" s="648"/>
    </row>
    <row r="103" s="292" customFormat="1" ht="36" customHeight="1" spans="1:8">
      <c r="A103" s="351">
        <v>1100314</v>
      </c>
      <c r="B103" s="322" t="s">
        <v>957</v>
      </c>
      <c r="C103" s="358">
        <v>919</v>
      </c>
      <c r="D103" s="358">
        <v>920</v>
      </c>
      <c r="E103" s="510">
        <v>750</v>
      </c>
      <c r="F103" s="121">
        <f t="shared" si="2"/>
        <v>-0.184</v>
      </c>
      <c r="G103" s="121">
        <f t="shared" si="3"/>
        <v>0.815</v>
      </c>
      <c r="H103" s="648"/>
    </row>
    <row r="104" s="292" customFormat="1" ht="36" customHeight="1" spans="1:8">
      <c r="A104" s="351">
        <v>1100315</v>
      </c>
      <c r="B104" s="322" t="s">
        <v>1182</v>
      </c>
      <c r="C104" s="358"/>
      <c r="D104" s="358"/>
      <c r="E104" s="510">
        <v>435</v>
      </c>
      <c r="F104" s="121" t="str">
        <f t="shared" si="2"/>
        <v/>
      </c>
      <c r="G104" s="121" t="str">
        <f t="shared" si="3"/>
        <v/>
      </c>
      <c r="H104" s="648"/>
    </row>
    <row r="105" s="292" customFormat="1" ht="36" customHeight="1" spans="1:8">
      <c r="A105" s="351">
        <v>1100316</v>
      </c>
      <c r="B105" s="322" t="s">
        <v>1183</v>
      </c>
      <c r="C105" s="358">
        <v>83</v>
      </c>
      <c r="D105" s="358">
        <v>13</v>
      </c>
      <c r="E105" s="510">
        <v>100</v>
      </c>
      <c r="F105" s="121">
        <f t="shared" si="2"/>
        <v>0.205</v>
      </c>
      <c r="G105" s="121">
        <f t="shared" si="3"/>
        <v>7.692</v>
      </c>
      <c r="H105" s="648"/>
    </row>
    <row r="106" s="292" customFormat="1" ht="36" customHeight="1" spans="1:8">
      <c r="A106" s="351">
        <v>1100317</v>
      </c>
      <c r="B106" s="322" t="s">
        <v>1184</v>
      </c>
      <c r="C106" s="358">
        <v>-16</v>
      </c>
      <c r="D106" s="358"/>
      <c r="E106" s="510"/>
      <c r="F106" s="121" t="str">
        <f t="shared" si="2"/>
        <v/>
      </c>
      <c r="G106" s="121" t="str">
        <f t="shared" si="3"/>
        <v/>
      </c>
      <c r="H106" s="648"/>
    </row>
    <row r="107" s="292" customFormat="1" ht="36" customHeight="1" spans="1:8">
      <c r="A107" s="351">
        <v>1100320</v>
      </c>
      <c r="B107" s="322" t="s">
        <v>1185</v>
      </c>
      <c r="C107" s="358">
        <v>248</v>
      </c>
      <c r="D107" s="358">
        <v>248</v>
      </c>
      <c r="E107" s="510">
        <v>104</v>
      </c>
      <c r="F107" s="121">
        <f t="shared" si="2"/>
        <v>-0.581</v>
      </c>
      <c r="G107" s="121">
        <f t="shared" si="3"/>
        <v>0.419</v>
      </c>
      <c r="H107" s="648"/>
    </row>
    <row r="108" s="292" customFormat="1" ht="36" customHeight="1" spans="1:8">
      <c r="A108" s="351">
        <v>1100321</v>
      </c>
      <c r="B108" s="322" t="s">
        <v>958</v>
      </c>
      <c r="C108" s="358"/>
      <c r="D108" s="358"/>
      <c r="E108" s="510">
        <v>6086</v>
      </c>
      <c r="F108" s="121" t="str">
        <f t="shared" si="2"/>
        <v/>
      </c>
      <c r="G108" s="121" t="str">
        <f t="shared" si="3"/>
        <v/>
      </c>
      <c r="H108" s="648"/>
    </row>
    <row r="109" s="292" customFormat="1" ht="36" customHeight="1" spans="1:8">
      <c r="A109" s="351">
        <v>1100322</v>
      </c>
      <c r="B109" s="322" t="s">
        <v>1186</v>
      </c>
      <c r="C109" s="358"/>
      <c r="D109" s="358"/>
      <c r="E109" s="510"/>
      <c r="F109" s="121" t="str">
        <f t="shared" si="2"/>
        <v/>
      </c>
      <c r="G109" s="121" t="str">
        <f t="shared" si="3"/>
        <v/>
      </c>
      <c r="H109" s="648"/>
    </row>
    <row r="110" s="292" customFormat="1" ht="36" customHeight="1" spans="1:8">
      <c r="A110" s="351">
        <v>1100324</v>
      </c>
      <c r="B110" s="322" t="s">
        <v>1187</v>
      </c>
      <c r="C110" s="358">
        <v>103</v>
      </c>
      <c r="D110" s="358">
        <v>99</v>
      </c>
      <c r="E110" s="510">
        <v>85</v>
      </c>
      <c r="F110" s="121">
        <f t="shared" si="2"/>
        <v>-0.175</v>
      </c>
      <c r="G110" s="121">
        <f t="shared" si="3"/>
        <v>0.859</v>
      </c>
      <c r="H110" s="648"/>
    </row>
    <row r="111" s="292" customFormat="1" ht="36" customHeight="1" spans="1:8">
      <c r="A111" s="351">
        <v>1100399</v>
      </c>
      <c r="B111" s="322" t="s">
        <v>90</v>
      </c>
      <c r="C111" s="358"/>
      <c r="D111" s="358"/>
      <c r="E111" s="510"/>
      <c r="F111" s="121" t="str">
        <f t="shared" si="2"/>
        <v/>
      </c>
      <c r="G111" s="121" t="str">
        <f t="shared" si="3"/>
        <v/>
      </c>
      <c r="H111" s="648"/>
    </row>
    <row r="112" s="292" customFormat="1" ht="36" customHeight="1" spans="1:8">
      <c r="A112" s="351">
        <v>11006</v>
      </c>
      <c r="B112" s="514" t="s">
        <v>1188</v>
      </c>
      <c r="C112" s="276">
        <f>SUM(C113:C114)</f>
        <v>0</v>
      </c>
      <c r="D112" s="276">
        <f>SUM(D113:D114)</f>
        <v>0</v>
      </c>
      <c r="E112" s="276">
        <f>SUM(E113:E114)</f>
        <v>0</v>
      </c>
      <c r="F112" s="121" t="str">
        <f t="shared" si="2"/>
        <v/>
      </c>
      <c r="G112" s="121" t="str">
        <f t="shared" si="3"/>
        <v/>
      </c>
      <c r="H112" s="648"/>
    </row>
    <row r="113" s="292" customFormat="1" ht="36" customHeight="1" spans="1:8">
      <c r="A113" s="351">
        <v>1100601</v>
      </c>
      <c r="B113" s="322" t="s">
        <v>1189</v>
      </c>
      <c r="C113" s="359"/>
      <c r="D113" s="359"/>
      <c r="E113" s="359"/>
      <c r="F113" s="121" t="str">
        <f t="shared" si="2"/>
        <v/>
      </c>
      <c r="G113" s="121" t="str">
        <f t="shared" si="3"/>
        <v/>
      </c>
      <c r="H113" s="648"/>
    </row>
    <row r="114" s="292" customFormat="1" ht="36" customHeight="1" spans="1:8">
      <c r="A114" s="351">
        <v>1100602</v>
      </c>
      <c r="B114" s="322" t="s">
        <v>1190</v>
      </c>
      <c r="C114" s="359"/>
      <c r="D114" s="359"/>
      <c r="E114" s="359"/>
      <c r="F114" s="121" t="str">
        <f t="shared" si="2"/>
        <v/>
      </c>
      <c r="G114" s="121" t="str">
        <f t="shared" si="3"/>
        <v/>
      </c>
      <c r="H114" s="648"/>
    </row>
    <row r="115" s="292" customFormat="1" ht="36" customHeight="1" spans="1:8">
      <c r="A115" s="351">
        <v>11008</v>
      </c>
      <c r="B115" s="514" t="s">
        <v>104</v>
      </c>
      <c r="C115" s="276">
        <v>1030</v>
      </c>
      <c r="D115" s="276">
        <v>26781</v>
      </c>
      <c r="E115" s="276">
        <v>26781</v>
      </c>
      <c r="F115" s="121">
        <f t="shared" si="2"/>
        <v>25.001</v>
      </c>
      <c r="G115" s="121">
        <f t="shared" si="3"/>
        <v>1</v>
      </c>
      <c r="H115" s="648"/>
    </row>
    <row r="116" s="292" customFormat="1" ht="36" customHeight="1" spans="1:8">
      <c r="A116" s="351">
        <v>11009</v>
      </c>
      <c r="B116" s="514" t="s">
        <v>105</v>
      </c>
      <c r="C116" s="358">
        <f>SUM(C117:C119)</f>
        <v>23366</v>
      </c>
      <c r="D116" s="358">
        <f>SUM(D117:D119)</f>
        <v>95872</v>
      </c>
      <c r="E116" s="358">
        <f>SUM(E117:E119)</f>
        <v>6020</v>
      </c>
      <c r="F116" s="121">
        <f t="shared" si="2"/>
        <v>-0.742</v>
      </c>
      <c r="G116" s="121">
        <f t="shared" si="3"/>
        <v>0.063</v>
      </c>
      <c r="H116" s="648"/>
    </row>
    <row r="117" s="292" customFormat="1" ht="36" customHeight="1" spans="1:8">
      <c r="A117" s="351">
        <v>1100901</v>
      </c>
      <c r="B117" s="322" t="s">
        <v>1191</v>
      </c>
      <c r="C117" s="358">
        <v>23016</v>
      </c>
      <c r="D117" s="358">
        <v>93872</v>
      </c>
      <c r="E117" s="510">
        <v>2680</v>
      </c>
      <c r="F117" s="121">
        <f t="shared" si="2"/>
        <v>-0.884</v>
      </c>
      <c r="G117" s="121">
        <f t="shared" si="3"/>
        <v>0.029</v>
      </c>
      <c r="H117" s="648"/>
    </row>
    <row r="118" s="292" customFormat="1" ht="36" customHeight="1" spans="1:8">
      <c r="A118" s="351">
        <v>1100902</v>
      </c>
      <c r="B118" s="322" t="s">
        <v>1192</v>
      </c>
      <c r="C118" s="358">
        <v>350</v>
      </c>
      <c r="D118" s="358">
        <v>2000</v>
      </c>
      <c r="E118" s="510">
        <f>3140+200</f>
        <v>3340</v>
      </c>
      <c r="F118" s="121">
        <f t="shared" si="2"/>
        <v>8.543</v>
      </c>
      <c r="G118" s="121">
        <f t="shared" si="3"/>
        <v>1.67</v>
      </c>
      <c r="H118" s="648"/>
    </row>
    <row r="119" s="292" customFormat="1" ht="36" customHeight="1" spans="1:8">
      <c r="A119" s="351">
        <v>1100999</v>
      </c>
      <c r="B119" s="322" t="s">
        <v>1193</v>
      </c>
      <c r="C119" s="358"/>
      <c r="D119" s="358"/>
      <c r="E119" s="510"/>
      <c r="F119" s="121" t="str">
        <f t="shared" si="2"/>
        <v/>
      </c>
      <c r="G119" s="121" t="str">
        <f t="shared" si="3"/>
        <v/>
      </c>
      <c r="H119" s="648"/>
    </row>
    <row r="120" s="292" customFormat="1" ht="36" customHeight="1" spans="1:8">
      <c r="A120" s="476">
        <v>11021</v>
      </c>
      <c r="B120" s="514" t="s">
        <v>106</v>
      </c>
      <c r="C120" s="358"/>
      <c r="D120" s="358"/>
      <c r="E120" s="358"/>
      <c r="F120" s="121" t="str">
        <f t="shared" si="2"/>
        <v/>
      </c>
      <c r="G120" s="121" t="str">
        <f t="shared" si="3"/>
        <v/>
      </c>
      <c r="H120" s="648"/>
    </row>
    <row r="121" s="292" customFormat="1" ht="36" customHeight="1" spans="1:8">
      <c r="A121" s="351">
        <v>11015</v>
      </c>
      <c r="B121" s="514" t="s">
        <v>107</v>
      </c>
      <c r="C121" s="276">
        <v>728</v>
      </c>
      <c r="D121" s="276"/>
      <c r="E121" s="359"/>
      <c r="F121" s="121">
        <f t="shared" si="2"/>
        <v>-1</v>
      </c>
      <c r="G121" s="121" t="str">
        <f t="shared" si="3"/>
        <v/>
      </c>
      <c r="H121" s="648"/>
    </row>
    <row r="122" s="505" customFormat="1" ht="36" customHeight="1" spans="1:8">
      <c r="A122" s="513"/>
      <c r="B122" s="331" t="s">
        <v>108</v>
      </c>
      <c r="C122" s="116">
        <f>SUM(C34,C36,C43)</f>
        <v>359303</v>
      </c>
      <c r="D122" s="116">
        <f>SUM(D34,D36,D43)</f>
        <v>282654</v>
      </c>
      <c r="E122" s="116">
        <f>SUM(E34,,E36,E43)</f>
        <v>281803</v>
      </c>
      <c r="F122" s="117">
        <f t="shared" si="2"/>
        <v>-0.216</v>
      </c>
      <c r="G122" s="117">
        <f t="shared" si="3"/>
        <v>0.997</v>
      </c>
      <c r="H122" s="648"/>
    </row>
    <row r="123" s="292" customFormat="1" ht="18.75" spans="3:7">
      <c r="C123" s="597"/>
      <c r="D123" s="597"/>
      <c r="E123" s="597"/>
      <c r="F123" s="598"/>
      <c r="G123" s="293"/>
    </row>
    <row r="124" s="292" customFormat="1" ht="18.75" spans="4:7">
      <c r="D124" s="599"/>
      <c r="E124" s="332"/>
      <c r="F124" s="598"/>
      <c r="G124" s="293"/>
    </row>
    <row r="125" s="292" customFormat="1" spans="4:7">
      <c r="D125" s="332"/>
      <c r="E125" s="332"/>
      <c r="F125" s="293"/>
      <c r="G125" s="293"/>
    </row>
    <row r="126" s="292" customFormat="1" spans="4:7">
      <c r="D126" s="332"/>
      <c r="E126" s="332"/>
      <c r="F126" s="293"/>
      <c r="G126" s="293"/>
    </row>
    <row r="127" s="292" customFormat="1" spans="6:7">
      <c r="F127" s="293">
        <f>IF(C35&lt;&gt;0,IF((E35/C35-1)&lt;-30%,"",IF((E35/C35-1)&gt;30%,"",E35/C35-1)),"")</f>
        <v>0</v>
      </c>
      <c r="G127" s="293"/>
    </row>
  </sheetData>
  <mergeCells count="7">
    <mergeCell ref="B1:G1"/>
    <mergeCell ref="D3:E3"/>
    <mergeCell ref="F3:G3"/>
    <mergeCell ref="A3:A4"/>
    <mergeCell ref="B3:B4"/>
    <mergeCell ref="C3:C4"/>
    <mergeCell ref="H3:H4"/>
  </mergeCells>
  <conditionalFormatting sqref="G2">
    <cfRule type="cellIs" dxfId="0" priority="100" stopIfTrue="1" operator="lessThanOrEqual">
      <formula>-1</formula>
    </cfRule>
  </conditionalFormatting>
  <conditionalFormatting sqref="C39">
    <cfRule type="expression" dxfId="1" priority="19" stopIfTrue="1">
      <formula>"len($A:$A)=3"</formula>
    </cfRule>
    <cfRule type="expression" dxfId="1" priority="18" stopIfTrue="1">
      <formula>"len($A:$A)=3"</formula>
    </cfRule>
  </conditionalFormatting>
  <conditionalFormatting sqref="A43:B43">
    <cfRule type="expression" dxfId="1" priority="96" stopIfTrue="1">
      <formula>"len($A:$A)=3"</formula>
    </cfRule>
  </conditionalFormatting>
  <conditionalFormatting sqref="C43:D43">
    <cfRule type="expression" dxfId="1" priority="94" stopIfTrue="1">
      <formula>"len($A:$A)=3"</formula>
    </cfRule>
    <cfRule type="expression" dxfId="1" priority="92" stopIfTrue="1">
      <formula>"len($A:$A)=3"</formula>
    </cfRule>
  </conditionalFormatting>
  <conditionalFormatting sqref="E43">
    <cfRule type="expression" dxfId="1" priority="16" stopIfTrue="1">
      <formula>"len($A:$A)=3"</formula>
    </cfRule>
    <cfRule type="expression" dxfId="1" priority="15" stopIfTrue="1">
      <formula>"len($A:$A)=3"</formula>
    </cfRule>
  </conditionalFormatting>
  <conditionalFormatting sqref="B44">
    <cfRule type="expression" dxfId="1" priority="67" stopIfTrue="1">
      <formula>"len($A:$A)=3"</formula>
    </cfRule>
    <cfRule type="expression" dxfId="1" priority="66" stopIfTrue="1">
      <formula>"len($A:$A)=3"</formula>
    </cfRule>
    <cfRule type="expression" dxfId="1" priority="65" stopIfTrue="1">
      <formula>"len($A:$A)=3"</formula>
    </cfRule>
  </conditionalFormatting>
  <conditionalFormatting sqref="B51">
    <cfRule type="expression" dxfId="1" priority="64" stopIfTrue="1">
      <formula>"len($A:$A)=3"</formula>
    </cfRule>
    <cfRule type="expression" dxfId="1" priority="63" stopIfTrue="1">
      <formula>"len($A:$A)=3"</formula>
    </cfRule>
    <cfRule type="expression" dxfId="1" priority="62" stopIfTrue="1">
      <formula>"len($A:$A)=3"</formula>
    </cfRule>
  </conditionalFormatting>
  <conditionalFormatting sqref="B90">
    <cfRule type="expression" dxfId="1" priority="61" stopIfTrue="1">
      <formula>"len($A:$A)=3"</formula>
    </cfRule>
    <cfRule type="expression" dxfId="1" priority="60" stopIfTrue="1">
      <formula>"len($A:$A)=3"</formula>
    </cfRule>
    <cfRule type="expression" dxfId="1" priority="59" stopIfTrue="1">
      <formula>"len($A:$A)=3"</formula>
    </cfRule>
  </conditionalFormatting>
  <conditionalFormatting sqref="B112">
    <cfRule type="expression" dxfId="1" priority="58" stopIfTrue="1">
      <formula>"len($A:$A)=3"</formula>
    </cfRule>
    <cfRule type="expression" dxfId="1" priority="57" stopIfTrue="1">
      <formula>"len($A:$A)=3"</formula>
    </cfRule>
    <cfRule type="expression" dxfId="1" priority="56" stopIfTrue="1">
      <formula>"len($A:$A)=3"</formula>
    </cfRule>
  </conditionalFormatting>
  <conditionalFormatting sqref="E112">
    <cfRule type="expression" dxfId="1" priority="13" stopIfTrue="1">
      <formula>"len($A:$A)=3"</formula>
    </cfRule>
    <cfRule type="expression" dxfId="1" priority="12" stopIfTrue="1">
      <formula>"len($A:$A)=3"</formula>
    </cfRule>
  </conditionalFormatting>
  <conditionalFormatting sqref="B115">
    <cfRule type="expression" dxfId="1" priority="55" stopIfTrue="1">
      <formula>"len($A:$A)=3"</formula>
    </cfRule>
    <cfRule type="expression" dxfId="1" priority="54" stopIfTrue="1">
      <formula>"len($A:$A)=3"</formula>
    </cfRule>
    <cfRule type="expression" dxfId="1" priority="53" stopIfTrue="1">
      <formula>"len($A:$A)=3"</formula>
    </cfRule>
  </conditionalFormatting>
  <conditionalFormatting sqref="B116">
    <cfRule type="expression" dxfId="1" priority="49" stopIfTrue="1">
      <formula>"len($A:$A)=3"</formula>
    </cfRule>
    <cfRule type="expression" dxfId="1" priority="48" stopIfTrue="1">
      <formula>"len($A:$A)=3"</formula>
    </cfRule>
    <cfRule type="expression" dxfId="1" priority="47" stopIfTrue="1">
      <formula>"len($A:$A)=3"</formula>
    </cfRule>
  </conditionalFormatting>
  <conditionalFormatting sqref="E122">
    <cfRule type="expression" dxfId="1" priority="17" stopIfTrue="1">
      <formula>"len($A:$A)=3"</formula>
    </cfRule>
  </conditionalFormatting>
  <conditionalFormatting sqref="C123">
    <cfRule type="expression" dxfId="1" priority="21" stopIfTrue="1">
      <formula>"len($A:$A)=3"</formula>
    </cfRule>
  </conditionalFormatting>
  <conditionalFormatting sqref="D123">
    <cfRule type="expression" dxfId="1" priority="20" stopIfTrue="1">
      <formula>"len($A:$A)=3"</formula>
    </cfRule>
  </conditionalFormatting>
  <conditionalFormatting sqref="E123">
    <cfRule type="expression" dxfId="1" priority="1" stopIfTrue="1">
      <formula>"len($A:$A)=3"</formula>
    </cfRule>
  </conditionalFormatting>
  <conditionalFormatting sqref="A37:A42">
    <cfRule type="expression" dxfId="1" priority="79" stopIfTrue="1">
      <formula>"len($A:$A)=3"</formula>
    </cfRule>
    <cfRule type="expression" dxfId="1" priority="78" stopIfTrue="1">
      <formula>"len($A:$A)=3"</formula>
    </cfRule>
  </conditionalFormatting>
  <conditionalFormatting sqref="A44:A111">
    <cfRule type="expression" dxfId="1" priority="86" stopIfTrue="1">
      <formula>"len($A:$A)=3"</formula>
    </cfRule>
    <cfRule type="expression" dxfId="1" priority="85" stopIfTrue="1">
      <formula>"len($A:$A)=3"</formula>
    </cfRule>
  </conditionalFormatting>
  <conditionalFormatting sqref="A112:A114">
    <cfRule type="expression" dxfId="1" priority="93" stopIfTrue="1">
      <formula>"len($A:$A)=3"</formula>
    </cfRule>
  </conditionalFormatting>
  <conditionalFormatting sqref="A116:A120">
    <cfRule type="expression" dxfId="1" priority="82" stopIfTrue="1">
      <formula>"len($A:$A)=3"</formula>
    </cfRule>
  </conditionalFormatting>
  <conditionalFormatting sqref="B5:B6">
    <cfRule type="expression" dxfId="1" priority="31" stopIfTrue="1">
      <formula>"len($A:$A)=3"</formula>
    </cfRule>
    <cfRule type="expression" dxfId="1" priority="30" stopIfTrue="1">
      <formula>"len($A:$A)=3"</formula>
    </cfRule>
  </conditionalFormatting>
  <conditionalFormatting sqref="B7:B9">
    <cfRule type="expression" dxfId="1" priority="29" stopIfTrue="1">
      <formula>"len($A:$A)=3"</formula>
    </cfRule>
    <cfRule type="expression" dxfId="1" priority="28" stopIfTrue="1">
      <formula>"len($A:$A)=3"</formula>
    </cfRule>
    <cfRule type="expression" dxfId="1" priority="27" stopIfTrue="1">
      <formula>"len($A:$A)=3"</formula>
    </cfRule>
  </conditionalFormatting>
  <conditionalFormatting sqref="B10:B23">
    <cfRule type="expression" dxfId="1" priority="73" stopIfTrue="1">
      <formula>"len($A:$A)=3"</formula>
    </cfRule>
    <cfRule type="expression" dxfId="1" priority="72" stopIfTrue="1">
      <formula>"len($A:$A)=3"</formula>
    </cfRule>
    <cfRule type="expression" dxfId="1" priority="71" stopIfTrue="1">
      <formula>"len($A:$A)=3"</formula>
    </cfRule>
  </conditionalFormatting>
  <conditionalFormatting sqref="B25:B32">
    <cfRule type="expression" dxfId="1" priority="70" stopIfTrue="1">
      <formula>"len($A:$A)=3"</formula>
    </cfRule>
    <cfRule type="expression" dxfId="1" priority="69" stopIfTrue="1">
      <formula>"len($A:$A)=3"</formula>
    </cfRule>
    <cfRule type="expression" dxfId="1" priority="68" stopIfTrue="1">
      <formula>"len($A:$A)=3"</formula>
    </cfRule>
  </conditionalFormatting>
  <conditionalFormatting sqref="B34:B35">
    <cfRule type="expression" dxfId="1" priority="24" stopIfTrue="1">
      <formula>"len($A:$A)=3"</formula>
    </cfRule>
    <cfRule type="expression" dxfId="1" priority="23" stopIfTrue="1">
      <formula>"len($A:$A)=3"</formula>
    </cfRule>
  </conditionalFormatting>
  <conditionalFormatting sqref="B37:B42">
    <cfRule type="expression" dxfId="1" priority="77" stopIfTrue="1">
      <formula>"len($A:$A)=3"</formula>
    </cfRule>
    <cfRule type="expression" dxfId="1" priority="76" stopIfTrue="1">
      <formula>"len($A:$A)=3"</formula>
    </cfRule>
    <cfRule type="expression" dxfId="1" priority="75" stopIfTrue="1">
      <formula>"len($A:$A)=3"</formula>
    </cfRule>
  </conditionalFormatting>
  <conditionalFormatting sqref="B45:B50">
    <cfRule type="expression" dxfId="1" priority="46" stopIfTrue="1">
      <formula>"len($A:$A)=3"</formula>
    </cfRule>
    <cfRule type="expression" dxfId="1" priority="45" stopIfTrue="1">
      <formula>"len($A:$A)=3"</formula>
    </cfRule>
    <cfRule type="expression" dxfId="1" priority="44" stopIfTrue="1">
      <formula>"len($A:$A)=3"</formula>
    </cfRule>
  </conditionalFormatting>
  <conditionalFormatting sqref="B52:B89">
    <cfRule type="expression" dxfId="1" priority="43" stopIfTrue="1">
      <formula>"len($A:$A)=3"</formula>
    </cfRule>
    <cfRule type="expression" dxfId="1" priority="42" stopIfTrue="1">
      <formula>"len($A:$A)=3"</formula>
    </cfRule>
    <cfRule type="expression" dxfId="1" priority="41" stopIfTrue="1">
      <formula>"len($A:$A)=3"</formula>
    </cfRule>
  </conditionalFormatting>
  <conditionalFormatting sqref="B91:B111">
    <cfRule type="expression" dxfId="1" priority="40" stopIfTrue="1">
      <formula>"len($A:$A)=3"</formula>
    </cfRule>
    <cfRule type="expression" dxfId="1" priority="39" stopIfTrue="1">
      <formula>"len($A:$A)=3"</formula>
    </cfRule>
    <cfRule type="expression" dxfId="1" priority="38" stopIfTrue="1">
      <formula>"len($A:$A)=3"</formula>
    </cfRule>
  </conditionalFormatting>
  <conditionalFormatting sqref="B113:B114">
    <cfRule type="expression" dxfId="1" priority="37" stopIfTrue="1">
      <formula>"len($A:$A)=3"</formula>
    </cfRule>
    <cfRule type="expression" dxfId="1" priority="36" stopIfTrue="1">
      <formula>"len($A:$A)=3"</formula>
    </cfRule>
    <cfRule type="expression" dxfId="1" priority="35" stopIfTrue="1">
      <formula>"len($A:$A)=3"</formula>
    </cfRule>
  </conditionalFormatting>
  <conditionalFormatting sqref="B117:B119">
    <cfRule type="expression" dxfId="1" priority="34" stopIfTrue="1">
      <formula>"len($A:$A)=3"</formula>
    </cfRule>
    <cfRule type="expression" dxfId="1" priority="33" stopIfTrue="1">
      <formula>"len($A:$A)=3"</formula>
    </cfRule>
    <cfRule type="expression" dxfId="1" priority="32" stopIfTrue="1">
      <formula>"len($A:$A)=3"</formula>
    </cfRule>
  </conditionalFormatting>
  <conditionalFormatting sqref="B120:B121">
    <cfRule type="expression" dxfId="1" priority="52" stopIfTrue="1">
      <formula>"len($A:$A)=3"</formula>
    </cfRule>
    <cfRule type="expression" dxfId="1" priority="51" stopIfTrue="1">
      <formula>"len($A:$A)=3"</formula>
    </cfRule>
    <cfRule type="expression" dxfId="1" priority="50" stopIfTrue="1">
      <formula>"len($A:$A)=3"</formula>
    </cfRule>
  </conditionalFormatting>
  <conditionalFormatting sqref="C7:C23">
    <cfRule type="expression" dxfId="1" priority="91" stopIfTrue="1">
      <formula>"len($A:$A)=3"</formula>
    </cfRule>
  </conditionalFormatting>
  <conditionalFormatting sqref="C25:C32">
    <cfRule type="expression" dxfId="1" priority="74" stopIfTrue="1">
      <formula>"len($A:$A)=3"</formula>
    </cfRule>
  </conditionalFormatting>
  <conditionalFormatting sqref="E5:E6">
    <cfRule type="expression" dxfId="1" priority="4" stopIfTrue="1">
      <formula>"len($A:$A)=3"</formula>
    </cfRule>
    <cfRule type="expression" dxfId="1" priority="3" stopIfTrue="1">
      <formula>"len($A:$A)=3"</formula>
    </cfRule>
  </conditionalFormatting>
  <conditionalFormatting sqref="E34:E35">
    <cfRule type="expression" dxfId="1" priority="2" stopIfTrue="1">
      <formula>"len($A:$A)=3"</formula>
    </cfRule>
  </conditionalFormatting>
  <conditionalFormatting sqref="E36:E37">
    <cfRule type="expression" dxfId="1" priority="14" stopIfTrue="1">
      <formula>"len($A:$A)=3"</formula>
    </cfRule>
    <cfRule type="expression" dxfId="1" priority="11" stopIfTrue="1">
      <formula>"len($A:$A)=3"</formula>
    </cfRule>
  </conditionalFormatting>
  <conditionalFormatting sqref="A5:A23 A25:A32 A24:B24">
    <cfRule type="expression" dxfId="1" priority="95" stopIfTrue="1">
      <formula>"len($A:$A)=3"</formula>
    </cfRule>
  </conditionalFormatting>
  <conditionalFormatting sqref="C5:D6">
    <cfRule type="expression" dxfId="1" priority="26" stopIfTrue="1">
      <formula>"len($A:$A)=3"</formula>
    </cfRule>
    <cfRule type="expression" dxfId="1" priority="25" stopIfTrue="1">
      <formula>"len($A:$A)=3"</formula>
    </cfRule>
  </conditionalFormatting>
  <conditionalFormatting sqref="C7:C33 C36:C38 C40:C42 D36:D37">
    <cfRule type="expression" dxfId="1" priority="90" stopIfTrue="1">
      <formula>"len($A:$A)=3"</formula>
    </cfRule>
  </conditionalFormatting>
  <conditionalFormatting sqref="A33:B33 A34:A35 A36:B36 B122:D122 B124:C137 D124:D128 B123 D130:D137 E124:E137">
    <cfRule type="expression" dxfId="1" priority="98" stopIfTrue="1">
      <formula>"len($A:$A)=3"</formula>
    </cfRule>
  </conditionalFormatting>
  <conditionalFormatting sqref="B33 B36 B43">
    <cfRule type="expression" dxfId="1" priority="99" stopIfTrue="1">
      <formula>"len($A:$A)=3"</formula>
    </cfRule>
  </conditionalFormatting>
  <conditionalFormatting sqref="C34:D35">
    <cfRule type="expression" dxfId="1" priority="22" stopIfTrue="1">
      <formula>"len($A:$A)=3"</formula>
    </cfRule>
  </conditionalFormatting>
  <conditionalFormatting sqref="A36:B36 A115 A121 A122:B123">
    <cfRule type="expression" dxfId="1" priority="97" stopIfTrue="1">
      <formula>"len($A:$A)=3"</formula>
    </cfRule>
  </conditionalFormatting>
  <conditionalFormatting sqref="C36:C38 C40:C42 D36:D37">
    <cfRule type="expression" dxfId="1" priority="87" stopIfTrue="1">
      <formula>"len($A:$A)=3"</formula>
    </cfRule>
  </conditionalFormatting>
  <conditionalFormatting sqref="C44:C111 D90 D51 D44">
    <cfRule type="expression" dxfId="1" priority="84" stopIfTrue="1">
      <formula>"len($A:$A)=3"</formula>
    </cfRule>
    <cfRule type="expression" dxfId="1" priority="83" stopIfTrue="1">
      <formula>"len($A:$A)=3"</formula>
    </cfRule>
  </conditionalFormatting>
  <conditionalFormatting sqref="E90 E51 E44">
    <cfRule type="expression" dxfId="1" priority="8" stopIfTrue="1">
      <formula>"len($A:$A)=3"</formula>
    </cfRule>
    <cfRule type="expression" dxfId="1" priority="7" stopIfTrue="1">
      <formula>"len($A:$A)=3"</formula>
    </cfRule>
  </conditionalFormatting>
  <conditionalFormatting sqref="E50 E91:E111 E83:E85 E78:E81 E75 E70:E71 E65:E68 E61:E63 E52">
    <cfRule type="expression" dxfId="1" priority="10" stopIfTrue="1">
      <formula>"len($A:$A)=3"</formula>
    </cfRule>
    <cfRule type="expression" dxfId="1" priority="9" stopIfTrue="1">
      <formula>"len($A:$A)=3"</formula>
    </cfRule>
  </conditionalFormatting>
  <conditionalFormatting sqref="C112:D112 C115 C121">
    <cfRule type="expression" dxfId="1" priority="89" stopIfTrue="1">
      <formula>"len($A:$A)=3"</formula>
    </cfRule>
    <cfRule type="expression" dxfId="1" priority="88" stopIfTrue="1">
      <formula>"len($A:$A)=3"</formula>
    </cfRule>
  </conditionalFormatting>
  <conditionalFormatting sqref="C116:C120 D116 D120">
    <cfRule type="expression" dxfId="1" priority="81" stopIfTrue="1">
      <formula>"len($A:$A)=3"</formula>
    </cfRule>
    <cfRule type="expression" dxfId="1" priority="80" stopIfTrue="1">
      <formula>"len($A:$A)=3"</formula>
    </cfRule>
  </conditionalFormatting>
  <conditionalFormatting sqref="E116 E120">
    <cfRule type="expression" dxfId="1" priority="6" stopIfTrue="1">
      <formula>"len($A:$A)=3"</formula>
    </cfRule>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138"/>
  <sheetViews>
    <sheetView showGridLines="0" showZeros="0" zoomScale="90" zoomScaleNormal="90" zoomScaleSheetLayoutView="90" workbookViewId="0">
      <pane ySplit="4" topLeftCell="A5" activePane="bottomLeft" state="frozen"/>
      <selection/>
      <selection pane="bottomLeft" activeCell="J17" sqref="J17"/>
    </sheetView>
  </sheetViews>
  <sheetFormatPr defaultColWidth="9" defaultRowHeight="14.25" outlineLevelCol="7"/>
  <cols>
    <col min="1" max="1" width="14.8166666666667" style="335" customWidth="1"/>
    <col min="2" max="2" width="30.625" style="335" customWidth="1"/>
    <col min="3" max="5" width="16.625" style="335" customWidth="1"/>
    <col min="6" max="7" width="15.5083333333333" style="335" customWidth="1"/>
    <col min="8" max="8" width="6.875" style="335" customWidth="1"/>
    <col min="9" max="16384" width="9" style="335"/>
  </cols>
  <sheetData>
    <row r="1" s="335" customFormat="1" ht="45" customHeight="1" spans="1:7">
      <c r="A1" s="448"/>
      <c r="B1" s="337" t="s">
        <v>1101</v>
      </c>
      <c r="C1" s="337"/>
      <c r="D1" s="337"/>
      <c r="E1" s="337"/>
      <c r="F1" s="337"/>
      <c r="G1" s="337"/>
    </row>
    <row r="2" s="335" customFormat="1" ht="18.75" spans="1:7">
      <c r="A2" s="418" t="s">
        <v>1102</v>
      </c>
      <c r="B2" s="449"/>
      <c r="C2" s="339"/>
      <c r="D2" s="339"/>
      <c r="E2" s="419"/>
      <c r="F2" s="338"/>
      <c r="G2" s="419" t="s">
        <v>53</v>
      </c>
    </row>
    <row r="3" s="445" customFormat="1" ht="36" customHeight="1" spans="1:8">
      <c r="A3" s="341" t="s">
        <v>54</v>
      </c>
      <c r="B3" s="501" t="s">
        <v>55</v>
      </c>
      <c r="C3" s="32" t="s">
        <v>56</v>
      </c>
      <c r="D3" s="32" t="s">
        <v>57</v>
      </c>
      <c r="E3" s="32"/>
      <c r="F3" s="501" t="s">
        <v>58</v>
      </c>
      <c r="G3" s="501"/>
      <c r="H3" s="643"/>
    </row>
    <row r="4" s="445" customFormat="1" ht="37.5" spans="1:8">
      <c r="A4" s="341"/>
      <c r="B4" s="501"/>
      <c r="C4" s="32"/>
      <c r="D4" s="32" t="s">
        <v>59</v>
      </c>
      <c r="E4" s="233" t="s">
        <v>109</v>
      </c>
      <c r="F4" s="32" t="s">
        <v>61</v>
      </c>
      <c r="G4" s="32" t="s">
        <v>62</v>
      </c>
      <c r="H4" s="643"/>
    </row>
    <row r="5" s="335" customFormat="1" ht="36" customHeight="1" spans="1:8">
      <c r="A5" s="458">
        <v>201</v>
      </c>
      <c r="B5" s="450" t="s">
        <v>154</v>
      </c>
      <c r="C5" s="120">
        <v>22521</v>
      </c>
      <c r="D5" s="120">
        <v>22690</v>
      </c>
      <c r="E5" s="120">
        <v>28774</v>
      </c>
      <c r="F5" s="121">
        <f t="shared" ref="F5:F68" si="0">IF(C5&gt;0,E5/C5-1,"")</f>
        <v>0.278</v>
      </c>
      <c r="G5" s="121">
        <f t="shared" ref="G5:G68" si="1">IF(D5&gt;0,E5/D5,"")</f>
        <v>1.268</v>
      </c>
      <c r="H5" s="644"/>
    </row>
    <row r="6" s="335" customFormat="1" ht="36" customHeight="1" spans="1:8">
      <c r="A6" s="458">
        <v>202</v>
      </c>
      <c r="B6" s="451" t="s">
        <v>111</v>
      </c>
      <c r="C6" s="120">
        <v>0</v>
      </c>
      <c r="D6" s="120">
        <v>0</v>
      </c>
      <c r="E6" s="120">
        <v>0</v>
      </c>
      <c r="F6" s="121" t="str">
        <f t="shared" si="0"/>
        <v/>
      </c>
      <c r="G6" s="121" t="str">
        <f t="shared" si="1"/>
        <v/>
      </c>
      <c r="H6" s="644"/>
    </row>
    <row r="7" s="335" customFormat="1" ht="36" customHeight="1" spans="1:8">
      <c r="A7" s="458">
        <v>203</v>
      </c>
      <c r="B7" s="451" t="s">
        <v>112</v>
      </c>
      <c r="C7" s="120">
        <v>177</v>
      </c>
      <c r="D7" s="120">
        <v>142</v>
      </c>
      <c r="E7" s="120">
        <v>200</v>
      </c>
      <c r="F7" s="121">
        <f t="shared" si="0"/>
        <v>0.13</v>
      </c>
      <c r="G7" s="121">
        <f t="shared" si="1"/>
        <v>1.408</v>
      </c>
      <c r="H7" s="644"/>
    </row>
    <row r="8" s="335" customFormat="1" ht="36" customHeight="1" spans="1:8">
      <c r="A8" s="458">
        <v>204</v>
      </c>
      <c r="B8" s="451" t="s">
        <v>113</v>
      </c>
      <c r="C8" s="120">
        <v>8790</v>
      </c>
      <c r="D8" s="120">
        <v>8821</v>
      </c>
      <c r="E8" s="120">
        <v>9550</v>
      </c>
      <c r="F8" s="121">
        <f t="shared" si="0"/>
        <v>0.086</v>
      </c>
      <c r="G8" s="121">
        <f t="shared" si="1"/>
        <v>1.083</v>
      </c>
      <c r="H8" s="644"/>
    </row>
    <row r="9" s="335" customFormat="1" ht="36" customHeight="1" spans="1:8">
      <c r="A9" s="458">
        <v>205</v>
      </c>
      <c r="B9" s="451" t="s">
        <v>114</v>
      </c>
      <c r="C9" s="120">
        <v>43402</v>
      </c>
      <c r="D9" s="120">
        <v>34663</v>
      </c>
      <c r="E9" s="120">
        <v>33155</v>
      </c>
      <c r="F9" s="121">
        <f t="shared" si="0"/>
        <v>-0.236</v>
      </c>
      <c r="G9" s="121">
        <f t="shared" si="1"/>
        <v>0.956</v>
      </c>
      <c r="H9" s="644"/>
    </row>
    <row r="10" s="335" customFormat="1" ht="36" customHeight="1" spans="1:8">
      <c r="A10" s="458">
        <v>206</v>
      </c>
      <c r="B10" s="451" t="s">
        <v>115</v>
      </c>
      <c r="C10" s="120">
        <v>916</v>
      </c>
      <c r="D10" s="120">
        <v>1928</v>
      </c>
      <c r="E10" s="120">
        <v>802</v>
      </c>
      <c r="F10" s="121">
        <f t="shared" si="0"/>
        <v>-0.124</v>
      </c>
      <c r="G10" s="121">
        <f t="shared" si="1"/>
        <v>0.416</v>
      </c>
      <c r="H10" s="644"/>
    </row>
    <row r="11" s="335" customFormat="1" ht="36" customHeight="1" spans="1:8">
      <c r="A11" s="458">
        <v>207</v>
      </c>
      <c r="B11" s="451" t="s">
        <v>116</v>
      </c>
      <c r="C11" s="120">
        <v>2696</v>
      </c>
      <c r="D11" s="120">
        <v>3339</v>
      </c>
      <c r="E11" s="120">
        <v>2376</v>
      </c>
      <c r="F11" s="121">
        <f t="shared" si="0"/>
        <v>-0.119</v>
      </c>
      <c r="G11" s="121">
        <f t="shared" si="1"/>
        <v>0.712</v>
      </c>
      <c r="H11" s="644"/>
    </row>
    <row r="12" s="335" customFormat="1" ht="36" customHeight="1" spans="1:8">
      <c r="A12" s="458">
        <v>208</v>
      </c>
      <c r="B12" s="451" t="s">
        <v>117</v>
      </c>
      <c r="C12" s="120">
        <v>28657</v>
      </c>
      <c r="D12" s="120">
        <v>36089</v>
      </c>
      <c r="E12" s="120">
        <v>37281</v>
      </c>
      <c r="F12" s="121">
        <f t="shared" si="0"/>
        <v>0.301</v>
      </c>
      <c r="G12" s="121">
        <f t="shared" si="1"/>
        <v>1.033</v>
      </c>
      <c r="H12" s="644"/>
    </row>
    <row r="13" s="335" customFormat="1" ht="36" customHeight="1" spans="1:8">
      <c r="A13" s="458">
        <v>210</v>
      </c>
      <c r="B13" s="451" t="s">
        <v>118</v>
      </c>
      <c r="C13" s="120">
        <v>16495</v>
      </c>
      <c r="D13" s="120">
        <v>17560</v>
      </c>
      <c r="E13" s="120">
        <v>22148</v>
      </c>
      <c r="F13" s="121">
        <f t="shared" si="0"/>
        <v>0.343</v>
      </c>
      <c r="G13" s="121">
        <f t="shared" si="1"/>
        <v>1.261</v>
      </c>
      <c r="H13" s="644"/>
    </row>
    <row r="14" s="335" customFormat="1" ht="36" customHeight="1" spans="1:8">
      <c r="A14" s="458">
        <v>211</v>
      </c>
      <c r="B14" s="451" t="s">
        <v>119</v>
      </c>
      <c r="C14" s="120">
        <v>32994</v>
      </c>
      <c r="D14" s="120">
        <v>44947</v>
      </c>
      <c r="E14" s="120">
        <f>34214-20000</f>
        <v>14214</v>
      </c>
      <c r="F14" s="121">
        <f t="shared" si="0"/>
        <v>-0.569</v>
      </c>
      <c r="G14" s="121">
        <f t="shared" si="1"/>
        <v>0.316</v>
      </c>
      <c r="H14" s="644"/>
    </row>
    <row r="15" s="335" customFormat="1" ht="36" customHeight="1" spans="1:8">
      <c r="A15" s="458">
        <v>212</v>
      </c>
      <c r="B15" s="451" t="s">
        <v>120</v>
      </c>
      <c r="C15" s="120">
        <v>16290</v>
      </c>
      <c r="D15" s="120">
        <v>4716</v>
      </c>
      <c r="E15" s="120">
        <v>6505</v>
      </c>
      <c r="F15" s="121">
        <f t="shared" si="0"/>
        <v>-0.601</v>
      </c>
      <c r="G15" s="121">
        <f t="shared" si="1"/>
        <v>1.379</v>
      </c>
      <c r="H15" s="644"/>
    </row>
    <row r="16" s="335" customFormat="1" ht="36" customHeight="1" spans="1:8">
      <c r="A16" s="458">
        <v>213</v>
      </c>
      <c r="B16" s="451" t="s">
        <v>121</v>
      </c>
      <c r="C16" s="120">
        <v>17145</v>
      </c>
      <c r="D16" s="120">
        <v>24021</v>
      </c>
      <c r="E16" s="120">
        <v>22539</v>
      </c>
      <c r="F16" s="121">
        <f t="shared" si="0"/>
        <v>0.315</v>
      </c>
      <c r="G16" s="121">
        <f t="shared" si="1"/>
        <v>0.938</v>
      </c>
      <c r="H16" s="644"/>
    </row>
    <row r="17" s="335" customFormat="1" ht="36" customHeight="1" spans="1:8">
      <c r="A17" s="458">
        <v>214</v>
      </c>
      <c r="B17" s="451" t="s">
        <v>122</v>
      </c>
      <c r="C17" s="120">
        <v>2775</v>
      </c>
      <c r="D17" s="120">
        <v>2847</v>
      </c>
      <c r="E17" s="120">
        <v>4807</v>
      </c>
      <c r="F17" s="121">
        <f t="shared" si="0"/>
        <v>0.732</v>
      </c>
      <c r="G17" s="121">
        <f t="shared" si="1"/>
        <v>1.688</v>
      </c>
      <c r="H17" s="644"/>
    </row>
    <row r="18" s="335" customFormat="1" ht="36" customHeight="1" spans="1:8">
      <c r="A18" s="458">
        <v>215</v>
      </c>
      <c r="B18" s="451" t="s">
        <v>1194</v>
      </c>
      <c r="C18" s="120">
        <v>597</v>
      </c>
      <c r="D18" s="120">
        <v>608</v>
      </c>
      <c r="E18" s="120">
        <v>1741</v>
      </c>
      <c r="F18" s="121">
        <f t="shared" si="0"/>
        <v>1.916</v>
      </c>
      <c r="G18" s="121">
        <f t="shared" si="1"/>
        <v>2.863</v>
      </c>
      <c r="H18" s="644"/>
    </row>
    <row r="19" s="335" customFormat="1" ht="36" customHeight="1" spans="1:8">
      <c r="A19" s="458">
        <v>216</v>
      </c>
      <c r="B19" s="451" t="s">
        <v>124</v>
      </c>
      <c r="C19" s="120">
        <v>214</v>
      </c>
      <c r="D19" s="120">
        <v>321</v>
      </c>
      <c r="E19" s="120">
        <v>388</v>
      </c>
      <c r="F19" s="121">
        <f t="shared" si="0"/>
        <v>0.813</v>
      </c>
      <c r="G19" s="121">
        <f t="shared" si="1"/>
        <v>1.209</v>
      </c>
      <c r="H19" s="644"/>
    </row>
    <row r="20" s="335" customFormat="1" ht="36" customHeight="1" spans="1:8">
      <c r="A20" s="458">
        <v>217</v>
      </c>
      <c r="B20" s="451" t="s">
        <v>125</v>
      </c>
      <c r="C20" s="120">
        <v>363</v>
      </c>
      <c r="D20" s="120">
        <v>0</v>
      </c>
      <c r="E20" s="120">
        <v>20</v>
      </c>
      <c r="F20" s="121">
        <f t="shared" si="0"/>
        <v>-0.945</v>
      </c>
      <c r="G20" s="121" t="str">
        <f t="shared" si="1"/>
        <v/>
      </c>
      <c r="H20" s="644"/>
    </row>
    <row r="21" s="335" customFormat="1" ht="36" customHeight="1" spans="1:8">
      <c r="A21" s="458">
        <v>219</v>
      </c>
      <c r="B21" s="451" t="s">
        <v>126</v>
      </c>
      <c r="C21" s="120">
        <v>0</v>
      </c>
      <c r="D21" s="120">
        <v>0</v>
      </c>
      <c r="E21" s="120">
        <v>0</v>
      </c>
      <c r="F21" s="121" t="str">
        <f t="shared" si="0"/>
        <v/>
      </c>
      <c r="G21" s="121" t="str">
        <f t="shared" si="1"/>
        <v/>
      </c>
      <c r="H21" s="644"/>
    </row>
    <row r="22" s="335" customFormat="1" ht="36" customHeight="1" spans="1:8">
      <c r="A22" s="458">
        <v>220</v>
      </c>
      <c r="B22" s="451" t="s">
        <v>127</v>
      </c>
      <c r="C22" s="120">
        <v>1455</v>
      </c>
      <c r="D22" s="120">
        <v>1774</v>
      </c>
      <c r="E22" s="120">
        <v>1477</v>
      </c>
      <c r="F22" s="121">
        <f t="shared" si="0"/>
        <v>0.015</v>
      </c>
      <c r="G22" s="121">
        <f t="shared" si="1"/>
        <v>0.833</v>
      </c>
      <c r="H22" s="644"/>
    </row>
    <row r="23" s="335" customFormat="1" ht="36" customHeight="1" spans="1:8">
      <c r="A23" s="458">
        <v>221</v>
      </c>
      <c r="B23" s="451" t="s">
        <v>128</v>
      </c>
      <c r="C23" s="120">
        <v>17338</v>
      </c>
      <c r="D23" s="120">
        <v>8009</v>
      </c>
      <c r="E23" s="120">
        <v>8545</v>
      </c>
      <c r="F23" s="121">
        <f t="shared" si="0"/>
        <v>-0.507</v>
      </c>
      <c r="G23" s="121">
        <f t="shared" si="1"/>
        <v>1.067</v>
      </c>
      <c r="H23" s="644"/>
    </row>
    <row r="24" s="335" customFormat="1" ht="36" customHeight="1" spans="1:8">
      <c r="A24" s="458">
        <v>222</v>
      </c>
      <c r="B24" s="451" t="s">
        <v>129</v>
      </c>
      <c r="C24" s="120">
        <v>386</v>
      </c>
      <c r="D24" s="120">
        <v>65</v>
      </c>
      <c r="E24" s="120">
        <v>663</v>
      </c>
      <c r="F24" s="121">
        <f t="shared" si="0"/>
        <v>0.718</v>
      </c>
      <c r="G24" s="121">
        <f t="shared" si="1"/>
        <v>10.2</v>
      </c>
      <c r="H24" s="644"/>
    </row>
    <row r="25" s="335" customFormat="1" ht="36" customHeight="1" spans="1:8">
      <c r="A25" s="458">
        <v>224</v>
      </c>
      <c r="B25" s="451" t="s">
        <v>130</v>
      </c>
      <c r="C25" s="120">
        <v>1201</v>
      </c>
      <c r="D25" s="120">
        <v>2842</v>
      </c>
      <c r="E25" s="120">
        <v>2722</v>
      </c>
      <c r="F25" s="121">
        <f t="shared" si="0"/>
        <v>1.266</v>
      </c>
      <c r="G25" s="121">
        <f t="shared" si="1"/>
        <v>0.958</v>
      </c>
      <c r="H25" s="644"/>
    </row>
    <row r="26" s="335" customFormat="1" ht="36" customHeight="1" spans="1:8">
      <c r="A26" s="458">
        <v>227</v>
      </c>
      <c r="B26" s="451" t="s">
        <v>131</v>
      </c>
      <c r="C26" s="120">
        <v>0</v>
      </c>
      <c r="D26" s="120">
        <v>4000</v>
      </c>
      <c r="E26" s="120">
        <v>3349</v>
      </c>
      <c r="F26" s="121" t="str">
        <f t="shared" si="0"/>
        <v/>
      </c>
      <c r="G26" s="121">
        <f t="shared" si="1"/>
        <v>0.837</v>
      </c>
      <c r="H26" s="644"/>
    </row>
    <row r="27" s="335" customFormat="1" ht="36" customHeight="1" spans="1:8">
      <c r="A27" s="458">
        <v>232</v>
      </c>
      <c r="B27" s="451" t="s">
        <v>132</v>
      </c>
      <c r="C27" s="120">
        <v>7079</v>
      </c>
      <c r="D27" s="120">
        <v>9200</v>
      </c>
      <c r="E27" s="120">
        <v>9163</v>
      </c>
      <c r="F27" s="121">
        <f t="shared" si="0"/>
        <v>0.294</v>
      </c>
      <c r="G27" s="121">
        <f t="shared" si="1"/>
        <v>0.996</v>
      </c>
      <c r="H27" s="644"/>
    </row>
    <row r="28" s="226" customFormat="1" ht="36" customHeight="1" spans="1:8">
      <c r="A28" s="458">
        <v>233</v>
      </c>
      <c r="B28" s="451" t="s">
        <v>133</v>
      </c>
      <c r="C28" s="120">
        <v>91</v>
      </c>
      <c r="D28" s="120">
        <v>28</v>
      </c>
      <c r="E28" s="120">
        <v>28</v>
      </c>
      <c r="F28" s="121">
        <f t="shared" si="0"/>
        <v>-0.692</v>
      </c>
      <c r="G28" s="121">
        <f t="shared" si="1"/>
        <v>1</v>
      </c>
      <c r="H28" s="644"/>
    </row>
    <row r="29" s="338" customFormat="1" ht="36" customHeight="1" spans="1:8">
      <c r="A29" s="458">
        <v>229</v>
      </c>
      <c r="B29" s="451" t="s">
        <v>134</v>
      </c>
      <c r="C29" s="120">
        <v>462</v>
      </c>
      <c r="D29" s="120">
        <v>4840</v>
      </c>
      <c r="E29" s="120">
        <v>2058</v>
      </c>
      <c r="F29" s="121">
        <f t="shared" si="0"/>
        <v>3.455</v>
      </c>
      <c r="G29" s="121">
        <f t="shared" si="1"/>
        <v>0.425</v>
      </c>
      <c r="H29" s="644"/>
    </row>
    <row r="30" s="338" customFormat="1" ht="36" customHeight="1" spans="1:8">
      <c r="A30" s="349"/>
      <c r="B30" s="451"/>
      <c r="C30" s="120"/>
      <c r="D30" s="120"/>
      <c r="E30" s="359"/>
      <c r="F30" s="117" t="str">
        <f t="shared" si="0"/>
        <v/>
      </c>
      <c r="G30" s="117" t="str">
        <f t="shared" si="1"/>
        <v/>
      </c>
      <c r="H30" s="644"/>
    </row>
    <row r="31" s="335" customFormat="1" ht="36" customHeight="1" spans="1:8">
      <c r="A31" s="452"/>
      <c r="B31" s="453" t="s">
        <v>1195</v>
      </c>
      <c r="C31" s="122">
        <f>SUM(C5:C29)</f>
        <v>222044</v>
      </c>
      <c r="D31" s="122">
        <f>SUM(D5:D29)</f>
        <v>233450</v>
      </c>
      <c r="E31" s="122">
        <f>SUM(E5:E29)</f>
        <v>212505</v>
      </c>
      <c r="F31" s="117">
        <f t="shared" si="0"/>
        <v>-0.043</v>
      </c>
      <c r="G31" s="117">
        <f t="shared" si="1"/>
        <v>0.91</v>
      </c>
      <c r="H31" s="644"/>
    </row>
    <row r="32" s="335" customFormat="1" ht="36" customHeight="1" spans="1:8">
      <c r="A32" s="345">
        <v>230</v>
      </c>
      <c r="B32" s="455" t="s">
        <v>136</v>
      </c>
      <c r="C32" s="122">
        <f>SUM(C33,C40,C79,C101,C104:C105,C112:C114)</f>
        <v>22986</v>
      </c>
      <c r="D32" s="122">
        <f>SUM(D33,D40,D79,D101,D104:D105,D112:D114)</f>
        <v>23404</v>
      </c>
      <c r="E32" s="122">
        <f>SUM(E33,E40,E79,E101,E104:E105,E112:E114)</f>
        <v>23498</v>
      </c>
      <c r="F32" s="117">
        <f t="shared" si="0"/>
        <v>0.022</v>
      </c>
      <c r="G32" s="117">
        <f t="shared" si="1"/>
        <v>1.004</v>
      </c>
      <c r="H32" s="644"/>
    </row>
    <row r="33" s="335" customFormat="1" ht="36" customHeight="1" spans="1:8">
      <c r="A33" s="349">
        <v>23001</v>
      </c>
      <c r="B33" s="322" t="s">
        <v>1196</v>
      </c>
      <c r="C33" s="119">
        <f>SUM(C34:C39)</f>
        <v>0</v>
      </c>
      <c r="D33" s="119">
        <f>SUM(D34:D39)</f>
        <v>0</v>
      </c>
      <c r="E33" s="119">
        <f>SUM(E34:E39)</f>
        <v>0</v>
      </c>
      <c r="F33" s="117" t="str">
        <f t="shared" si="0"/>
        <v/>
      </c>
      <c r="G33" s="117" t="str">
        <f t="shared" si="1"/>
        <v/>
      </c>
      <c r="H33" s="644"/>
    </row>
    <row r="34" s="335" customFormat="1" ht="36" customHeight="1" spans="1:8">
      <c r="A34" s="349">
        <v>2300102</v>
      </c>
      <c r="B34" s="457" t="s">
        <v>1197</v>
      </c>
      <c r="C34" s="119"/>
      <c r="D34" s="119"/>
      <c r="E34" s="359"/>
      <c r="F34" s="117" t="str">
        <f t="shared" si="0"/>
        <v/>
      </c>
      <c r="G34" s="117" t="str">
        <f t="shared" si="1"/>
        <v/>
      </c>
      <c r="H34" s="644"/>
    </row>
    <row r="35" s="335" customFormat="1" ht="36" customHeight="1" spans="1:8">
      <c r="A35" s="349">
        <v>2300103</v>
      </c>
      <c r="B35" s="457" t="s">
        <v>1198</v>
      </c>
      <c r="C35" s="119"/>
      <c r="D35" s="119"/>
      <c r="E35" s="359"/>
      <c r="F35" s="117" t="str">
        <f t="shared" si="0"/>
        <v/>
      </c>
      <c r="G35" s="117" t="str">
        <f t="shared" si="1"/>
        <v/>
      </c>
      <c r="H35" s="644"/>
    </row>
    <row r="36" s="335" customFormat="1" ht="36" customHeight="1" spans="1:8">
      <c r="A36" s="349">
        <v>2300104</v>
      </c>
      <c r="B36" s="457" t="s">
        <v>1199</v>
      </c>
      <c r="C36" s="119"/>
      <c r="D36" s="119"/>
      <c r="E36" s="359"/>
      <c r="F36" s="117" t="str">
        <f t="shared" si="0"/>
        <v/>
      </c>
      <c r="G36" s="117" t="str">
        <f t="shared" si="1"/>
        <v/>
      </c>
      <c r="H36" s="644"/>
    </row>
    <row r="37" s="335" customFormat="1" ht="36" customHeight="1" spans="1:8">
      <c r="A37" s="349">
        <v>2300105</v>
      </c>
      <c r="B37" s="457" t="s">
        <v>1200</v>
      </c>
      <c r="C37" s="119"/>
      <c r="D37" s="119"/>
      <c r="E37" s="359"/>
      <c r="F37" s="117" t="str">
        <f t="shared" si="0"/>
        <v/>
      </c>
      <c r="G37" s="117" t="str">
        <f t="shared" si="1"/>
        <v/>
      </c>
      <c r="H37" s="644"/>
    </row>
    <row r="38" s="335" customFormat="1" ht="64" customHeight="1" spans="1:8">
      <c r="A38" s="349">
        <v>2300106</v>
      </c>
      <c r="B38" s="457" t="s">
        <v>1201</v>
      </c>
      <c r="C38" s="119"/>
      <c r="D38" s="119"/>
      <c r="E38" s="359"/>
      <c r="F38" s="117" t="str">
        <f t="shared" si="0"/>
        <v/>
      </c>
      <c r="G38" s="117" t="str">
        <f t="shared" si="1"/>
        <v/>
      </c>
      <c r="H38" s="644"/>
    </row>
    <row r="39" s="335" customFormat="1" ht="36" customHeight="1" spans="1:8">
      <c r="A39" s="349">
        <v>2300199</v>
      </c>
      <c r="B39" s="457" t="s">
        <v>1202</v>
      </c>
      <c r="C39" s="119"/>
      <c r="D39" s="119"/>
      <c r="E39" s="359"/>
      <c r="F39" s="117" t="str">
        <f t="shared" si="0"/>
        <v/>
      </c>
      <c r="G39" s="117" t="str">
        <f t="shared" si="1"/>
        <v/>
      </c>
      <c r="H39" s="644"/>
    </row>
    <row r="40" s="335" customFormat="1" ht="36" customHeight="1" spans="1:8">
      <c r="A40" s="349">
        <v>230002</v>
      </c>
      <c r="B40" s="322" t="s">
        <v>1203</v>
      </c>
      <c r="C40" s="119">
        <f>SUM(C41:C78)</f>
        <v>0</v>
      </c>
      <c r="D40" s="119">
        <f>SUM(D41:D78)</f>
        <v>0</v>
      </c>
      <c r="E40" s="119">
        <f>SUM(E41:E78)</f>
        <v>0</v>
      </c>
      <c r="F40" s="117" t="str">
        <f t="shared" si="0"/>
        <v/>
      </c>
      <c r="G40" s="117" t="str">
        <f t="shared" si="1"/>
        <v/>
      </c>
      <c r="H40" s="644"/>
    </row>
    <row r="41" s="335" customFormat="1" ht="36" customHeight="1" spans="1:8">
      <c r="A41" s="349">
        <v>2300201</v>
      </c>
      <c r="B41" s="457" t="s">
        <v>1204</v>
      </c>
      <c r="C41" s="119"/>
      <c r="D41" s="119"/>
      <c r="E41" s="359"/>
      <c r="F41" s="117" t="str">
        <f t="shared" si="0"/>
        <v/>
      </c>
      <c r="G41" s="117" t="str">
        <f t="shared" si="1"/>
        <v/>
      </c>
      <c r="H41" s="644"/>
    </row>
    <row r="42" s="335" customFormat="1" ht="36" customHeight="1" spans="1:8">
      <c r="A42" s="349">
        <v>2300202</v>
      </c>
      <c r="B42" s="457" t="s">
        <v>1205</v>
      </c>
      <c r="C42" s="119"/>
      <c r="D42" s="119"/>
      <c r="E42" s="359"/>
      <c r="F42" s="117" t="str">
        <f t="shared" si="0"/>
        <v/>
      </c>
      <c r="G42" s="117" t="str">
        <f t="shared" si="1"/>
        <v/>
      </c>
      <c r="H42" s="644"/>
    </row>
    <row r="43" s="335" customFormat="1" ht="64" customHeight="1" spans="1:8">
      <c r="A43" s="349">
        <v>2300207</v>
      </c>
      <c r="B43" s="457" t="s">
        <v>1206</v>
      </c>
      <c r="C43" s="119"/>
      <c r="D43" s="119"/>
      <c r="E43" s="359"/>
      <c r="F43" s="117" t="str">
        <f t="shared" si="0"/>
        <v/>
      </c>
      <c r="G43" s="117" t="str">
        <f t="shared" si="1"/>
        <v/>
      </c>
      <c r="H43" s="644"/>
    </row>
    <row r="44" s="335" customFormat="1" ht="36" customHeight="1" spans="1:8">
      <c r="A44" s="349">
        <v>2300208</v>
      </c>
      <c r="B44" s="457" t="s">
        <v>1207</v>
      </c>
      <c r="C44" s="119"/>
      <c r="D44" s="119"/>
      <c r="E44" s="359"/>
      <c r="F44" s="117" t="str">
        <f t="shared" si="0"/>
        <v/>
      </c>
      <c r="G44" s="117" t="str">
        <f t="shared" si="1"/>
        <v/>
      </c>
      <c r="H44" s="644"/>
    </row>
    <row r="45" s="335" customFormat="1" ht="64" customHeight="1" spans="1:8">
      <c r="A45" s="349">
        <v>2300212</v>
      </c>
      <c r="B45" s="457" t="s">
        <v>1208</v>
      </c>
      <c r="C45" s="119"/>
      <c r="D45" s="119"/>
      <c r="E45" s="359"/>
      <c r="F45" s="117" t="str">
        <f t="shared" si="0"/>
        <v/>
      </c>
      <c r="G45" s="117" t="str">
        <f t="shared" si="1"/>
        <v/>
      </c>
      <c r="H45" s="644"/>
    </row>
    <row r="46" s="335" customFormat="1" ht="36" customHeight="1" spans="1:8">
      <c r="A46" s="349">
        <v>2300214</v>
      </c>
      <c r="B46" s="457" t="s">
        <v>1209</v>
      </c>
      <c r="C46" s="119"/>
      <c r="D46" s="119"/>
      <c r="E46" s="359"/>
      <c r="F46" s="117" t="str">
        <f t="shared" si="0"/>
        <v/>
      </c>
      <c r="G46" s="117" t="str">
        <f t="shared" si="1"/>
        <v/>
      </c>
      <c r="H46" s="644"/>
    </row>
    <row r="47" s="335" customFormat="1" ht="36" customHeight="1" spans="1:8">
      <c r="A47" s="349">
        <v>2300225</v>
      </c>
      <c r="B47" s="457" t="s">
        <v>1210</v>
      </c>
      <c r="C47" s="119"/>
      <c r="D47" s="119"/>
      <c r="E47" s="359"/>
      <c r="F47" s="117" t="str">
        <f t="shared" si="0"/>
        <v/>
      </c>
      <c r="G47" s="117" t="str">
        <f t="shared" si="1"/>
        <v/>
      </c>
      <c r="H47" s="644"/>
    </row>
    <row r="48" s="335" customFormat="1" ht="36" customHeight="1" spans="1:8">
      <c r="A48" s="349">
        <v>2300226</v>
      </c>
      <c r="B48" s="457" t="s">
        <v>1211</v>
      </c>
      <c r="C48" s="119"/>
      <c r="D48" s="119"/>
      <c r="E48" s="359"/>
      <c r="F48" s="117" t="str">
        <f t="shared" si="0"/>
        <v/>
      </c>
      <c r="G48" s="117" t="str">
        <f t="shared" si="1"/>
        <v/>
      </c>
      <c r="H48" s="644"/>
    </row>
    <row r="49" s="335" customFormat="1" ht="36" customHeight="1" spans="1:8">
      <c r="A49" s="349">
        <v>2300227</v>
      </c>
      <c r="B49" s="457" t="s">
        <v>1212</v>
      </c>
      <c r="C49" s="119"/>
      <c r="D49" s="119"/>
      <c r="E49" s="359"/>
      <c r="F49" s="117" t="str">
        <f t="shared" si="0"/>
        <v/>
      </c>
      <c r="G49" s="117" t="str">
        <f t="shared" si="1"/>
        <v/>
      </c>
      <c r="H49" s="644"/>
    </row>
    <row r="50" s="335" customFormat="1" ht="36" customHeight="1" spans="1:8">
      <c r="A50" s="349">
        <v>2300228</v>
      </c>
      <c r="B50" s="457" t="s">
        <v>1213</v>
      </c>
      <c r="C50" s="119"/>
      <c r="D50" s="119"/>
      <c r="E50" s="359"/>
      <c r="F50" s="117" t="str">
        <f t="shared" si="0"/>
        <v/>
      </c>
      <c r="G50" s="117" t="str">
        <f t="shared" si="1"/>
        <v/>
      </c>
      <c r="H50" s="644"/>
    </row>
    <row r="51" s="335" customFormat="1" ht="36" customHeight="1" spans="1:8">
      <c r="A51" s="349">
        <v>2300229</v>
      </c>
      <c r="B51" s="457" t="s">
        <v>1214</v>
      </c>
      <c r="C51" s="119"/>
      <c r="D51" s="119"/>
      <c r="E51" s="359"/>
      <c r="F51" s="117" t="str">
        <f t="shared" si="0"/>
        <v/>
      </c>
      <c r="G51" s="117" t="str">
        <f t="shared" si="1"/>
        <v/>
      </c>
      <c r="H51" s="644"/>
    </row>
    <row r="52" s="335" customFormat="1" ht="36" customHeight="1" spans="1:8">
      <c r="A52" s="349">
        <v>2300230</v>
      </c>
      <c r="B52" s="457" t="s">
        <v>1215</v>
      </c>
      <c r="C52" s="119"/>
      <c r="D52" s="119"/>
      <c r="E52" s="359"/>
      <c r="F52" s="117" t="str">
        <f t="shared" si="0"/>
        <v/>
      </c>
      <c r="G52" s="117" t="str">
        <f t="shared" si="1"/>
        <v/>
      </c>
      <c r="H52" s="644"/>
    </row>
    <row r="53" s="335" customFormat="1" ht="36" customHeight="1" spans="1:8">
      <c r="A53" s="349">
        <v>2300231</v>
      </c>
      <c r="B53" s="457" t="s">
        <v>1216</v>
      </c>
      <c r="C53" s="119"/>
      <c r="D53" s="119"/>
      <c r="E53" s="359"/>
      <c r="F53" s="117" t="str">
        <f t="shared" si="0"/>
        <v/>
      </c>
      <c r="G53" s="117" t="str">
        <f t="shared" si="1"/>
        <v/>
      </c>
      <c r="H53" s="644"/>
    </row>
    <row r="54" s="335" customFormat="1" ht="36" customHeight="1" spans="1:8">
      <c r="A54" s="349">
        <v>2300241</v>
      </c>
      <c r="B54" s="457" t="s">
        <v>1217</v>
      </c>
      <c r="C54" s="119"/>
      <c r="D54" s="119"/>
      <c r="E54" s="359"/>
      <c r="F54" s="117" t="str">
        <f t="shared" si="0"/>
        <v/>
      </c>
      <c r="G54" s="117" t="str">
        <f t="shared" si="1"/>
        <v/>
      </c>
      <c r="H54" s="644"/>
    </row>
    <row r="55" s="335" customFormat="1" ht="36" customHeight="1" spans="1:8">
      <c r="A55" s="349">
        <v>2300242</v>
      </c>
      <c r="B55" s="457" t="s">
        <v>1218</v>
      </c>
      <c r="C55" s="119"/>
      <c r="D55" s="119"/>
      <c r="E55" s="359"/>
      <c r="F55" s="117" t="str">
        <f t="shared" si="0"/>
        <v/>
      </c>
      <c r="G55" s="117" t="str">
        <f t="shared" si="1"/>
        <v/>
      </c>
      <c r="H55" s="644"/>
    </row>
    <row r="56" s="335" customFormat="1" ht="36" customHeight="1" spans="1:8">
      <c r="A56" s="349">
        <v>2300243</v>
      </c>
      <c r="B56" s="457" t="s">
        <v>1219</v>
      </c>
      <c r="C56" s="119"/>
      <c r="D56" s="119"/>
      <c r="E56" s="359"/>
      <c r="F56" s="117" t="str">
        <f t="shared" si="0"/>
        <v/>
      </c>
      <c r="G56" s="117" t="str">
        <f t="shared" si="1"/>
        <v/>
      </c>
      <c r="H56" s="644"/>
    </row>
    <row r="57" s="335" customFormat="1" ht="36" customHeight="1" spans="1:8">
      <c r="A57" s="349">
        <v>2300244</v>
      </c>
      <c r="B57" s="457" t="s">
        <v>1220</v>
      </c>
      <c r="C57" s="119"/>
      <c r="D57" s="119"/>
      <c r="E57" s="359"/>
      <c r="F57" s="117" t="str">
        <f t="shared" si="0"/>
        <v/>
      </c>
      <c r="G57" s="117" t="str">
        <f t="shared" si="1"/>
        <v/>
      </c>
      <c r="H57" s="644"/>
    </row>
    <row r="58" s="335" customFormat="1" ht="36" customHeight="1" spans="1:8">
      <c r="A58" s="349">
        <v>2300245</v>
      </c>
      <c r="B58" s="457" t="s">
        <v>1221</v>
      </c>
      <c r="C58" s="119"/>
      <c r="D58" s="119"/>
      <c r="E58" s="359"/>
      <c r="F58" s="117" t="str">
        <f t="shared" si="0"/>
        <v/>
      </c>
      <c r="G58" s="117" t="str">
        <f t="shared" si="1"/>
        <v/>
      </c>
      <c r="H58" s="644"/>
    </row>
    <row r="59" s="335" customFormat="1" ht="36" customHeight="1" spans="1:8">
      <c r="A59" s="349">
        <v>2300246</v>
      </c>
      <c r="B59" s="457" t="s">
        <v>1222</v>
      </c>
      <c r="C59" s="119"/>
      <c r="D59" s="119"/>
      <c r="E59" s="359"/>
      <c r="F59" s="117" t="str">
        <f t="shared" si="0"/>
        <v/>
      </c>
      <c r="G59" s="117" t="str">
        <f t="shared" si="1"/>
        <v/>
      </c>
      <c r="H59" s="644"/>
    </row>
    <row r="60" s="335" customFormat="1" ht="64" customHeight="1" spans="1:8">
      <c r="A60" s="349">
        <v>2300247</v>
      </c>
      <c r="B60" s="457" t="s">
        <v>1223</v>
      </c>
      <c r="C60" s="119"/>
      <c r="D60" s="119"/>
      <c r="E60" s="359"/>
      <c r="F60" s="117" t="str">
        <f t="shared" si="0"/>
        <v/>
      </c>
      <c r="G60" s="117" t="str">
        <f t="shared" si="1"/>
        <v/>
      </c>
      <c r="H60" s="644"/>
    </row>
    <row r="61" s="335" customFormat="1" ht="64" customHeight="1" spans="1:8">
      <c r="A61" s="349">
        <v>2300248</v>
      </c>
      <c r="B61" s="457" t="s">
        <v>1224</v>
      </c>
      <c r="C61" s="119"/>
      <c r="D61" s="119"/>
      <c r="E61" s="359"/>
      <c r="F61" s="117" t="str">
        <f t="shared" si="0"/>
        <v/>
      </c>
      <c r="G61" s="117" t="str">
        <f t="shared" si="1"/>
        <v/>
      </c>
      <c r="H61" s="644"/>
    </row>
    <row r="62" s="335" customFormat="1" ht="36" customHeight="1" spans="1:8">
      <c r="A62" s="349">
        <v>2300249</v>
      </c>
      <c r="B62" s="457" t="s">
        <v>1225</v>
      </c>
      <c r="C62" s="119"/>
      <c r="D62" s="119"/>
      <c r="E62" s="359"/>
      <c r="F62" s="117" t="str">
        <f t="shared" si="0"/>
        <v/>
      </c>
      <c r="G62" s="117" t="str">
        <f t="shared" si="1"/>
        <v/>
      </c>
      <c r="H62" s="644"/>
    </row>
    <row r="63" s="335" customFormat="1" ht="36" customHeight="1" spans="1:8">
      <c r="A63" s="349">
        <v>2300250</v>
      </c>
      <c r="B63" s="457" t="s">
        <v>1226</v>
      </c>
      <c r="C63" s="119"/>
      <c r="D63" s="119"/>
      <c r="E63" s="359"/>
      <c r="F63" s="117" t="str">
        <f t="shared" si="0"/>
        <v/>
      </c>
      <c r="G63" s="117" t="str">
        <f t="shared" si="1"/>
        <v/>
      </c>
      <c r="H63" s="644"/>
    </row>
    <row r="64" s="335" customFormat="1" ht="36" customHeight="1" spans="1:8">
      <c r="A64" s="349">
        <v>2300251</v>
      </c>
      <c r="B64" s="457" t="s">
        <v>1227</v>
      </c>
      <c r="C64" s="119"/>
      <c r="D64" s="119"/>
      <c r="E64" s="359"/>
      <c r="F64" s="117" t="str">
        <f t="shared" si="0"/>
        <v/>
      </c>
      <c r="G64" s="117" t="str">
        <f t="shared" si="1"/>
        <v/>
      </c>
      <c r="H64" s="644"/>
    </row>
    <row r="65" s="335" customFormat="1" ht="36" customHeight="1" spans="1:8">
      <c r="A65" s="349">
        <v>2300252</v>
      </c>
      <c r="B65" s="457" t="s">
        <v>1228</v>
      </c>
      <c r="C65" s="119"/>
      <c r="D65" s="119"/>
      <c r="E65" s="359"/>
      <c r="F65" s="117" t="str">
        <f t="shared" si="0"/>
        <v/>
      </c>
      <c r="G65" s="117" t="str">
        <f t="shared" si="1"/>
        <v/>
      </c>
      <c r="H65" s="644"/>
    </row>
    <row r="66" s="335" customFormat="1" ht="36" customHeight="1" spans="1:8">
      <c r="A66" s="349">
        <v>2300253</v>
      </c>
      <c r="B66" s="457" t="s">
        <v>1229</v>
      </c>
      <c r="C66" s="119"/>
      <c r="D66" s="119"/>
      <c r="E66" s="359"/>
      <c r="F66" s="117" t="str">
        <f t="shared" si="0"/>
        <v/>
      </c>
      <c r="G66" s="117" t="str">
        <f t="shared" si="1"/>
        <v/>
      </c>
      <c r="H66" s="644"/>
    </row>
    <row r="67" s="335" customFormat="1" ht="64" customHeight="1" spans="1:8">
      <c r="A67" s="349">
        <v>2300254</v>
      </c>
      <c r="B67" s="457" t="s">
        <v>1230</v>
      </c>
      <c r="C67" s="119"/>
      <c r="D67" s="119"/>
      <c r="E67" s="359"/>
      <c r="F67" s="117" t="str">
        <f t="shared" si="0"/>
        <v/>
      </c>
      <c r="G67" s="117" t="str">
        <f t="shared" si="1"/>
        <v/>
      </c>
      <c r="H67" s="644"/>
    </row>
    <row r="68" s="335" customFormat="1" ht="36" customHeight="1" spans="1:8">
      <c r="A68" s="349">
        <v>2300255</v>
      </c>
      <c r="B68" s="457" t="s">
        <v>1231</v>
      </c>
      <c r="C68" s="119"/>
      <c r="D68" s="119"/>
      <c r="E68" s="359"/>
      <c r="F68" s="117" t="str">
        <f t="shared" si="0"/>
        <v/>
      </c>
      <c r="G68" s="117" t="str">
        <f t="shared" si="1"/>
        <v/>
      </c>
      <c r="H68" s="644"/>
    </row>
    <row r="69" s="335" customFormat="1" ht="36" customHeight="1" spans="1:8">
      <c r="A69" s="349">
        <v>2300256</v>
      </c>
      <c r="B69" s="457" t="s">
        <v>1232</v>
      </c>
      <c r="C69" s="119"/>
      <c r="D69" s="119"/>
      <c r="E69" s="359"/>
      <c r="F69" s="117" t="str">
        <f t="shared" ref="F69:F123" si="2">IF(C69&gt;0,E69/C69-1,"")</f>
        <v/>
      </c>
      <c r="G69" s="117" t="str">
        <f t="shared" ref="G69:G123" si="3">IF(D69&gt;0,E69/D69,"")</f>
        <v/>
      </c>
      <c r="H69" s="644"/>
    </row>
    <row r="70" s="335" customFormat="1" ht="64" customHeight="1" spans="1:8">
      <c r="A70" s="349">
        <v>2300257</v>
      </c>
      <c r="B70" s="457" t="s">
        <v>1233</v>
      </c>
      <c r="C70" s="119"/>
      <c r="D70" s="119"/>
      <c r="E70" s="359"/>
      <c r="F70" s="117" t="str">
        <f t="shared" si="2"/>
        <v/>
      </c>
      <c r="G70" s="117" t="str">
        <f t="shared" si="3"/>
        <v/>
      </c>
      <c r="H70" s="644"/>
    </row>
    <row r="71" s="335" customFormat="1" ht="36" customHeight="1" spans="1:8">
      <c r="A71" s="349">
        <v>2300258</v>
      </c>
      <c r="B71" s="457" t="s">
        <v>1234</v>
      </c>
      <c r="C71" s="119"/>
      <c r="D71" s="119"/>
      <c r="E71" s="359"/>
      <c r="F71" s="117" t="str">
        <f t="shared" si="2"/>
        <v/>
      </c>
      <c r="G71" s="117" t="str">
        <f t="shared" si="3"/>
        <v/>
      </c>
      <c r="H71" s="644"/>
    </row>
    <row r="72" s="335" customFormat="1" ht="36" customHeight="1" spans="1:8">
      <c r="A72" s="349">
        <v>2300259</v>
      </c>
      <c r="B72" s="457" t="s">
        <v>1235</v>
      </c>
      <c r="C72" s="119"/>
      <c r="D72" s="119"/>
      <c r="E72" s="359"/>
      <c r="F72" s="117" t="str">
        <f t="shared" si="2"/>
        <v/>
      </c>
      <c r="G72" s="117" t="str">
        <f t="shared" si="3"/>
        <v/>
      </c>
      <c r="H72" s="644"/>
    </row>
    <row r="73" s="335" customFormat="1" ht="64" customHeight="1" spans="1:8">
      <c r="A73" s="349">
        <v>2300260</v>
      </c>
      <c r="B73" s="457" t="s">
        <v>1236</v>
      </c>
      <c r="C73" s="119"/>
      <c r="D73" s="119"/>
      <c r="E73" s="359"/>
      <c r="F73" s="117" t="str">
        <f t="shared" si="2"/>
        <v/>
      </c>
      <c r="G73" s="117" t="str">
        <f t="shared" si="3"/>
        <v/>
      </c>
      <c r="H73" s="644"/>
    </row>
    <row r="74" s="335" customFormat="1" ht="36" customHeight="1" spans="1:8">
      <c r="A74" s="349">
        <v>2300269</v>
      </c>
      <c r="B74" s="457" t="s">
        <v>1237</v>
      </c>
      <c r="C74" s="119"/>
      <c r="D74" s="119"/>
      <c r="E74" s="359"/>
      <c r="F74" s="117" t="str">
        <f t="shared" si="2"/>
        <v/>
      </c>
      <c r="G74" s="117" t="str">
        <f t="shared" si="3"/>
        <v/>
      </c>
      <c r="H74" s="644"/>
    </row>
    <row r="75" s="335" customFormat="1" ht="36" customHeight="1" spans="1:8">
      <c r="A75" s="349">
        <v>2300296</v>
      </c>
      <c r="B75" s="457" t="s">
        <v>1238</v>
      </c>
      <c r="C75" s="119"/>
      <c r="D75" s="119"/>
      <c r="E75" s="359"/>
      <c r="F75" s="117" t="str">
        <f t="shared" si="2"/>
        <v/>
      </c>
      <c r="G75" s="117" t="str">
        <f t="shared" si="3"/>
        <v/>
      </c>
      <c r="H75" s="644"/>
    </row>
    <row r="76" s="335" customFormat="1" ht="36" customHeight="1" spans="1:8">
      <c r="A76" s="349">
        <v>2300297</v>
      </c>
      <c r="B76" s="457" t="s">
        <v>1239</v>
      </c>
      <c r="C76" s="119"/>
      <c r="D76" s="119"/>
      <c r="E76" s="359"/>
      <c r="F76" s="117" t="str">
        <f t="shared" si="2"/>
        <v/>
      </c>
      <c r="G76" s="117" t="str">
        <f t="shared" si="3"/>
        <v/>
      </c>
      <c r="H76" s="644"/>
    </row>
    <row r="77" s="335" customFormat="1" ht="36" customHeight="1" spans="1:8">
      <c r="A77" s="349">
        <v>2300298</v>
      </c>
      <c r="B77" s="457" t="s">
        <v>1240</v>
      </c>
      <c r="C77" s="119"/>
      <c r="D77" s="119"/>
      <c r="E77" s="359"/>
      <c r="F77" s="117" t="str">
        <f t="shared" si="2"/>
        <v/>
      </c>
      <c r="G77" s="117" t="str">
        <f t="shared" si="3"/>
        <v/>
      </c>
      <c r="H77" s="644"/>
    </row>
    <row r="78" s="335" customFormat="1" ht="36" customHeight="1" spans="1:8">
      <c r="A78" s="349">
        <v>2300299</v>
      </c>
      <c r="B78" s="457" t="s">
        <v>1241</v>
      </c>
      <c r="C78" s="119"/>
      <c r="D78" s="119"/>
      <c r="E78" s="359"/>
      <c r="F78" s="117" t="str">
        <f t="shared" si="2"/>
        <v/>
      </c>
      <c r="G78" s="117" t="str">
        <f t="shared" si="3"/>
        <v/>
      </c>
      <c r="H78" s="644"/>
    </row>
    <row r="79" s="335" customFormat="1" ht="36" customHeight="1" spans="1:8">
      <c r="A79" s="349">
        <v>23003</v>
      </c>
      <c r="B79" s="322" t="s">
        <v>1242</v>
      </c>
      <c r="C79" s="119">
        <f>SUM(C80:C100)</f>
        <v>0</v>
      </c>
      <c r="D79" s="119">
        <f>SUM(D80:D100)</f>
        <v>0</v>
      </c>
      <c r="E79" s="119">
        <f>SUM(E80:E100)</f>
        <v>0</v>
      </c>
      <c r="F79" s="117" t="str">
        <f t="shared" si="2"/>
        <v/>
      </c>
      <c r="G79" s="117" t="str">
        <f t="shared" si="3"/>
        <v/>
      </c>
      <c r="H79" s="644"/>
    </row>
    <row r="80" s="335" customFormat="1" ht="36" customHeight="1" spans="1:8">
      <c r="A80" s="349">
        <v>2300301</v>
      </c>
      <c r="B80" s="457" t="s">
        <v>951</v>
      </c>
      <c r="C80" s="119"/>
      <c r="D80" s="119"/>
      <c r="E80" s="359"/>
      <c r="F80" s="117" t="str">
        <f t="shared" si="2"/>
        <v/>
      </c>
      <c r="G80" s="117" t="str">
        <f t="shared" si="3"/>
        <v/>
      </c>
      <c r="H80" s="644"/>
    </row>
    <row r="81" s="335" customFormat="1" ht="36" customHeight="1" spans="1:8">
      <c r="A81" s="349">
        <v>2300302</v>
      </c>
      <c r="B81" s="457" t="s">
        <v>1173</v>
      </c>
      <c r="C81" s="119"/>
      <c r="D81" s="119"/>
      <c r="E81" s="359"/>
      <c r="F81" s="117" t="str">
        <f t="shared" si="2"/>
        <v/>
      </c>
      <c r="G81" s="117" t="str">
        <f t="shared" si="3"/>
        <v/>
      </c>
      <c r="H81" s="644"/>
    </row>
    <row r="82" s="335" customFormat="1" ht="36" customHeight="1" spans="1:8">
      <c r="A82" s="349">
        <v>2300303</v>
      </c>
      <c r="B82" s="457" t="s">
        <v>1174</v>
      </c>
      <c r="C82" s="119"/>
      <c r="D82" s="119"/>
      <c r="E82" s="359"/>
      <c r="F82" s="117" t="str">
        <f t="shared" si="2"/>
        <v/>
      </c>
      <c r="G82" s="117" t="str">
        <f t="shared" si="3"/>
        <v/>
      </c>
      <c r="H82" s="644"/>
    </row>
    <row r="83" s="335" customFormat="1" ht="36" customHeight="1" spans="1:8">
      <c r="A83" s="349">
        <v>2300304</v>
      </c>
      <c r="B83" s="457" t="s">
        <v>1175</v>
      </c>
      <c r="C83" s="119"/>
      <c r="D83" s="119"/>
      <c r="E83" s="359"/>
      <c r="F83" s="117" t="str">
        <f t="shared" si="2"/>
        <v/>
      </c>
      <c r="G83" s="117" t="str">
        <f t="shared" si="3"/>
        <v/>
      </c>
      <c r="H83" s="644"/>
    </row>
    <row r="84" s="335" customFormat="1" ht="36" customHeight="1" spans="1:8">
      <c r="A84" s="349">
        <v>2300305</v>
      </c>
      <c r="B84" s="457" t="s">
        <v>952</v>
      </c>
      <c r="C84" s="119"/>
      <c r="D84" s="119"/>
      <c r="E84" s="359"/>
      <c r="F84" s="117" t="str">
        <f t="shared" si="2"/>
        <v/>
      </c>
      <c r="G84" s="117" t="str">
        <f t="shared" si="3"/>
        <v/>
      </c>
      <c r="H84" s="644"/>
    </row>
    <row r="85" s="335" customFormat="1" ht="36" customHeight="1" spans="1:8">
      <c r="A85" s="349">
        <v>2300306</v>
      </c>
      <c r="B85" s="457" t="s">
        <v>1176</v>
      </c>
      <c r="C85" s="119"/>
      <c r="D85" s="119"/>
      <c r="E85" s="359"/>
      <c r="F85" s="117" t="str">
        <f t="shared" si="2"/>
        <v/>
      </c>
      <c r="G85" s="117" t="str">
        <f t="shared" si="3"/>
        <v/>
      </c>
      <c r="H85" s="644"/>
    </row>
    <row r="86" s="335" customFormat="1" ht="36" customHeight="1" spans="1:8">
      <c r="A86" s="349">
        <v>2300307</v>
      </c>
      <c r="B86" s="457" t="s">
        <v>1177</v>
      </c>
      <c r="C86" s="119"/>
      <c r="D86" s="119"/>
      <c r="E86" s="359"/>
      <c r="F86" s="117" t="str">
        <f t="shared" si="2"/>
        <v/>
      </c>
      <c r="G86" s="117" t="str">
        <f t="shared" si="3"/>
        <v/>
      </c>
      <c r="H86" s="644"/>
    </row>
    <row r="87" s="335" customFormat="1" ht="36" customHeight="1" spans="1:8">
      <c r="A87" s="349">
        <v>2300308</v>
      </c>
      <c r="B87" s="457" t="s">
        <v>1178</v>
      </c>
      <c r="C87" s="119"/>
      <c r="D87" s="119"/>
      <c r="E87" s="359"/>
      <c r="F87" s="117" t="str">
        <f t="shared" si="2"/>
        <v/>
      </c>
      <c r="G87" s="117" t="str">
        <f t="shared" si="3"/>
        <v/>
      </c>
      <c r="H87" s="644"/>
    </row>
    <row r="88" s="335" customFormat="1" ht="36" customHeight="1" spans="1:8">
      <c r="A88" s="349">
        <v>2300310</v>
      </c>
      <c r="B88" s="457" t="s">
        <v>1179</v>
      </c>
      <c r="C88" s="119"/>
      <c r="D88" s="119"/>
      <c r="E88" s="359"/>
      <c r="F88" s="117" t="str">
        <f t="shared" si="2"/>
        <v/>
      </c>
      <c r="G88" s="117" t="str">
        <f t="shared" si="3"/>
        <v/>
      </c>
      <c r="H88" s="644"/>
    </row>
    <row r="89" s="335" customFormat="1" ht="36" customHeight="1" spans="1:8">
      <c r="A89" s="349">
        <v>2300311</v>
      </c>
      <c r="B89" s="457" t="s">
        <v>955</v>
      </c>
      <c r="C89" s="119"/>
      <c r="D89" s="119"/>
      <c r="E89" s="359"/>
      <c r="F89" s="117" t="str">
        <f t="shared" si="2"/>
        <v/>
      </c>
      <c r="G89" s="117" t="str">
        <f t="shared" si="3"/>
        <v/>
      </c>
      <c r="H89" s="644"/>
    </row>
    <row r="90" s="335" customFormat="1" ht="36" customHeight="1" spans="1:8">
      <c r="A90" s="349">
        <v>2300312</v>
      </c>
      <c r="B90" s="457" t="s">
        <v>1180</v>
      </c>
      <c r="C90" s="119"/>
      <c r="D90" s="119"/>
      <c r="E90" s="359"/>
      <c r="F90" s="121" t="str">
        <f t="shared" si="2"/>
        <v/>
      </c>
      <c r="G90" s="121" t="str">
        <f t="shared" si="3"/>
        <v/>
      </c>
      <c r="H90" s="644"/>
    </row>
    <row r="91" s="335" customFormat="1" ht="36" customHeight="1" spans="1:8">
      <c r="A91" s="349">
        <v>2300313</v>
      </c>
      <c r="B91" s="457" t="s">
        <v>1181</v>
      </c>
      <c r="C91" s="119"/>
      <c r="D91" s="119"/>
      <c r="E91" s="359"/>
      <c r="F91" s="121" t="str">
        <f t="shared" si="2"/>
        <v/>
      </c>
      <c r="G91" s="121" t="str">
        <f t="shared" si="3"/>
        <v/>
      </c>
      <c r="H91" s="644"/>
    </row>
    <row r="92" s="335" customFormat="1" ht="36" customHeight="1" spans="1:8">
      <c r="A92" s="349">
        <v>2300314</v>
      </c>
      <c r="B92" s="457" t="s">
        <v>957</v>
      </c>
      <c r="C92" s="119"/>
      <c r="D92" s="119"/>
      <c r="E92" s="359"/>
      <c r="F92" s="121" t="str">
        <f t="shared" si="2"/>
        <v/>
      </c>
      <c r="G92" s="121" t="str">
        <f t="shared" si="3"/>
        <v/>
      </c>
      <c r="H92" s="644"/>
    </row>
    <row r="93" s="335" customFormat="1" ht="36" customHeight="1" spans="1:8">
      <c r="A93" s="349">
        <v>2300315</v>
      </c>
      <c r="B93" s="457" t="s">
        <v>1182</v>
      </c>
      <c r="C93" s="119"/>
      <c r="D93" s="119"/>
      <c r="E93" s="359"/>
      <c r="F93" s="121" t="str">
        <f t="shared" si="2"/>
        <v/>
      </c>
      <c r="G93" s="121" t="str">
        <f t="shared" si="3"/>
        <v/>
      </c>
      <c r="H93" s="644"/>
    </row>
    <row r="94" s="335" customFormat="1" ht="36" customHeight="1" spans="1:8">
      <c r="A94" s="349">
        <v>2300316</v>
      </c>
      <c r="B94" s="457" t="s">
        <v>1183</v>
      </c>
      <c r="C94" s="119"/>
      <c r="D94" s="119"/>
      <c r="E94" s="359"/>
      <c r="F94" s="121" t="str">
        <f t="shared" si="2"/>
        <v/>
      </c>
      <c r="G94" s="121" t="str">
        <f t="shared" si="3"/>
        <v/>
      </c>
      <c r="H94" s="644"/>
    </row>
    <row r="95" s="335" customFormat="1" ht="36" customHeight="1" spans="1:8">
      <c r="A95" s="349">
        <v>2300317</v>
      </c>
      <c r="B95" s="457" t="s">
        <v>1184</v>
      </c>
      <c r="C95" s="119"/>
      <c r="D95" s="119"/>
      <c r="E95" s="359"/>
      <c r="F95" s="121" t="str">
        <f t="shared" si="2"/>
        <v/>
      </c>
      <c r="G95" s="121" t="str">
        <f t="shared" si="3"/>
        <v/>
      </c>
      <c r="H95" s="644"/>
    </row>
    <row r="96" s="335" customFormat="1" ht="36" customHeight="1" spans="1:8">
      <c r="A96" s="349">
        <v>2300320</v>
      </c>
      <c r="B96" s="457" t="s">
        <v>1185</v>
      </c>
      <c r="C96" s="119"/>
      <c r="D96" s="119"/>
      <c r="E96" s="359"/>
      <c r="F96" s="121" t="str">
        <f t="shared" si="2"/>
        <v/>
      </c>
      <c r="G96" s="121" t="str">
        <f t="shared" si="3"/>
        <v/>
      </c>
      <c r="H96" s="644"/>
    </row>
    <row r="97" s="335" customFormat="1" ht="36" customHeight="1" spans="1:8">
      <c r="A97" s="349">
        <v>2300321</v>
      </c>
      <c r="B97" s="457" t="s">
        <v>958</v>
      </c>
      <c r="C97" s="119"/>
      <c r="D97" s="119"/>
      <c r="E97" s="359"/>
      <c r="F97" s="121" t="str">
        <f t="shared" si="2"/>
        <v/>
      </c>
      <c r="G97" s="121" t="str">
        <f t="shared" si="3"/>
        <v/>
      </c>
      <c r="H97" s="644"/>
    </row>
    <row r="98" s="335" customFormat="1" ht="36" customHeight="1" spans="1:8">
      <c r="A98" s="349">
        <v>2300322</v>
      </c>
      <c r="B98" s="457" t="s">
        <v>1186</v>
      </c>
      <c r="C98" s="119"/>
      <c r="D98" s="119"/>
      <c r="E98" s="359"/>
      <c r="F98" s="121" t="str">
        <f t="shared" si="2"/>
        <v/>
      </c>
      <c r="G98" s="121" t="str">
        <f t="shared" si="3"/>
        <v/>
      </c>
      <c r="H98" s="644"/>
    </row>
    <row r="99" s="335" customFormat="1" ht="36" customHeight="1" spans="1:8">
      <c r="A99" s="349">
        <v>2300324</v>
      </c>
      <c r="B99" s="457" t="s">
        <v>1187</v>
      </c>
      <c r="C99" s="119"/>
      <c r="D99" s="119"/>
      <c r="E99" s="359"/>
      <c r="F99" s="121" t="str">
        <f t="shared" si="2"/>
        <v/>
      </c>
      <c r="G99" s="121" t="str">
        <f t="shared" si="3"/>
        <v/>
      </c>
      <c r="H99" s="644"/>
    </row>
    <row r="100" s="335" customFormat="1" ht="36" customHeight="1" spans="1:8">
      <c r="A100" s="349">
        <v>2300399</v>
      </c>
      <c r="B100" s="457" t="s">
        <v>959</v>
      </c>
      <c r="C100" s="119"/>
      <c r="D100" s="119"/>
      <c r="E100" s="359"/>
      <c r="F100" s="121" t="str">
        <f t="shared" si="2"/>
        <v/>
      </c>
      <c r="G100" s="121" t="str">
        <f t="shared" si="3"/>
        <v/>
      </c>
      <c r="H100" s="644"/>
    </row>
    <row r="101" s="335" customFormat="1" ht="36" customHeight="1" spans="1:8">
      <c r="A101" s="458">
        <v>23006</v>
      </c>
      <c r="B101" s="322" t="s">
        <v>137</v>
      </c>
      <c r="C101" s="161">
        <f>SUM(C102:C103)</f>
        <v>22986</v>
      </c>
      <c r="D101" s="161">
        <f>SUM(D102:D103)</f>
        <v>23404</v>
      </c>
      <c r="E101" s="161">
        <f>SUM(E102:E103)</f>
        <v>20358</v>
      </c>
      <c r="F101" s="121">
        <f t="shared" si="2"/>
        <v>-0.114</v>
      </c>
      <c r="G101" s="121">
        <f t="shared" si="3"/>
        <v>0.87</v>
      </c>
      <c r="H101" s="644"/>
    </row>
    <row r="102" s="335" customFormat="1" ht="36" customHeight="1" spans="1:8">
      <c r="A102" s="458">
        <v>2300601</v>
      </c>
      <c r="B102" s="304" t="s">
        <v>138</v>
      </c>
      <c r="C102" s="119">
        <f>-7717+22601</f>
        <v>14884</v>
      </c>
      <c r="D102" s="119">
        <f>22643-5663</f>
        <v>16980</v>
      </c>
      <c r="E102" s="359">
        <v>8094</v>
      </c>
      <c r="F102" s="121">
        <f t="shared" si="2"/>
        <v>-0.456</v>
      </c>
      <c r="G102" s="121">
        <f t="shared" si="3"/>
        <v>0.477</v>
      </c>
      <c r="H102" s="644"/>
    </row>
    <row r="103" s="335" customFormat="1" ht="36" customHeight="1" spans="1:8">
      <c r="A103" s="458">
        <v>2300602</v>
      </c>
      <c r="B103" s="304" t="s">
        <v>139</v>
      </c>
      <c r="C103" s="119">
        <f>8102</f>
        <v>8102</v>
      </c>
      <c r="D103" s="119">
        <v>6424</v>
      </c>
      <c r="E103" s="359">
        <v>12264</v>
      </c>
      <c r="F103" s="121">
        <f t="shared" si="2"/>
        <v>0.514</v>
      </c>
      <c r="G103" s="121">
        <f t="shared" si="3"/>
        <v>1.909</v>
      </c>
      <c r="H103" s="644"/>
    </row>
    <row r="104" s="335" customFormat="1" ht="36" customHeight="1" spans="1:8">
      <c r="A104" s="349">
        <v>23008</v>
      </c>
      <c r="B104" s="322" t="s">
        <v>140</v>
      </c>
      <c r="C104" s="119"/>
      <c r="D104" s="119"/>
      <c r="E104" s="119">
        <v>3140</v>
      </c>
      <c r="F104" s="121" t="str">
        <f t="shared" si="2"/>
        <v/>
      </c>
      <c r="G104" s="121" t="str">
        <f t="shared" si="3"/>
        <v/>
      </c>
      <c r="H104" s="644"/>
    </row>
    <row r="105" s="335" customFormat="1" ht="36" customHeight="1" spans="1:8">
      <c r="A105" s="349">
        <v>2301101</v>
      </c>
      <c r="B105" s="322" t="s">
        <v>1243</v>
      </c>
      <c r="C105" s="161">
        <f>SUM(C106,C110:C111)</f>
        <v>0</v>
      </c>
      <c r="D105" s="161">
        <f>SUM(D106,D110:D111)</f>
        <v>0</v>
      </c>
      <c r="E105" s="161">
        <f>SUM(E106,E110:E111)</f>
        <v>0</v>
      </c>
      <c r="F105" s="117" t="str">
        <f t="shared" si="2"/>
        <v/>
      </c>
      <c r="G105" s="117" t="str">
        <f t="shared" si="3"/>
        <v/>
      </c>
      <c r="H105" s="644"/>
    </row>
    <row r="106" s="335" customFormat="1" ht="36" customHeight="1" spans="1:8">
      <c r="A106" s="349"/>
      <c r="B106" s="304" t="s">
        <v>1244</v>
      </c>
      <c r="C106" s="161">
        <f>SUM(C107:C109)</f>
        <v>0</v>
      </c>
      <c r="D106" s="161">
        <f>SUM(D107:D109)</f>
        <v>0</v>
      </c>
      <c r="E106" s="161">
        <f>SUM(E107:E109)</f>
        <v>0</v>
      </c>
      <c r="F106" s="117" t="str">
        <f t="shared" si="2"/>
        <v/>
      </c>
      <c r="G106" s="117" t="str">
        <f t="shared" si="3"/>
        <v/>
      </c>
      <c r="H106" s="644"/>
    </row>
    <row r="107" s="335" customFormat="1" ht="36" customHeight="1" spans="1:8">
      <c r="A107" s="349"/>
      <c r="B107" s="645" t="s">
        <v>1245</v>
      </c>
      <c r="C107" s="161"/>
      <c r="D107" s="161"/>
      <c r="E107" s="359"/>
      <c r="F107" s="117" t="str">
        <f t="shared" si="2"/>
        <v/>
      </c>
      <c r="G107" s="117" t="str">
        <f t="shared" si="3"/>
        <v/>
      </c>
      <c r="H107" s="644"/>
    </row>
    <row r="108" s="335" customFormat="1" ht="64" customHeight="1" spans="1:8">
      <c r="A108" s="349"/>
      <c r="B108" s="645" t="s">
        <v>1246</v>
      </c>
      <c r="C108" s="161"/>
      <c r="D108" s="161"/>
      <c r="E108" s="359"/>
      <c r="F108" s="117" t="str">
        <f t="shared" si="2"/>
        <v/>
      </c>
      <c r="G108" s="117" t="str">
        <f t="shared" si="3"/>
        <v/>
      </c>
      <c r="H108" s="644"/>
    </row>
    <row r="109" s="335" customFormat="1" ht="36" customHeight="1" spans="1:8">
      <c r="A109" s="349"/>
      <c r="B109" s="645" t="s">
        <v>1247</v>
      </c>
      <c r="C109" s="161"/>
      <c r="D109" s="161"/>
      <c r="E109" s="359"/>
      <c r="F109" s="117" t="str">
        <f t="shared" si="2"/>
        <v/>
      </c>
      <c r="G109" s="117" t="str">
        <f t="shared" si="3"/>
        <v/>
      </c>
      <c r="H109" s="644"/>
    </row>
    <row r="110" s="335" customFormat="1" ht="66" customHeight="1" spans="1:8">
      <c r="A110" s="349"/>
      <c r="B110" s="304" t="s">
        <v>1248</v>
      </c>
      <c r="C110" s="161"/>
      <c r="D110" s="161"/>
      <c r="E110" s="359"/>
      <c r="F110" s="117" t="str">
        <f t="shared" si="2"/>
        <v/>
      </c>
      <c r="G110" s="117" t="str">
        <f t="shared" si="3"/>
        <v/>
      </c>
      <c r="H110" s="644"/>
    </row>
    <row r="111" s="335" customFormat="1" ht="36" customHeight="1" spans="1:8">
      <c r="A111" s="349"/>
      <c r="B111" s="304" t="s">
        <v>1249</v>
      </c>
      <c r="C111" s="161"/>
      <c r="D111" s="161"/>
      <c r="E111" s="359"/>
      <c r="F111" s="117" t="str">
        <f t="shared" si="2"/>
        <v/>
      </c>
      <c r="G111" s="117" t="str">
        <f t="shared" si="3"/>
        <v/>
      </c>
      <c r="H111" s="644"/>
    </row>
    <row r="112" s="335" customFormat="1" ht="36" customHeight="1" spans="1:8">
      <c r="A112" s="460">
        <v>23015</v>
      </c>
      <c r="B112" s="322" t="s">
        <v>141</v>
      </c>
      <c r="C112" s="161"/>
      <c r="D112" s="161"/>
      <c r="E112" s="359"/>
      <c r="F112" s="117" t="str">
        <f t="shared" si="2"/>
        <v/>
      </c>
      <c r="G112" s="117" t="str">
        <f t="shared" si="3"/>
        <v/>
      </c>
      <c r="H112" s="644"/>
    </row>
    <row r="113" s="335" customFormat="1" ht="36" customHeight="1" spans="1:8">
      <c r="A113" s="460">
        <v>23016</v>
      </c>
      <c r="B113" s="322" t="s">
        <v>142</v>
      </c>
      <c r="C113" s="161"/>
      <c r="D113" s="161"/>
      <c r="E113" s="359"/>
      <c r="F113" s="117" t="str">
        <f t="shared" si="2"/>
        <v/>
      </c>
      <c r="G113" s="117" t="str">
        <f t="shared" si="3"/>
        <v/>
      </c>
      <c r="H113" s="644"/>
    </row>
    <row r="114" s="335" customFormat="1" ht="36" customHeight="1" spans="1:8">
      <c r="A114" s="460">
        <v>23021</v>
      </c>
      <c r="B114" s="322" t="s">
        <v>143</v>
      </c>
      <c r="C114" s="161"/>
      <c r="D114" s="161"/>
      <c r="E114" s="161"/>
      <c r="F114" s="117" t="str">
        <f t="shared" si="2"/>
        <v/>
      </c>
      <c r="G114" s="117" t="str">
        <f t="shared" si="3"/>
        <v/>
      </c>
      <c r="H114" s="644"/>
    </row>
    <row r="115" s="335" customFormat="1" ht="36" customHeight="1" spans="1:8">
      <c r="A115" s="345">
        <v>231</v>
      </c>
      <c r="B115" s="455" t="s">
        <v>144</v>
      </c>
      <c r="C115" s="122">
        <f>SUM(C116,C119:C120)</f>
        <v>87492</v>
      </c>
      <c r="D115" s="122">
        <f>SUM(D116,D119:D120)</f>
        <v>25800</v>
      </c>
      <c r="E115" s="122">
        <f>SUM(E116,E119:E120)</f>
        <v>25800</v>
      </c>
      <c r="F115" s="117">
        <f t="shared" si="2"/>
        <v>-0.705</v>
      </c>
      <c r="G115" s="117">
        <f t="shared" si="3"/>
        <v>1</v>
      </c>
      <c r="H115" s="644"/>
    </row>
    <row r="116" s="335" customFormat="1" ht="36" customHeight="1" spans="1:8">
      <c r="A116" s="426">
        <v>2310301</v>
      </c>
      <c r="B116" s="322" t="s">
        <v>145</v>
      </c>
      <c r="C116" s="161">
        <f>SUM(C117:C118)</f>
        <v>23020</v>
      </c>
      <c r="D116" s="161">
        <f>SUM(D117:D118)</f>
        <v>25800</v>
      </c>
      <c r="E116" s="161">
        <f>SUM(E117:E118)</f>
        <v>25800</v>
      </c>
      <c r="F116" s="121">
        <f t="shared" si="2"/>
        <v>0.121</v>
      </c>
      <c r="G116" s="121">
        <f t="shared" si="3"/>
        <v>1</v>
      </c>
      <c r="H116" s="644"/>
    </row>
    <row r="117" s="335" customFormat="1" ht="36" customHeight="1" spans="1:8">
      <c r="A117" s="426"/>
      <c r="B117" s="323" t="s">
        <v>146</v>
      </c>
      <c r="C117" s="161"/>
      <c r="D117" s="161"/>
      <c r="E117" s="161"/>
      <c r="F117" s="121" t="str">
        <f t="shared" si="2"/>
        <v/>
      </c>
      <c r="G117" s="121" t="str">
        <f t="shared" si="3"/>
        <v/>
      </c>
      <c r="H117" s="644"/>
    </row>
    <row r="118" s="335" customFormat="1" ht="36" customHeight="1" spans="1:8">
      <c r="A118" s="426"/>
      <c r="B118" s="323" t="s">
        <v>147</v>
      </c>
      <c r="C118" s="161">
        <v>23020</v>
      </c>
      <c r="D118" s="161">
        <v>25800</v>
      </c>
      <c r="E118" s="161">
        <v>25800</v>
      </c>
      <c r="F118" s="121">
        <f t="shared" si="2"/>
        <v>0.121</v>
      </c>
      <c r="G118" s="121">
        <f t="shared" si="3"/>
        <v>1</v>
      </c>
      <c r="H118" s="644"/>
    </row>
    <row r="119" s="335" customFormat="1" ht="64" customHeight="1" spans="1:8">
      <c r="A119" s="426">
        <v>2310302</v>
      </c>
      <c r="B119" s="322" t="s">
        <v>148</v>
      </c>
      <c r="C119" s="161"/>
      <c r="D119" s="122"/>
      <c r="E119" s="454"/>
      <c r="F119" s="121" t="str">
        <f t="shared" si="2"/>
        <v/>
      </c>
      <c r="G119" s="121" t="str">
        <f t="shared" si="3"/>
        <v/>
      </c>
      <c r="H119" s="644"/>
    </row>
    <row r="120" s="335" customFormat="1" ht="36" customHeight="1" spans="1:8">
      <c r="A120" s="426">
        <v>2310399</v>
      </c>
      <c r="B120" s="322" t="s">
        <v>149</v>
      </c>
      <c r="C120" s="161">
        <v>64472</v>
      </c>
      <c r="D120" s="122"/>
      <c r="E120" s="454"/>
      <c r="F120" s="121">
        <f t="shared" si="2"/>
        <v>-1</v>
      </c>
      <c r="G120" s="121" t="str">
        <f t="shared" si="3"/>
        <v/>
      </c>
      <c r="H120" s="644"/>
    </row>
    <row r="121" s="335" customFormat="1" ht="36" customHeight="1" spans="1:8">
      <c r="A121" s="345">
        <v>23009</v>
      </c>
      <c r="B121" s="462" t="s">
        <v>150</v>
      </c>
      <c r="C121" s="122">
        <v>26781</v>
      </c>
      <c r="D121" s="122"/>
      <c r="E121" s="122"/>
      <c r="F121" s="117">
        <f t="shared" si="2"/>
        <v>-1</v>
      </c>
      <c r="G121" s="117" t="str">
        <f t="shared" si="3"/>
        <v/>
      </c>
      <c r="H121" s="644"/>
    </row>
    <row r="122" s="335" customFormat="1" ht="36" customHeight="1" spans="1:8">
      <c r="A122" s="345" t="s">
        <v>1250</v>
      </c>
      <c r="B122" s="455" t="s">
        <v>1251</v>
      </c>
      <c r="C122" s="122"/>
      <c r="D122" s="122"/>
      <c r="E122" s="454"/>
      <c r="F122" s="117" t="str">
        <f t="shared" si="2"/>
        <v/>
      </c>
      <c r="G122" s="117" t="str">
        <f t="shared" si="3"/>
        <v/>
      </c>
      <c r="H122" s="644"/>
    </row>
    <row r="123" s="335" customFormat="1" ht="36" customHeight="1" spans="1:8">
      <c r="A123" s="452"/>
      <c r="B123" s="463" t="s">
        <v>151</v>
      </c>
      <c r="C123" s="122">
        <f>SUM(C31:C32,C115,C121:C122)</f>
        <v>359303</v>
      </c>
      <c r="D123" s="122">
        <f>SUM(D31:D32,D115,D121:D122)</f>
        <v>282654</v>
      </c>
      <c r="E123" s="122">
        <f>SUM(E31:E32,E115,E121:E122)</f>
        <v>261803</v>
      </c>
      <c r="F123" s="117">
        <f t="shared" si="2"/>
        <v>-0.271</v>
      </c>
      <c r="G123" s="117">
        <f t="shared" si="3"/>
        <v>0.926</v>
      </c>
      <c r="H123" s="644"/>
    </row>
    <row r="124" s="335" customFormat="1" ht="15" spans="3:5">
      <c r="C124" s="597"/>
      <c r="D124" s="417"/>
      <c r="E124" s="417"/>
    </row>
    <row r="125" s="335" customFormat="1" ht="15" spans="4:5">
      <c r="D125" s="597"/>
      <c r="E125" s="597"/>
    </row>
    <row r="126" s="335" customFormat="1" spans="3:5">
      <c r="C126" s="370"/>
      <c r="D126" s="370"/>
      <c r="E126" s="370"/>
    </row>
    <row r="127" s="335" customFormat="1" spans="3:5">
      <c r="C127" s="444"/>
      <c r="D127" s="444"/>
      <c r="E127" s="444"/>
    </row>
    <row r="128" s="335" customFormat="1" spans="3:5">
      <c r="C128" s="370"/>
      <c r="D128" s="370"/>
      <c r="E128" s="370"/>
    </row>
    <row r="129" s="335" customFormat="1" spans="3:5">
      <c r="C129" s="444"/>
      <c r="D129" s="444"/>
      <c r="E129" s="444"/>
    </row>
    <row r="130" s="335" customFormat="1" spans="3:5">
      <c r="C130" s="370"/>
      <c r="D130" s="370"/>
      <c r="E130" s="370"/>
    </row>
    <row r="131" s="335" customFormat="1" spans="3:5">
      <c r="C131" s="370"/>
      <c r="D131" s="370"/>
      <c r="E131" s="370"/>
    </row>
    <row r="132" s="335" customFormat="1" spans="3:5">
      <c r="C132" s="444"/>
      <c r="D132" s="444"/>
      <c r="E132" s="444"/>
    </row>
    <row r="133" s="335" customFormat="1" spans="3:5">
      <c r="C133" s="370"/>
      <c r="D133" s="370"/>
      <c r="E133" s="370"/>
    </row>
    <row r="134" s="335" customFormat="1" spans="3:5">
      <c r="C134" s="370"/>
      <c r="D134" s="370"/>
      <c r="E134" s="370"/>
    </row>
    <row r="135" s="335" customFormat="1" spans="3:5">
      <c r="C135" s="370"/>
      <c r="D135" s="370"/>
      <c r="E135" s="370"/>
    </row>
    <row r="136" s="335" customFormat="1" spans="3:5">
      <c r="C136" s="370"/>
      <c r="D136" s="370"/>
      <c r="E136" s="370"/>
    </row>
    <row r="137" s="335" customFormat="1" spans="3:5">
      <c r="C137" s="444"/>
      <c r="D137" s="444"/>
      <c r="E137" s="444"/>
    </row>
    <row r="138" s="335" customFormat="1" spans="3:5">
      <c r="C138" s="370"/>
      <c r="D138" s="370"/>
      <c r="E138" s="370"/>
    </row>
  </sheetData>
  <mergeCells count="7">
    <mergeCell ref="B1:G1"/>
    <mergeCell ref="D3:E3"/>
    <mergeCell ref="F3:G3"/>
    <mergeCell ref="A3:A4"/>
    <mergeCell ref="B3:B4"/>
    <mergeCell ref="C3:C4"/>
    <mergeCell ref="H3:H4"/>
  </mergeCells>
  <conditionalFormatting sqref="B33">
    <cfRule type="expression" dxfId="1" priority="26" stopIfTrue="1">
      <formula>"len($A:$A)=3"</formula>
    </cfRule>
    <cfRule type="expression" dxfId="1" priority="25" stopIfTrue="1">
      <formula>"len($A:$A)=3"</formula>
    </cfRule>
    <cfRule type="expression" dxfId="1" priority="24" stopIfTrue="1">
      <formula>"len($A:$A)=3"</formula>
    </cfRule>
  </conditionalFormatting>
  <conditionalFormatting sqref="B40">
    <cfRule type="expression" dxfId="1" priority="23" stopIfTrue="1">
      <formula>"len($A:$A)=3"</formula>
    </cfRule>
    <cfRule type="expression" dxfId="1" priority="22" stopIfTrue="1">
      <formula>"len($A:$A)=3"</formula>
    </cfRule>
    <cfRule type="expression" dxfId="1" priority="21" stopIfTrue="1">
      <formula>"len($A:$A)=3"</formula>
    </cfRule>
  </conditionalFormatting>
  <conditionalFormatting sqref="B79">
    <cfRule type="expression" dxfId="1" priority="20" stopIfTrue="1">
      <formula>"len($A:$A)=3"</formula>
    </cfRule>
    <cfRule type="expression" dxfId="1" priority="19" stopIfTrue="1">
      <formula>"len($A:$A)=3"</formula>
    </cfRule>
    <cfRule type="expression" dxfId="1" priority="18" stopIfTrue="1">
      <formula>"len($A:$A)=3"</formula>
    </cfRule>
  </conditionalFormatting>
  <conditionalFormatting sqref="B101">
    <cfRule type="expression" dxfId="1" priority="17" stopIfTrue="1">
      <formula>"len($A:$A)=3"</formula>
    </cfRule>
    <cfRule type="expression" dxfId="1" priority="16" stopIfTrue="1">
      <formula>"len($A:$A)=3"</formula>
    </cfRule>
    <cfRule type="expression" dxfId="1" priority="15" stopIfTrue="1">
      <formula>"len($A:$A)=3"</formula>
    </cfRule>
  </conditionalFormatting>
  <conditionalFormatting sqref="A114">
    <cfRule type="expression" dxfId="1" priority="36" stopIfTrue="1">
      <formula>"len($A:$A)=3"</formula>
    </cfRule>
  </conditionalFormatting>
  <conditionalFormatting sqref="B116">
    <cfRule type="expression" dxfId="1" priority="29" stopIfTrue="1">
      <formula>"len($A:$A)=3"</formula>
    </cfRule>
    <cfRule type="expression" dxfId="1" priority="28" stopIfTrue="1">
      <formula>"len($A:$A)=3"</formula>
    </cfRule>
    <cfRule type="expression" dxfId="1" priority="27" stopIfTrue="1">
      <formula>"len($A:$A)=3"</formula>
    </cfRule>
  </conditionalFormatting>
  <conditionalFormatting sqref="E116">
    <cfRule type="expression" dxfId="1" priority="4" stopIfTrue="1">
      <formula>"len($A:$A)=3"</formula>
    </cfRule>
  </conditionalFormatting>
  <conditionalFormatting sqref="D122">
    <cfRule type="cellIs" dxfId="0" priority="38" stopIfTrue="1" operator="lessThanOrEqual">
      <formula>-1</formula>
    </cfRule>
  </conditionalFormatting>
  <conditionalFormatting sqref="E122">
    <cfRule type="cellIs" dxfId="0" priority="37" stopIfTrue="1" operator="lessThanOrEqual">
      <formula>-1</formula>
    </cfRule>
  </conditionalFormatting>
  <conditionalFormatting sqref="D125">
    <cfRule type="expression" dxfId="1" priority="5" stopIfTrue="1">
      <formula>"len($A:$A)=3"</formula>
    </cfRule>
  </conditionalFormatting>
  <conditionalFormatting sqref="E125">
    <cfRule type="expression" dxfId="1" priority="1" stopIfTrue="1">
      <formula>"len($A:$A)=3"</formula>
    </cfRule>
  </conditionalFormatting>
  <conditionalFormatting sqref="B104:B105">
    <cfRule type="expression" dxfId="1" priority="14" stopIfTrue="1">
      <formula>"len($A:$A)=3"</formula>
    </cfRule>
    <cfRule type="expression" dxfId="1" priority="13" stopIfTrue="1">
      <formula>"len($A:$A)=3"</formula>
    </cfRule>
    <cfRule type="expression" dxfId="1" priority="12" stopIfTrue="1">
      <formula>"len($A:$A)=3"</formula>
    </cfRule>
  </conditionalFormatting>
  <conditionalFormatting sqref="B107:B109">
    <cfRule type="expression" dxfId="1" priority="35" stopIfTrue="1">
      <formula>"len($A:$A)=3"</formula>
    </cfRule>
    <cfRule type="expression" dxfId="1" priority="34" stopIfTrue="1">
      <formula>"len($A:$A)=3"</formula>
    </cfRule>
    <cfRule type="expression" dxfId="1" priority="33" stopIfTrue="1">
      <formula>"len($A:$A)=3"</formula>
    </cfRule>
  </conditionalFormatting>
  <conditionalFormatting sqref="B112:B114">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B117:B118">
    <cfRule type="expression" dxfId="1" priority="32" stopIfTrue="1">
      <formula>"len($A:$A)=3"</formula>
    </cfRule>
    <cfRule type="expression" dxfId="1" priority="31" stopIfTrue="1">
      <formula>"len($A:$A)=3"</formula>
    </cfRule>
    <cfRule type="expression" dxfId="1" priority="30" stopIfTrue="1">
      <formula>"len($A:$A)=3"</formula>
    </cfRule>
  </conditionalFormatting>
  <conditionalFormatting sqref="B119:B120">
    <cfRule type="expression" dxfId="1" priority="8" stopIfTrue="1">
      <formula>"len($A:$A)=3"</formula>
    </cfRule>
    <cfRule type="expression" dxfId="1" priority="7" stopIfTrue="1">
      <formula>"len($A:$A)=3"</formula>
    </cfRule>
    <cfRule type="expression" dxfId="1" priority="6" stopIfTrue="1">
      <formula>"len($A:$A)=3"</formula>
    </cfRule>
  </conditionalFormatting>
  <conditionalFormatting sqref="D112:D113">
    <cfRule type="cellIs" dxfId="0" priority="41" stopIfTrue="1" operator="lessThanOrEqual">
      <formula>-1</formula>
    </cfRule>
  </conditionalFormatting>
  <conditionalFormatting sqref="D117:D120">
    <cfRule type="expression" dxfId="1" priority="40" stopIfTrue="1">
      <formula>"len($A:$A)=3"</formula>
    </cfRule>
  </conditionalFormatting>
  <conditionalFormatting sqref="E102:E103">
    <cfRule type="cellIs" dxfId="0" priority="2" stopIfTrue="1" operator="lessThanOrEqual">
      <formula>-1</formula>
    </cfRule>
  </conditionalFormatting>
  <conditionalFormatting sqref="E117:E118">
    <cfRule type="expression" dxfId="1" priority="3" stopIfTrue="1">
      <formula>"len($A:$A)=3"</formula>
    </cfRule>
  </conditionalFormatting>
  <conditionalFormatting sqref="G2 E34:E39 E41:E78 E80:E100">
    <cfRule type="cellIs" dxfId="0" priority="50" stopIfTrue="1" operator="lessThanOrEqual">
      <formula>-1</formula>
    </cfRule>
  </conditionalFormatting>
  <conditionalFormatting sqref="A101 A104">
    <cfRule type="expression" dxfId="1" priority="42" stopIfTrue="1">
      <formula>"len($A:$A)=3"</formula>
    </cfRule>
  </conditionalFormatting>
  <conditionalFormatting sqref="D107:D113 E107:E111">
    <cfRule type="cellIs" dxfId="0" priority="46" stopIfTrue="1" operator="lessThanOrEqual">
      <formula>-1</formula>
    </cfRule>
  </conditionalFormatting>
  <conditionalFormatting sqref="A112:A113 A123:B136 A115:B115">
    <cfRule type="expression" dxfId="1" priority="49" stopIfTrue="1">
      <formula>"len($A:$A)=3"</formula>
    </cfRule>
  </conditionalFormatting>
  <conditionalFormatting sqref="C112:C120 C123:C136 D114:D116 D123:E123 E114:E115">
    <cfRule type="expression" dxfId="1" priority="45" stopIfTrue="1">
      <formula>"len($A:$A)=3"</formula>
    </cfRule>
  </conditionalFormatting>
  <conditionalFormatting sqref="D112:D113 D124 D126:D136">
    <cfRule type="cellIs" dxfId="0" priority="48" stopIfTrue="1" operator="greaterThan">
      <formula>5</formula>
    </cfRule>
    <cfRule type="cellIs" dxfId="2" priority="47" stopIfTrue="1" operator="lessThan">
      <formula>0</formula>
    </cfRule>
  </conditionalFormatting>
  <conditionalFormatting sqref="E112:E113 E119:E120">
    <cfRule type="cellIs" dxfId="0" priority="39" stopIfTrue="1" operator="lessThanOrEqual">
      <formula>-1</formula>
    </cfRule>
  </conditionalFormatting>
  <conditionalFormatting sqref="E124 E126:E136">
    <cfRule type="cellIs" dxfId="0" priority="44" stopIfTrue="1" operator="greaterThan">
      <formula>5</formula>
    </cfRule>
    <cfRule type="cellIs" dxfId="2" priority="43"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L1298"/>
  <sheetViews>
    <sheetView showGridLines="0" showZeros="0" workbookViewId="0">
      <pane ySplit="4" topLeftCell="A5" activePane="bottomLeft" state="frozen"/>
      <selection/>
      <selection pane="bottomLeft" activeCell="J17" sqref="J17"/>
    </sheetView>
  </sheetViews>
  <sheetFormatPr defaultColWidth="9" defaultRowHeight="13.5"/>
  <cols>
    <col min="1" max="1" width="13.125" style="226" customWidth="1"/>
    <col min="2" max="2" width="30.625" style="226" customWidth="1"/>
    <col min="3" max="5" width="16.7583333333333" style="226" customWidth="1"/>
    <col min="6" max="7" width="15.2583333333333" style="226" customWidth="1"/>
    <col min="8" max="8" width="3.375" style="226" customWidth="1"/>
    <col min="9" max="9" width="9" style="226" customWidth="1"/>
    <col min="10" max="16384" width="9" style="226"/>
  </cols>
  <sheetData>
    <row r="1" s="226" customFormat="1" ht="45" customHeight="1" spans="1:8">
      <c r="A1" s="636"/>
      <c r="B1" s="337" t="s">
        <v>1252</v>
      </c>
      <c r="C1" s="337"/>
      <c r="D1" s="337"/>
      <c r="E1" s="337"/>
      <c r="F1" s="337"/>
      <c r="G1" s="337"/>
      <c r="H1" s="335"/>
    </row>
    <row r="2" s="226" customFormat="1" ht="20.1" customHeight="1" spans="1:8">
      <c r="A2" s="418" t="s">
        <v>1253</v>
      </c>
      <c r="B2" s="449"/>
      <c r="C2" s="419"/>
      <c r="D2" s="419"/>
      <c r="E2" s="637"/>
      <c r="F2" s="592"/>
      <c r="G2" s="592" t="s">
        <v>53</v>
      </c>
      <c r="H2" s="638"/>
    </row>
    <row r="3" s="226" customFormat="1" ht="36" customHeight="1" spans="1:9">
      <c r="A3" s="500" t="s">
        <v>54</v>
      </c>
      <c r="B3" s="501" t="s">
        <v>55</v>
      </c>
      <c r="C3" s="32" t="s">
        <v>56</v>
      </c>
      <c r="D3" s="32" t="s">
        <v>57</v>
      </c>
      <c r="E3" s="32"/>
      <c r="F3" s="32" t="s">
        <v>61</v>
      </c>
      <c r="G3" s="32" t="s">
        <v>62</v>
      </c>
      <c r="H3" s="639"/>
      <c r="I3" s="639"/>
    </row>
    <row r="4" s="226" customFormat="1" ht="36" customHeight="1" spans="1:12">
      <c r="A4" s="600"/>
      <c r="B4" s="501"/>
      <c r="C4" s="32"/>
      <c r="D4" s="32" t="s">
        <v>59</v>
      </c>
      <c r="E4" s="233" t="s">
        <v>109</v>
      </c>
      <c r="F4" s="32"/>
      <c r="G4" s="32"/>
      <c r="H4" s="639"/>
      <c r="I4" s="639"/>
      <c r="K4" s="447"/>
      <c r="L4" s="447"/>
    </row>
    <row r="5" s="635" customFormat="1" ht="36" customHeight="1" spans="1:9">
      <c r="A5" s="423">
        <v>201</v>
      </c>
      <c r="B5" s="300" t="s">
        <v>154</v>
      </c>
      <c r="C5" s="307">
        <f>SUM(C6,C18,C27,C38,C49,C60,C71,C79,C88,C101,C110,C121,C133,C140,C148,C154,C161,C168,C175,C182,C189,C197,C203,C209,C216,C231)</f>
        <v>22521</v>
      </c>
      <c r="D5" s="307">
        <f>SUM(D6,D18,D27,D38,D49,D60,D71,D79,D88,D101,D110,D121,D133,D140,D148,D154,D161,D168,D175,D182,D189,D197,D203,D209,D216,D231)</f>
        <v>22690</v>
      </c>
      <c r="E5" s="307">
        <v>28774</v>
      </c>
      <c r="F5" s="117">
        <f t="shared" ref="F5:F68" si="0">IF(C5&gt;0,E5/C5-1,"")</f>
        <v>0.278</v>
      </c>
      <c r="G5" s="117">
        <f t="shared" ref="G5:G68" si="1">IF(D5&gt;0,E5/D5,"")</f>
        <v>1.268</v>
      </c>
      <c r="H5" s="640"/>
      <c r="I5" s="641"/>
    </row>
    <row r="6" s="635" customFormat="1" ht="36" customHeight="1" spans="1:9">
      <c r="A6" s="423">
        <v>20101</v>
      </c>
      <c r="B6" s="302" t="s">
        <v>155</v>
      </c>
      <c r="C6" s="307">
        <f>SUM(C7:C17)</f>
        <v>1157</v>
      </c>
      <c r="D6" s="307">
        <f>SUM(D7:D17)</f>
        <v>1299</v>
      </c>
      <c r="E6" s="307">
        <v>1259</v>
      </c>
      <c r="F6" s="117">
        <f t="shared" si="0"/>
        <v>0.088</v>
      </c>
      <c r="G6" s="117">
        <f t="shared" si="1"/>
        <v>0.969</v>
      </c>
      <c r="H6" s="640"/>
      <c r="I6" s="641"/>
    </row>
    <row r="7" s="635" customFormat="1" ht="36" customHeight="1" spans="1:9">
      <c r="A7" s="421">
        <v>2010101</v>
      </c>
      <c r="B7" s="422" t="s">
        <v>156</v>
      </c>
      <c r="C7" s="310">
        <v>749</v>
      </c>
      <c r="D7" s="310">
        <v>812</v>
      </c>
      <c r="E7" s="358">
        <v>846</v>
      </c>
      <c r="F7" s="121">
        <f t="shared" si="0"/>
        <v>0.13</v>
      </c>
      <c r="G7" s="121">
        <f t="shared" si="1"/>
        <v>1.042</v>
      </c>
      <c r="H7" s="640"/>
      <c r="I7" s="641"/>
    </row>
    <row r="8" s="635" customFormat="1" ht="36" customHeight="1" spans="1:9">
      <c r="A8" s="421">
        <v>2010102</v>
      </c>
      <c r="B8" s="422" t="s">
        <v>157</v>
      </c>
      <c r="C8" s="310">
        <v>0</v>
      </c>
      <c r="D8" s="310">
        <v>9</v>
      </c>
      <c r="E8" s="358">
        <v>3</v>
      </c>
      <c r="F8" s="121" t="str">
        <f t="shared" si="0"/>
        <v/>
      </c>
      <c r="G8" s="121">
        <f t="shared" si="1"/>
        <v>0.333</v>
      </c>
      <c r="H8" s="640"/>
      <c r="I8" s="641"/>
    </row>
    <row r="9" s="635" customFormat="1" ht="36" customHeight="1" spans="1:9">
      <c r="A9" s="421">
        <v>2010103</v>
      </c>
      <c r="B9" s="422" t="s">
        <v>158</v>
      </c>
      <c r="C9" s="310">
        <v>0</v>
      </c>
      <c r="D9" s="310">
        <v>0</v>
      </c>
      <c r="E9" s="358">
        <v>0</v>
      </c>
      <c r="F9" s="121" t="str">
        <f t="shared" si="0"/>
        <v/>
      </c>
      <c r="G9" s="121" t="str">
        <f t="shared" si="1"/>
        <v/>
      </c>
      <c r="H9" s="640"/>
      <c r="I9" s="641"/>
    </row>
    <row r="10" s="635" customFormat="1" ht="36" customHeight="1" spans="1:9">
      <c r="A10" s="421">
        <v>2010104</v>
      </c>
      <c r="B10" s="422" t="s">
        <v>159</v>
      </c>
      <c r="C10" s="310">
        <v>28</v>
      </c>
      <c r="D10" s="310">
        <v>55</v>
      </c>
      <c r="E10" s="358">
        <v>55</v>
      </c>
      <c r="F10" s="121">
        <f t="shared" si="0"/>
        <v>0.964</v>
      </c>
      <c r="G10" s="121">
        <f t="shared" si="1"/>
        <v>1</v>
      </c>
      <c r="H10" s="640"/>
      <c r="I10" s="641"/>
    </row>
    <row r="11" s="635" customFormat="1" ht="36" customHeight="1" spans="1:9">
      <c r="A11" s="421">
        <v>2010105</v>
      </c>
      <c r="B11" s="422" t="s">
        <v>160</v>
      </c>
      <c r="C11" s="310">
        <v>0</v>
      </c>
      <c r="D11" s="310">
        <v>2</v>
      </c>
      <c r="E11" s="358">
        <v>0</v>
      </c>
      <c r="F11" s="121" t="str">
        <f t="shared" si="0"/>
        <v/>
      </c>
      <c r="G11" s="121">
        <f t="shared" si="1"/>
        <v>0</v>
      </c>
      <c r="H11" s="640"/>
      <c r="I11" s="641"/>
    </row>
    <row r="12" s="635" customFormat="1" ht="36" customHeight="1" spans="1:9">
      <c r="A12" s="421">
        <v>2010106</v>
      </c>
      <c r="B12" s="422" t="s">
        <v>161</v>
      </c>
      <c r="C12" s="310">
        <v>0</v>
      </c>
      <c r="D12" s="310">
        <v>0</v>
      </c>
      <c r="E12" s="358">
        <v>0</v>
      </c>
      <c r="F12" s="121" t="str">
        <f t="shared" si="0"/>
        <v/>
      </c>
      <c r="G12" s="121" t="str">
        <f t="shared" si="1"/>
        <v/>
      </c>
      <c r="H12" s="640"/>
      <c r="I12" s="641"/>
    </row>
    <row r="13" s="635" customFormat="1" ht="36" customHeight="1" spans="1:9">
      <c r="A13" s="421">
        <v>2010107</v>
      </c>
      <c r="B13" s="422" t="s">
        <v>162</v>
      </c>
      <c r="C13" s="310">
        <v>56</v>
      </c>
      <c r="D13" s="310">
        <v>5</v>
      </c>
      <c r="E13" s="358">
        <v>5</v>
      </c>
      <c r="F13" s="121">
        <f t="shared" si="0"/>
        <v>-0.911</v>
      </c>
      <c r="G13" s="121">
        <f t="shared" si="1"/>
        <v>1</v>
      </c>
      <c r="H13" s="640"/>
      <c r="I13" s="641"/>
    </row>
    <row r="14" s="635" customFormat="1" ht="36" customHeight="1" spans="1:9">
      <c r="A14" s="421">
        <v>2010108</v>
      </c>
      <c r="B14" s="422" t="s">
        <v>163</v>
      </c>
      <c r="C14" s="310">
        <v>324</v>
      </c>
      <c r="D14" s="310">
        <v>416</v>
      </c>
      <c r="E14" s="358">
        <v>350</v>
      </c>
      <c r="F14" s="121">
        <f t="shared" si="0"/>
        <v>0.08</v>
      </c>
      <c r="G14" s="121">
        <f t="shared" si="1"/>
        <v>0.841</v>
      </c>
      <c r="H14" s="640"/>
      <c r="I14" s="641"/>
    </row>
    <row r="15" s="635" customFormat="1" ht="36" customHeight="1" spans="1:9">
      <c r="A15" s="421">
        <v>2010109</v>
      </c>
      <c r="B15" s="422" t="s">
        <v>164</v>
      </c>
      <c r="C15" s="310">
        <v>0</v>
      </c>
      <c r="D15" s="310">
        <v>0</v>
      </c>
      <c r="E15" s="358">
        <v>0</v>
      </c>
      <c r="F15" s="121" t="str">
        <f t="shared" si="0"/>
        <v/>
      </c>
      <c r="G15" s="121" t="str">
        <f t="shared" si="1"/>
        <v/>
      </c>
      <c r="H15" s="640"/>
      <c r="I15" s="641"/>
    </row>
    <row r="16" s="635" customFormat="1" ht="36" customHeight="1" spans="1:9">
      <c r="A16" s="421">
        <v>2010150</v>
      </c>
      <c r="B16" s="422" t="s">
        <v>165</v>
      </c>
      <c r="C16" s="310">
        <v>0</v>
      </c>
      <c r="D16" s="310">
        <v>0</v>
      </c>
      <c r="E16" s="358">
        <v>0</v>
      </c>
      <c r="F16" s="121" t="str">
        <f t="shared" si="0"/>
        <v/>
      </c>
      <c r="G16" s="121" t="str">
        <f t="shared" si="1"/>
        <v/>
      </c>
      <c r="H16" s="640"/>
      <c r="I16" s="641"/>
    </row>
    <row r="17" s="635" customFormat="1" ht="36" customHeight="1" spans="1:9">
      <c r="A17" s="421">
        <v>2010199</v>
      </c>
      <c r="B17" s="422" t="s">
        <v>166</v>
      </c>
      <c r="C17" s="310">
        <v>0</v>
      </c>
      <c r="D17" s="310">
        <v>0</v>
      </c>
      <c r="E17" s="358">
        <v>0</v>
      </c>
      <c r="F17" s="121" t="str">
        <f t="shared" si="0"/>
        <v/>
      </c>
      <c r="G17" s="121" t="str">
        <f t="shared" si="1"/>
        <v/>
      </c>
      <c r="H17" s="640"/>
      <c r="I17" s="641"/>
    </row>
    <row r="18" s="635" customFormat="1" ht="36" customHeight="1" spans="1:9">
      <c r="A18" s="423">
        <v>20102</v>
      </c>
      <c r="B18" s="302" t="s">
        <v>167</v>
      </c>
      <c r="C18" s="307">
        <f>SUM(C19:C26)</f>
        <v>842</v>
      </c>
      <c r="D18" s="307">
        <f>SUM(D19:D26)</f>
        <v>1291</v>
      </c>
      <c r="E18" s="307">
        <v>1106</v>
      </c>
      <c r="F18" s="117">
        <f t="shared" si="0"/>
        <v>0.314</v>
      </c>
      <c r="G18" s="117">
        <f t="shared" si="1"/>
        <v>0.857</v>
      </c>
      <c r="H18" s="640"/>
      <c r="I18" s="641"/>
    </row>
    <row r="19" s="635" customFormat="1" ht="36" customHeight="1" spans="1:9">
      <c r="A19" s="421">
        <v>2010201</v>
      </c>
      <c r="B19" s="422" t="s">
        <v>156</v>
      </c>
      <c r="C19" s="310">
        <v>661</v>
      </c>
      <c r="D19" s="310">
        <v>729</v>
      </c>
      <c r="E19" s="358">
        <v>793</v>
      </c>
      <c r="F19" s="121">
        <f t="shared" si="0"/>
        <v>0.2</v>
      </c>
      <c r="G19" s="121">
        <f t="shared" si="1"/>
        <v>1.088</v>
      </c>
      <c r="H19" s="640"/>
      <c r="I19" s="641"/>
    </row>
    <row r="20" s="635" customFormat="1" ht="36" customHeight="1" spans="1:9">
      <c r="A20" s="421">
        <v>2010202</v>
      </c>
      <c r="B20" s="422" t="s">
        <v>157</v>
      </c>
      <c r="C20" s="310">
        <v>54</v>
      </c>
      <c r="D20" s="310">
        <v>190</v>
      </c>
      <c r="E20" s="358">
        <v>190</v>
      </c>
      <c r="F20" s="121">
        <f t="shared" si="0"/>
        <v>2.519</v>
      </c>
      <c r="G20" s="121">
        <f t="shared" si="1"/>
        <v>1</v>
      </c>
      <c r="H20" s="640"/>
      <c r="I20" s="641"/>
    </row>
    <row r="21" s="635" customFormat="1" ht="36" customHeight="1" spans="1:9">
      <c r="A21" s="421">
        <v>2010203</v>
      </c>
      <c r="B21" s="422" t="s">
        <v>158</v>
      </c>
      <c r="C21" s="310">
        <v>0</v>
      </c>
      <c r="D21" s="310">
        <v>190</v>
      </c>
      <c r="E21" s="358">
        <v>0</v>
      </c>
      <c r="F21" s="121" t="str">
        <f t="shared" si="0"/>
        <v/>
      </c>
      <c r="G21" s="121">
        <f t="shared" si="1"/>
        <v>0</v>
      </c>
      <c r="H21" s="640"/>
      <c r="I21" s="641"/>
    </row>
    <row r="22" s="635" customFormat="1" ht="36" customHeight="1" spans="1:9">
      <c r="A22" s="421">
        <v>2010204</v>
      </c>
      <c r="B22" s="422" t="s">
        <v>168</v>
      </c>
      <c r="C22" s="310">
        <v>30</v>
      </c>
      <c r="D22" s="310">
        <v>75</v>
      </c>
      <c r="E22" s="358">
        <v>53</v>
      </c>
      <c r="F22" s="121">
        <f t="shared" si="0"/>
        <v>0.767</v>
      </c>
      <c r="G22" s="121">
        <f t="shared" si="1"/>
        <v>0.707</v>
      </c>
      <c r="H22" s="640"/>
      <c r="I22" s="641"/>
    </row>
    <row r="23" s="635" customFormat="1" ht="36" customHeight="1" spans="1:9">
      <c r="A23" s="421">
        <v>2010205</v>
      </c>
      <c r="B23" s="422" t="s">
        <v>169</v>
      </c>
      <c r="C23" s="310">
        <v>0</v>
      </c>
      <c r="D23" s="310">
        <v>20</v>
      </c>
      <c r="E23" s="358">
        <v>21</v>
      </c>
      <c r="F23" s="121" t="str">
        <f t="shared" si="0"/>
        <v/>
      </c>
      <c r="G23" s="121">
        <f t="shared" si="1"/>
        <v>1.05</v>
      </c>
      <c r="H23" s="640"/>
      <c r="I23" s="641"/>
    </row>
    <row r="24" s="635" customFormat="1" ht="36" customHeight="1" spans="1:9">
      <c r="A24" s="421">
        <v>2010206</v>
      </c>
      <c r="B24" s="422" t="s">
        <v>170</v>
      </c>
      <c r="C24" s="310">
        <v>0</v>
      </c>
      <c r="D24" s="310">
        <v>32</v>
      </c>
      <c r="E24" s="358">
        <v>32</v>
      </c>
      <c r="F24" s="121" t="str">
        <f t="shared" si="0"/>
        <v/>
      </c>
      <c r="G24" s="121">
        <f t="shared" si="1"/>
        <v>1</v>
      </c>
      <c r="H24" s="640"/>
      <c r="I24" s="641"/>
    </row>
    <row r="25" s="635" customFormat="1" ht="36" customHeight="1" spans="1:9">
      <c r="A25" s="421">
        <v>2010250</v>
      </c>
      <c r="B25" s="422" t="s">
        <v>165</v>
      </c>
      <c r="C25" s="310">
        <v>0</v>
      </c>
      <c r="D25" s="310">
        <v>0</v>
      </c>
      <c r="E25" s="358">
        <v>0</v>
      </c>
      <c r="F25" s="121" t="str">
        <f t="shared" si="0"/>
        <v/>
      </c>
      <c r="G25" s="121" t="str">
        <f t="shared" si="1"/>
        <v/>
      </c>
      <c r="H25" s="640"/>
      <c r="I25" s="641"/>
    </row>
    <row r="26" s="635" customFormat="1" ht="36" customHeight="1" spans="1:9">
      <c r="A26" s="421">
        <v>2010299</v>
      </c>
      <c r="B26" s="422" t="s">
        <v>171</v>
      </c>
      <c r="C26" s="310">
        <v>97</v>
      </c>
      <c r="D26" s="310">
        <v>55</v>
      </c>
      <c r="E26" s="358">
        <v>17</v>
      </c>
      <c r="F26" s="121">
        <f t="shared" si="0"/>
        <v>-0.825</v>
      </c>
      <c r="G26" s="121">
        <f t="shared" si="1"/>
        <v>0.309</v>
      </c>
      <c r="H26" s="640"/>
      <c r="I26" s="641"/>
    </row>
    <row r="27" s="635" customFormat="1" ht="36" customHeight="1" spans="1:9">
      <c r="A27" s="423">
        <v>20103</v>
      </c>
      <c r="B27" s="302" t="s">
        <v>172</v>
      </c>
      <c r="C27" s="307">
        <f>SUM(C28:C37)</f>
        <v>11265</v>
      </c>
      <c r="D27" s="307">
        <f>SUM(D28:D37)</f>
        <v>3877</v>
      </c>
      <c r="E27" s="307">
        <v>3364</v>
      </c>
      <c r="F27" s="117">
        <f t="shared" si="0"/>
        <v>-0.701</v>
      </c>
      <c r="G27" s="117">
        <f t="shared" si="1"/>
        <v>0.868</v>
      </c>
      <c r="H27" s="640"/>
      <c r="I27" s="641"/>
    </row>
    <row r="28" s="635" customFormat="1" ht="36" customHeight="1" spans="1:9">
      <c r="A28" s="421">
        <v>2010301</v>
      </c>
      <c r="B28" s="422" t="s">
        <v>156</v>
      </c>
      <c r="C28" s="310">
        <v>1896</v>
      </c>
      <c r="D28" s="310">
        <v>1792</v>
      </c>
      <c r="E28" s="358">
        <v>2141</v>
      </c>
      <c r="F28" s="121">
        <f t="shared" si="0"/>
        <v>0.129</v>
      </c>
      <c r="G28" s="121">
        <f t="shared" si="1"/>
        <v>1.195</v>
      </c>
      <c r="H28" s="640"/>
      <c r="I28" s="641"/>
    </row>
    <row r="29" s="635" customFormat="1" ht="36" customHeight="1" spans="1:9">
      <c r="A29" s="421">
        <v>2010302</v>
      </c>
      <c r="B29" s="422" t="s">
        <v>157</v>
      </c>
      <c r="C29" s="310">
        <v>495</v>
      </c>
      <c r="D29" s="310">
        <v>1059</v>
      </c>
      <c r="E29" s="358">
        <v>245</v>
      </c>
      <c r="F29" s="121">
        <f t="shared" si="0"/>
        <v>-0.505</v>
      </c>
      <c r="G29" s="121">
        <f t="shared" si="1"/>
        <v>0.231</v>
      </c>
      <c r="H29" s="640"/>
      <c r="I29" s="641"/>
    </row>
    <row r="30" s="635" customFormat="1" ht="36" customHeight="1" spans="1:9">
      <c r="A30" s="421">
        <v>2010303</v>
      </c>
      <c r="B30" s="422" t="s">
        <v>158</v>
      </c>
      <c r="C30" s="310">
        <v>9</v>
      </c>
      <c r="D30" s="310">
        <v>434</v>
      </c>
      <c r="E30" s="358">
        <v>483</v>
      </c>
      <c r="F30" s="121">
        <f t="shared" si="0"/>
        <v>52.667</v>
      </c>
      <c r="G30" s="121">
        <f t="shared" si="1"/>
        <v>1.113</v>
      </c>
      <c r="H30" s="640"/>
      <c r="I30" s="641"/>
    </row>
    <row r="31" s="635" customFormat="1" ht="36" customHeight="1" spans="1:9">
      <c r="A31" s="421">
        <v>2010304</v>
      </c>
      <c r="B31" s="422" t="s">
        <v>173</v>
      </c>
      <c r="C31" s="310">
        <v>0</v>
      </c>
      <c r="D31" s="310">
        <v>0</v>
      </c>
      <c r="E31" s="358">
        <v>0</v>
      </c>
      <c r="F31" s="121" t="str">
        <f t="shared" si="0"/>
        <v/>
      </c>
      <c r="G31" s="121" t="str">
        <f t="shared" si="1"/>
        <v/>
      </c>
      <c r="H31" s="640"/>
      <c r="I31" s="641"/>
    </row>
    <row r="32" s="635" customFormat="1" ht="36" customHeight="1" spans="1:9">
      <c r="A32" s="421">
        <v>2010305</v>
      </c>
      <c r="B32" s="422" t="s">
        <v>174</v>
      </c>
      <c r="C32" s="310">
        <v>0</v>
      </c>
      <c r="D32" s="310">
        <v>0</v>
      </c>
      <c r="E32" s="358">
        <v>0</v>
      </c>
      <c r="F32" s="121" t="str">
        <f t="shared" si="0"/>
        <v/>
      </c>
      <c r="G32" s="121" t="str">
        <f t="shared" si="1"/>
        <v/>
      </c>
      <c r="H32" s="640"/>
      <c r="I32" s="641"/>
    </row>
    <row r="33" s="635" customFormat="1" ht="36" customHeight="1" spans="1:9">
      <c r="A33" s="421">
        <v>2010306</v>
      </c>
      <c r="B33" s="422" t="s">
        <v>175</v>
      </c>
      <c r="C33" s="310">
        <v>0</v>
      </c>
      <c r="D33" s="310">
        <v>0</v>
      </c>
      <c r="E33" s="358">
        <v>0</v>
      </c>
      <c r="F33" s="121" t="str">
        <f t="shared" si="0"/>
        <v/>
      </c>
      <c r="G33" s="121" t="str">
        <f t="shared" si="1"/>
        <v/>
      </c>
      <c r="H33" s="640"/>
      <c r="I33" s="641"/>
    </row>
    <row r="34" s="635" customFormat="1" ht="36" customHeight="1" spans="1:9">
      <c r="A34" s="421">
        <v>2010308</v>
      </c>
      <c r="B34" s="422" t="s">
        <v>176</v>
      </c>
      <c r="C34" s="310">
        <v>2</v>
      </c>
      <c r="D34" s="310">
        <v>15</v>
      </c>
      <c r="E34" s="358">
        <v>48</v>
      </c>
      <c r="F34" s="121">
        <f t="shared" si="0"/>
        <v>23</v>
      </c>
      <c r="G34" s="121">
        <f t="shared" si="1"/>
        <v>3.2</v>
      </c>
      <c r="H34" s="640"/>
      <c r="I34" s="641"/>
    </row>
    <row r="35" s="635" customFormat="1" ht="36" customHeight="1" spans="1:9">
      <c r="A35" s="421">
        <v>2010309</v>
      </c>
      <c r="B35" s="422" t="s">
        <v>177</v>
      </c>
      <c r="C35" s="310">
        <v>0</v>
      </c>
      <c r="D35" s="310">
        <v>0</v>
      </c>
      <c r="E35" s="358">
        <v>0</v>
      </c>
      <c r="F35" s="121" t="str">
        <f t="shared" si="0"/>
        <v/>
      </c>
      <c r="G35" s="121" t="str">
        <f t="shared" si="1"/>
        <v/>
      </c>
      <c r="H35" s="640"/>
      <c r="I35" s="641"/>
    </row>
    <row r="36" s="635" customFormat="1" ht="36" customHeight="1" spans="1:9">
      <c r="A36" s="421">
        <v>2010350</v>
      </c>
      <c r="B36" s="422" t="s">
        <v>165</v>
      </c>
      <c r="C36" s="310">
        <v>610</v>
      </c>
      <c r="D36" s="310">
        <v>231</v>
      </c>
      <c r="E36" s="358">
        <v>263</v>
      </c>
      <c r="F36" s="121">
        <f t="shared" si="0"/>
        <v>-0.569</v>
      </c>
      <c r="G36" s="121">
        <f t="shared" si="1"/>
        <v>1.139</v>
      </c>
      <c r="H36" s="640"/>
      <c r="I36" s="641"/>
    </row>
    <row r="37" s="635" customFormat="1" ht="64" customHeight="1" spans="1:9">
      <c r="A37" s="424">
        <v>2010399</v>
      </c>
      <c r="B37" s="422" t="s">
        <v>178</v>
      </c>
      <c r="C37" s="310">
        <v>8253</v>
      </c>
      <c r="D37" s="310">
        <v>346</v>
      </c>
      <c r="E37" s="358">
        <v>184</v>
      </c>
      <c r="F37" s="121">
        <f t="shared" si="0"/>
        <v>-0.978</v>
      </c>
      <c r="G37" s="121">
        <f t="shared" si="1"/>
        <v>0.532</v>
      </c>
      <c r="H37" s="640"/>
      <c r="I37" s="641"/>
    </row>
    <row r="38" s="635" customFormat="1" ht="36" customHeight="1" spans="1:9">
      <c r="A38" s="423">
        <v>20104</v>
      </c>
      <c r="B38" s="302" t="s">
        <v>179</v>
      </c>
      <c r="C38" s="307">
        <f>SUM(C39:C48)</f>
        <v>503</v>
      </c>
      <c r="D38" s="307">
        <f>SUM(D39:D48)</f>
        <v>554</v>
      </c>
      <c r="E38" s="307">
        <v>508</v>
      </c>
      <c r="F38" s="117">
        <f t="shared" si="0"/>
        <v>0.01</v>
      </c>
      <c r="G38" s="117">
        <f t="shared" si="1"/>
        <v>0.917</v>
      </c>
      <c r="H38" s="640"/>
      <c r="I38" s="641"/>
    </row>
    <row r="39" s="635" customFormat="1" ht="36" customHeight="1" spans="1:9">
      <c r="A39" s="421">
        <v>2010401</v>
      </c>
      <c r="B39" s="422" t="s">
        <v>156</v>
      </c>
      <c r="C39" s="310">
        <v>382</v>
      </c>
      <c r="D39" s="310">
        <v>334</v>
      </c>
      <c r="E39" s="358">
        <v>345</v>
      </c>
      <c r="F39" s="121">
        <f t="shared" si="0"/>
        <v>-0.097</v>
      </c>
      <c r="G39" s="121">
        <f t="shared" si="1"/>
        <v>1.033</v>
      </c>
      <c r="H39" s="640"/>
      <c r="I39" s="641"/>
    </row>
    <row r="40" s="635" customFormat="1" ht="36" customHeight="1" spans="1:9">
      <c r="A40" s="421">
        <v>2010402</v>
      </c>
      <c r="B40" s="422" t="s">
        <v>157</v>
      </c>
      <c r="C40" s="310">
        <v>11</v>
      </c>
      <c r="D40" s="310">
        <v>9</v>
      </c>
      <c r="E40" s="358">
        <v>9</v>
      </c>
      <c r="F40" s="121">
        <f t="shared" si="0"/>
        <v>-0.182</v>
      </c>
      <c r="G40" s="121">
        <f t="shared" si="1"/>
        <v>1</v>
      </c>
      <c r="H40" s="640"/>
      <c r="I40" s="641"/>
    </row>
    <row r="41" s="635" customFormat="1" ht="36" customHeight="1" spans="1:9">
      <c r="A41" s="421">
        <v>2010403</v>
      </c>
      <c r="B41" s="422" t="s">
        <v>158</v>
      </c>
      <c r="C41" s="310">
        <v>0</v>
      </c>
      <c r="D41" s="310">
        <v>0</v>
      </c>
      <c r="E41" s="358">
        <v>0</v>
      </c>
      <c r="F41" s="121" t="str">
        <f t="shared" si="0"/>
        <v/>
      </c>
      <c r="G41" s="121" t="str">
        <f t="shared" si="1"/>
        <v/>
      </c>
      <c r="H41" s="640"/>
      <c r="I41" s="641"/>
    </row>
    <row r="42" s="635" customFormat="1" ht="36" customHeight="1" spans="1:9">
      <c r="A42" s="421">
        <v>2010404</v>
      </c>
      <c r="B42" s="422" t="s">
        <v>180</v>
      </c>
      <c r="C42" s="310">
        <v>0</v>
      </c>
      <c r="D42" s="310">
        <v>56</v>
      </c>
      <c r="E42" s="358">
        <v>0</v>
      </c>
      <c r="F42" s="121" t="str">
        <f t="shared" si="0"/>
        <v/>
      </c>
      <c r="G42" s="121">
        <f t="shared" si="1"/>
        <v>0</v>
      </c>
      <c r="H42" s="640"/>
      <c r="I42" s="641"/>
    </row>
    <row r="43" s="635" customFormat="1" ht="36" customHeight="1" spans="1:9">
      <c r="A43" s="421">
        <v>2010405</v>
      </c>
      <c r="B43" s="422" t="s">
        <v>181</v>
      </c>
      <c r="C43" s="310">
        <v>0</v>
      </c>
      <c r="D43" s="310">
        <v>0</v>
      </c>
      <c r="E43" s="358">
        <v>8</v>
      </c>
      <c r="F43" s="121" t="str">
        <f t="shared" si="0"/>
        <v/>
      </c>
      <c r="G43" s="121" t="str">
        <f t="shared" si="1"/>
        <v/>
      </c>
      <c r="H43" s="640"/>
      <c r="I43" s="641"/>
    </row>
    <row r="44" s="635" customFormat="1" ht="36" customHeight="1" spans="1:9">
      <c r="A44" s="421">
        <v>2010406</v>
      </c>
      <c r="B44" s="422" t="s">
        <v>182</v>
      </c>
      <c r="C44" s="310">
        <v>0</v>
      </c>
      <c r="D44" s="310">
        <v>0</v>
      </c>
      <c r="E44" s="358">
        <v>0</v>
      </c>
      <c r="F44" s="121" t="str">
        <f t="shared" si="0"/>
        <v/>
      </c>
      <c r="G44" s="121" t="str">
        <f t="shared" si="1"/>
        <v/>
      </c>
      <c r="H44" s="640"/>
      <c r="I44" s="641"/>
    </row>
    <row r="45" s="635" customFormat="1" ht="36" customHeight="1" spans="1:9">
      <c r="A45" s="421">
        <v>2010407</v>
      </c>
      <c r="B45" s="422" t="s">
        <v>183</v>
      </c>
      <c r="C45" s="310">
        <v>0</v>
      </c>
      <c r="D45" s="310">
        <v>0</v>
      </c>
      <c r="E45" s="358">
        <v>0</v>
      </c>
      <c r="F45" s="121" t="str">
        <f t="shared" si="0"/>
        <v/>
      </c>
      <c r="G45" s="121" t="str">
        <f t="shared" si="1"/>
        <v/>
      </c>
      <c r="H45" s="640"/>
      <c r="I45" s="641"/>
    </row>
    <row r="46" s="635" customFormat="1" ht="36" customHeight="1" spans="1:9">
      <c r="A46" s="421">
        <v>2010408</v>
      </c>
      <c r="B46" s="422" t="s">
        <v>184</v>
      </c>
      <c r="C46" s="310">
        <v>3</v>
      </c>
      <c r="D46" s="310">
        <v>0</v>
      </c>
      <c r="E46" s="358">
        <v>0</v>
      </c>
      <c r="F46" s="121">
        <f t="shared" si="0"/>
        <v>-1</v>
      </c>
      <c r="G46" s="121" t="str">
        <f t="shared" si="1"/>
        <v/>
      </c>
      <c r="H46" s="640"/>
      <c r="I46" s="641"/>
    </row>
    <row r="47" s="635" customFormat="1" ht="36" customHeight="1" spans="1:9">
      <c r="A47" s="421">
        <v>2010450</v>
      </c>
      <c r="B47" s="422" t="s">
        <v>165</v>
      </c>
      <c r="C47" s="310">
        <v>107</v>
      </c>
      <c r="D47" s="310">
        <v>134</v>
      </c>
      <c r="E47" s="358">
        <v>142</v>
      </c>
      <c r="F47" s="121">
        <f t="shared" si="0"/>
        <v>0.327</v>
      </c>
      <c r="G47" s="121">
        <f t="shared" si="1"/>
        <v>1.06</v>
      </c>
      <c r="H47" s="640"/>
      <c r="I47" s="641"/>
    </row>
    <row r="48" s="635" customFormat="1" ht="36" customHeight="1" spans="1:9">
      <c r="A48" s="421">
        <v>2010499</v>
      </c>
      <c r="B48" s="422" t="s">
        <v>185</v>
      </c>
      <c r="C48" s="310">
        <v>0</v>
      </c>
      <c r="D48" s="310">
        <v>21</v>
      </c>
      <c r="E48" s="358">
        <v>4</v>
      </c>
      <c r="F48" s="121" t="str">
        <f t="shared" si="0"/>
        <v/>
      </c>
      <c r="G48" s="121">
        <f t="shared" si="1"/>
        <v>0.19</v>
      </c>
      <c r="H48" s="640"/>
      <c r="I48" s="641"/>
    </row>
    <row r="49" s="635" customFormat="1" ht="36" customHeight="1" spans="1:9">
      <c r="A49" s="423">
        <v>20105</v>
      </c>
      <c r="B49" s="302" t="s">
        <v>186</v>
      </c>
      <c r="C49" s="307">
        <f>SUM(C50:C59)</f>
        <v>534</v>
      </c>
      <c r="D49" s="307">
        <f>SUM(D50:D59)</f>
        <v>574</v>
      </c>
      <c r="E49" s="307">
        <v>631</v>
      </c>
      <c r="F49" s="117">
        <f t="shared" si="0"/>
        <v>0.182</v>
      </c>
      <c r="G49" s="117">
        <f t="shared" si="1"/>
        <v>1.099</v>
      </c>
      <c r="H49" s="640"/>
      <c r="I49" s="641"/>
    </row>
    <row r="50" s="635" customFormat="1" ht="36" customHeight="1" spans="1:9">
      <c r="A50" s="421">
        <v>2010501</v>
      </c>
      <c r="B50" s="422" t="s">
        <v>156</v>
      </c>
      <c r="C50" s="310">
        <v>297</v>
      </c>
      <c r="D50" s="310">
        <v>304</v>
      </c>
      <c r="E50" s="358">
        <v>303</v>
      </c>
      <c r="F50" s="121">
        <f t="shared" si="0"/>
        <v>0.02</v>
      </c>
      <c r="G50" s="121">
        <f t="shared" si="1"/>
        <v>0.997</v>
      </c>
      <c r="H50" s="640"/>
      <c r="I50" s="641"/>
    </row>
    <row r="51" s="635" customFormat="1" ht="36" customHeight="1" spans="1:9">
      <c r="A51" s="421">
        <v>2010502</v>
      </c>
      <c r="B51" s="422" t="s">
        <v>157</v>
      </c>
      <c r="C51" s="310">
        <v>0</v>
      </c>
      <c r="D51" s="310">
        <v>0</v>
      </c>
      <c r="E51" s="358">
        <v>0</v>
      </c>
      <c r="F51" s="121" t="str">
        <f t="shared" si="0"/>
        <v/>
      </c>
      <c r="G51" s="121" t="str">
        <f t="shared" si="1"/>
        <v/>
      </c>
      <c r="H51" s="640"/>
      <c r="I51" s="641"/>
    </row>
    <row r="52" s="635" customFormat="1" ht="36" customHeight="1" spans="1:9">
      <c r="A52" s="421">
        <v>2010503</v>
      </c>
      <c r="B52" s="422" t="s">
        <v>158</v>
      </c>
      <c r="C52" s="310">
        <v>0</v>
      </c>
      <c r="D52" s="310">
        <v>0</v>
      </c>
      <c r="E52" s="358">
        <v>0</v>
      </c>
      <c r="F52" s="121" t="str">
        <f t="shared" si="0"/>
        <v/>
      </c>
      <c r="G52" s="121" t="str">
        <f t="shared" si="1"/>
        <v/>
      </c>
      <c r="H52" s="640"/>
      <c r="I52" s="641"/>
    </row>
    <row r="53" s="635" customFormat="1" ht="36" customHeight="1" spans="1:9">
      <c r="A53" s="421">
        <v>2010504</v>
      </c>
      <c r="B53" s="422" t="s">
        <v>187</v>
      </c>
      <c r="C53" s="310">
        <v>0</v>
      </c>
      <c r="D53" s="310">
        <v>0</v>
      </c>
      <c r="E53" s="358">
        <v>0</v>
      </c>
      <c r="F53" s="121" t="str">
        <f t="shared" si="0"/>
        <v/>
      </c>
      <c r="G53" s="121" t="str">
        <f t="shared" si="1"/>
        <v/>
      </c>
      <c r="H53" s="640"/>
      <c r="I53" s="641"/>
    </row>
    <row r="54" s="635" customFormat="1" ht="36" customHeight="1" spans="1:9">
      <c r="A54" s="421">
        <v>2010505</v>
      </c>
      <c r="B54" s="422" t="s">
        <v>188</v>
      </c>
      <c r="C54" s="310">
        <v>0</v>
      </c>
      <c r="D54" s="310">
        <v>7</v>
      </c>
      <c r="E54" s="358">
        <v>7</v>
      </c>
      <c r="F54" s="121" t="str">
        <f t="shared" si="0"/>
        <v/>
      </c>
      <c r="G54" s="121">
        <f t="shared" si="1"/>
        <v>1</v>
      </c>
      <c r="H54" s="640"/>
      <c r="I54" s="641"/>
    </row>
    <row r="55" s="635" customFormat="1" ht="36" customHeight="1" spans="1:9">
      <c r="A55" s="421">
        <v>2010506</v>
      </c>
      <c r="B55" s="422" t="s">
        <v>189</v>
      </c>
      <c r="C55" s="310">
        <v>0</v>
      </c>
      <c r="D55" s="310">
        <v>0</v>
      </c>
      <c r="E55" s="358">
        <v>0</v>
      </c>
      <c r="F55" s="121" t="str">
        <f t="shared" si="0"/>
        <v/>
      </c>
      <c r="G55" s="121" t="str">
        <f t="shared" si="1"/>
        <v/>
      </c>
      <c r="H55" s="640"/>
      <c r="I55" s="641"/>
    </row>
    <row r="56" s="635" customFormat="1" ht="36" customHeight="1" spans="1:9">
      <c r="A56" s="421">
        <v>2010507</v>
      </c>
      <c r="B56" s="422" t="s">
        <v>190</v>
      </c>
      <c r="C56" s="310">
        <v>0</v>
      </c>
      <c r="D56" s="310">
        <v>0</v>
      </c>
      <c r="E56" s="358">
        <v>0</v>
      </c>
      <c r="F56" s="121" t="str">
        <f t="shared" si="0"/>
        <v/>
      </c>
      <c r="G56" s="121" t="str">
        <f t="shared" si="1"/>
        <v/>
      </c>
      <c r="H56" s="640"/>
      <c r="I56" s="641"/>
    </row>
    <row r="57" s="635" customFormat="1" ht="36" customHeight="1" spans="1:9">
      <c r="A57" s="421">
        <v>2010508</v>
      </c>
      <c r="B57" s="422" t="s">
        <v>191</v>
      </c>
      <c r="C57" s="310">
        <v>0</v>
      </c>
      <c r="D57" s="310">
        <v>58</v>
      </c>
      <c r="E57" s="358">
        <v>84</v>
      </c>
      <c r="F57" s="121" t="str">
        <f t="shared" si="0"/>
        <v/>
      </c>
      <c r="G57" s="121">
        <f t="shared" si="1"/>
        <v>1.448</v>
      </c>
      <c r="H57" s="640"/>
      <c r="I57" s="641"/>
    </row>
    <row r="58" s="635" customFormat="1" ht="36" customHeight="1" spans="1:9">
      <c r="A58" s="421">
        <v>2010550</v>
      </c>
      <c r="B58" s="422" t="s">
        <v>165</v>
      </c>
      <c r="C58" s="310">
        <v>232</v>
      </c>
      <c r="D58" s="310">
        <v>205</v>
      </c>
      <c r="E58" s="358">
        <v>237</v>
      </c>
      <c r="F58" s="121">
        <f t="shared" si="0"/>
        <v>0.022</v>
      </c>
      <c r="G58" s="121">
        <f t="shared" si="1"/>
        <v>1.156</v>
      </c>
      <c r="H58" s="640"/>
      <c r="I58" s="641"/>
    </row>
    <row r="59" s="635" customFormat="1" ht="36" customHeight="1" spans="1:9">
      <c r="A59" s="421">
        <v>2010599</v>
      </c>
      <c r="B59" s="422" t="s">
        <v>192</v>
      </c>
      <c r="C59" s="310">
        <v>5</v>
      </c>
      <c r="D59" s="310">
        <v>0</v>
      </c>
      <c r="E59" s="358">
        <v>0</v>
      </c>
      <c r="F59" s="121">
        <f t="shared" si="0"/>
        <v>-1</v>
      </c>
      <c r="G59" s="121" t="str">
        <f t="shared" si="1"/>
        <v/>
      </c>
      <c r="H59" s="640"/>
      <c r="I59" s="641"/>
    </row>
    <row r="60" s="635" customFormat="1" ht="36" customHeight="1" spans="1:9">
      <c r="A60" s="423">
        <v>20106</v>
      </c>
      <c r="B60" s="302" t="s">
        <v>193</v>
      </c>
      <c r="C60" s="307">
        <f>SUM(C61:C70)</f>
        <v>1306</v>
      </c>
      <c r="D60" s="307">
        <f>SUM(D61:D70)</f>
        <v>1312</v>
      </c>
      <c r="E60" s="307">
        <v>1427</v>
      </c>
      <c r="F60" s="117">
        <f t="shared" si="0"/>
        <v>0.093</v>
      </c>
      <c r="G60" s="117">
        <f t="shared" si="1"/>
        <v>1.088</v>
      </c>
      <c r="H60" s="640"/>
      <c r="I60" s="641"/>
    </row>
    <row r="61" s="635" customFormat="1" ht="36" customHeight="1" spans="1:9">
      <c r="A61" s="421">
        <v>2010601</v>
      </c>
      <c r="B61" s="422" t="s">
        <v>156</v>
      </c>
      <c r="C61" s="310">
        <v>828</v>
      </c>
      <c r="D61" s="310">
        <v>638</v>
      </c>
      <c r="E61" s="358">
        <v>697</v>
      </c>
      <c r="F61" s="121">
        <f t="shared" si="0"/>
        <v>-0.158</v>
      </c>
      <c r="G61" s="121">
        <f t="shared" si="1"/>
        <v>1.092</v>
      </c>
      <c r="H61" s="640"/>
      <c r="I61" s="641"/>
    </row>
    <row r="62" s="635" customFormat="1" ht="36" customHeight="1" spans="1:9">
      <c r="A62" s="421">
        <v>2010602</v>
      </c>
      <c r="B62" s="422" t="s">
        <v>157</v>
      </c>
      <c r="C62" s="310">
        <v>0</v>
      </c>
      <c r="D62" s="310">
        <v>0</v>
      </c>
      <c r="E62" s="358">
        <v>0</v>
      </c>
      <c r="F62" s="121" t="str">
        <f t="shared" si="0"/>
        <v/>
      </c>
      <c r="G62" s="121" t="str">
        <f t="shared" si="1"/>
        <v/>
      </c>
      <c r="H62" s="640"/>
      <c r="I62" s="641"/>
    </row>
    <row r="63" s="635" customFormat="1" ht="36" customHeight="1" spans="1:9">
      <c r="A63" s="421">
        <v>2010603</v>
      </c>
      <c r="B63" s="422" t="s">
        <v>158</v>
      </c>
      <c r="C63" s="310">
        <v>0</v>
      </c>
      <c r="D63" s="310">
        <v>0</v>
      </c>
      <c r="E63" s="358">
        <v>0</v>
      </c>
      <c r="F63" s="121" t="str">
        <f t="shared" si="0"/>
        <v/>
      </c>
      <c r="G63" s="121" t="str">
        <f t="shared" si="1"/>
        <v/>
      </c>
      <c r="H63" s="640"/>
      <c r="I63" s="641"/>
    </row>
    <row r="64" s="635" customFormat="1" ht="36" customHeight="1" spans="1:9">
      <c r="A64" s="421">
        <v>2010604</v>
      </c>
      <c r="B64" s="422" t="s">
        <v>194</v>
      </c>
      <c r="C64" s="310">
        <v>0</v>
      </c>
      <c r="D64" s="310">
        <v>0</v>
      </c>
      <c r="E64" s="358">
        <v>0</v>
      </c>
      <c r="F64" s="121" t="str">
        <f t="shared" si="0"/>
        <v/>
      </c>
      <c r="G64" s="121" t="str">
        <f t="shared" si="1"/>
        <v/>
      </c>
      <c r="H64" s="640"/>
      <c r="I64" s="641"/>
    </row>
    <row r="65" s="635" customFormat="1" ht="36" customHeight="1" spans="1:9">
      <c r="A65" s="421">
        <v>2010605</v>
      </c>
      <c r="B65" s="422" t="s">
        <v>195</v>
      </c>
      <c r="C65" s="310">
        <v>0</v>
      </c>
      <c r="D65" s="310">
        <v>0</v>
      </c>
      <c r="E65" s="358">
        <v>0</v>
      </c>
      <c r="F65" s="121" t="str">
        <f t="shared" si="0"/>
        <v/>
      </c>
      <c r="G65" s="121" t="str">
        <f t="shared" si="1"/>
        <v/>
      </c>
      <c r="H65" s="640"/>
      <c r="I65" s="641"/>
    </row>
    <row r="66" s="635" customFormat="1" ht="36" customHeight="1" spans="1:9">
      <c r="A66" s="421">
        <v>2010606</v>
      </c>
      <c r="B66" s="422" t="s">
        <v>196</v>
      </c>
      <c r="C66" s="310">
        <v>0</v>
      </c>
      <c r="D66" s="310">
        <v>0</v>
      </c>
      <c r="E66" s="358">
        <v>0</v>
      </c>
      <c r="F66" s="121" t="str">
        <f t="shared" si="0"/>
        <v/>
      </c>
      <c r="G66" s="121" t="str">
        <f t="shared" si="1"/>
        <v/>
      </c>
      <c r="H66" s="640"/>
      <c r="I66" s="641"/>
    </row>
    <row r="67" s="635" customFormat="1" ht="36" customHeight="1" spans="1:9">
      <c r="A67" s="421">
        <v>2010607</v>
      </c>
      <c r="B67" s="422" t="s">
        <v>197</v>
      </c>
      <c r="C67" s="310">
        <v>29</v>
      </c>
      <c r="D67" s="310">
        <v>74</v>
      </c>
      <c r="E67" s="358">
        <v>83</v>
      </c>
      <c r="F67" s="121">
        <f t="shared" si="0"/>
        <v>1.862</v>
      </c>
      <c r="G67" s="121">
        <f t="shared" si="1"/>
        <v>1.122</v>
      </c>
      <c r="H67" s="640"/>
      <c r="I67" s="641"/>
    </row>
    <row r="68" s="635" customFormat="1" ht="36" customHeight="1" spans="1:9">
      <c r="A68" s="421">
        <v>2010608</v>
      </c>
      <c r="B68" s="422" t="s">
        <v>198</v>
      </c>
      <c r="C68" s="310">
        <v>10</v>
      </c>
      <c r="D68" s="310">
        <v>50</v>
      </c>
      <c r="E68" s="358">
        <v>45</v>
      </c>
      <c r="F68" s="121">
        <f t="shared" si="0"/>
        <v>3.5</v>
      </c>
      <c r="G68" s="121">
        <f t="shared" si="1"/>
        <v>0.9</v>
      </c>
      <c r="H68" s="640"/>
      <c r="I68" s="641"/>
    </row>
    <row r="69" s="635" customFormat="1" ht="36" customHeight="1" spans="1:9">
      <c r="A69" s="421">
        <v>2010650</v>
      </c>
      <c r="B69" s="422" t="s">
        <v>165</v>
      </c>
      <c r="C69" s="310">
        <v>407</v>
      </c>
      <c r="D69" s="310">
        <v>450</v>
      </c>
      <c r="E69" s="358">
        <v>493</v>
      </c>
      <c r="F69" s="121">
        <f t="shared" ref="F69:F132" si="2">IF(C69&gt;0,E69/C69-1,"")</f>
        <v>0.211</v>
      </c>
      <c r="G69" s="121">
        <f t="shared" ref="G69:G132" si="3">IF(D69&gt;0,E69/D69,"")</f>
        <v>1.096</v>
      </c>
      <c r="H69" s="640"/>
      <c r="I69" s="641"/>
    </row>
    <row r="70" s="635" customFormat="1" ht="36" customHeight="1" spans="1:9">
      <c r="A70" s="421">
        <v>2010699</v>
      </c>
      <c r="B70" s="422" t="s">
        <v>199</v>
      </c>
      <c r="C70" s="310">
        <v>32</v>
      </c>
      <c r="D70" s="310">
        <v>100</v>
      </c>
      <c r="E70" s="358">
        <v>109</v>
      </c>
      <c r="F70" s="121">
        <f t="shared" si="2"/>
        <v>2.406</v>
      </c>
      <c r="G70" s="121">
        <f t="shared" si="3"/>
        <v>1.09</v>
      </c>
      <c r="H70" s="640"/>
      <c r="I70" s="641"/>
    </row>
    <row r="71" s="635" customFormat="1" ht="36" customHeight="1" spans="1:9">
      <c r="A71" s="423">
        <v>20107</v>
      </c>
      <c r="B71" s="302" t="s">
        <v>200</v>
      </c>
      <c r="C71" s="307">
        <f>SUM(C72:C78)</f>
        <v>248</v>
      </c>
      <c r="D71" s="307">
        <f>SUM(D72:D78)</f>
        <v>300</v>
      </c>
      <c r="E71" s="307">
        <v>241</v>
      </c>
      <c r="F71" s="117">
        <f t="shared" si="2"/>
        <v>-0.028</v>
      </c>
      <c r="G71" s="117">
        <f t="shared" si="3"/>
        <v>0.803</v>
      </c>
      <c r="H71" s="640"/>
      <c r="I71" s="641"/>
    </row>
    <row r="72" s="635" customFormat="1" ht="36" customHeight="1" spans="1:9">
      <c r="A72" s="421">
        <v>2010701</v>
      </c>
      <c r="B72" s="422" t="s">
        <v>156</v>
      </c>
      <c r="C72" s="310">
        <v>0</v>
      </c>
      <c r="D72" s="310">
        <v>0</v>
      </c>
      <c r="E72" s="358">
        <v>0</v>
      </c>
      <c r="F72" s="121" t="str">
        <f t="shared" si="2"/>
        <v/>
      </c>
      <c r="G72" s="121" t="str">
        <f t="shared" si="3"/>
        <v/>
      </c>
      <c r="H72" s="640"/>
      <c r="I72" s="641"/>
    </row>
    <row r="73" s="635" customFormat="1" ht="36" customHeight="1" spans="1:9">
      <c r="A73" s="421">
        <v>2010702</v>
      </c>
      <c r="B73" s="422" t="s">
        <v>157</v>
      </c>
      <c r="C73" s="310">
        <v>0</v>
      </c>
      <c r="D73" s="310">
        <v>0</v>
      </c>
      <c r="E73" s="358">
        <v>0</v>
      </c>
      <c r="F73" s="121" t="str">
        <f t="shared" si="2"/>
        <v/>
      </c>
      <c r="G73" s="121" t="str">
        <f t="shared" si="3"/>
        <v/>
      </c>
      <c r="H73" s="640"/>
      <c r="I73" s="641"/>
    </row>
    <row r="74" s="635" customFormat="1" ht="36" customHeight="1" spans="1:9">
      <c r="A74" s="421">
        <v>2010703</v>
      </c>
      <c r="B74" s="422" t="s">
        <v>158</v>
      </c>
      <c r="C74" s="310">
        <v>0</v>
      </c>
      <c r="D74" s="310">
        <v>0</v>
      </c>
      <c r="E74" s="358">
        <v>0</v>
      </c>
      <c r="F74" s="121" t="str">
        <f t="shared" si="2"/>
        <v/>
      </c>
      <c r="G74" s="121" t="str">
        <f t="shared" si="3"/>
        <v/>
      </c>
      <c r="H74" s="640"/>
      <c r="I74" s="641"/>
    </row>
    <row r="75" s="635" customFormat="1" ht="36" customHeight="1" spans="1:9">
      <c r="A75" s="421">
        <v>2010709</v>
      </c>
      <c r="B75" s="422" t="s">
        <v>197</v>
      </c>
      <c r="C75" s="310">
        <v>0</v>
      </c>
      <c r="D75" s="310">
        <v>0</v>
      </c>
      <c r="E75" s="358">
        <v>0</v>
      </c>
      <c r="F75" s="121" t="str">
        <f t="shared" si="2"/>
        <v/>
      </c>
      <c r="G75" s="121" t="str">
        <f t="shared" si="3"/>
        <v/>
      </c>
      <c r="H75" s="640"/>
      <c r="I75" s="641"/>
    </row>
    <row r="76" s="635" customFormat="1" ht="36" customHeight="1" spans="1:9">
      <c r="A76" s="425">
        <v>2010710</v>
      </c>
      <c r="B76" s="422" t="s">
        <v>201</v>
      </c>
      <c r="C76" s="310">
        <v>0</v>
      </c>
      <c r="D76" s="310">
        <v>0</v>
      </c>
      <c r="E76" s="358">
        <v>0</v>
      </c>
      <c r="F76" s="121" t="str">
        <f t="shared" si="2"/>
        <v/>
      </c>
      <c r="G76" s="121" t="str">
        <f t="shared" si="3"/>
        <v/>
      </c>
      <c r="H76" s="640"/>
      <c r="I76" s="641"/>
    </row>
    <row r="77" s="635" customFormat="1" ht="36" customHeight="1" spans="1:9">
      <c r="A77" s="421">
        <v>2010750</v>
      </c>
      <c r="B77" s="422" t="s">
        <v>165</v>
      </c>
      <c r="C77" s="310">
        <v>0</v>
      </c>
      <c r="D77" s="310">
        <v>0</v>
      </c>
      <c r="E77" s="358">
        <v>0</v>
      </c>
      <c r="F77" s="121" t="str">
        <f t="shared" si="2"/>
        <v/>
      </c>
      <c r="G77" s="121" t="str">
        <f t="shared" si="3"/>
        <v/>
      </c>
      <c r="H77" s="640"/>
      <c r="I77" s="641"/>
    </row>
    <row r="78" s="635" customFormat="1" ht="36" customHeight="1" spans="1:9">
      <c r="A78" s="421">
        <v>2010799</v>
      </c>
      <c r="B78" s="422" t="s">
        <v>202</v>
      </c>
      <c r="C78" s="310">
        <v>248</v>
      </c>
      <c r="D78" s="310">
        <v>300</v>
      </c>
      <c r="E78" s="358">
        <v>241</v>
      </c>
      <c r="F78" s="121">
        <f t="shared" si="2"/>
        <v>-0.028</v>
      </c>
      <c r="G78" s="121">
        <f t="shared" si="3"/>
        <v>0.803</v>
      </c>
      <c r="H78" s="640"/>
      <c r="I78" s="641"/>
    </row>
    <row r="79" s="635" customFormat="1" ht="36" customHeight="1" spans="1:9">
      <c r="A79" s="423">
        <v>20108</v>
      </c>
      <c r="B79" s="302" t="s">
        <v>203</v>
      </c>
      <c r="C79" s="307">
        <f>SUM(C80:C87)</f>
        <v>44</v>
      </c>
      <c r="D79" s="307">
        <f>SUM(D80:D87)</f>
        <v>48</v>
      </c>
      <c r="E79" s="307">
        <v>6</v>
      </c>
      <c r="F79" s="117">
        <f t="shared" si="2"/>
        <v>-0.864</v>
      </c>
      <c r="G79" s="117">
        <f t="shared" si="3"/>
        <v>0.125</v>
      </c>
      <c r="H79" s="640"/>
      <c r="I79" s="641"/>
    </row>
    <row r="80" s="635" customFormat="1" ht="36" customHeight="1" spans="1:9">
      <c r="A80" s="421">
        <v>2010801</v>
      </c>
      <c r="B80" s="422" t="s">
        <v>156</v>
      </c>
      <c r="C80" s="310">
        <v>27</v>
      </c>
      <c r="D80" s="310">
        <v>38</v>
      </c>
      <c r="E80" s="358">
        <v>6</v>
      </c>
      <c r="F80" s="121">
        <f t="shared" si="2"/>
        <v>-0.778</v>
      </c>
      <c r="G80" s="121">
        <f t="shared" si="3"/>
        <v>0.158</v>
      </c>
      <c r="H80" s="640"/>
      <c r="I80" s="641"/>
    </row>
    <row r="81" s="635" customFormat="1" ht="36" customHeight="1" spans="1:9">
      <c r="A81" s="421">
        <v>2010802</v>
      </c>
      <c r="B81" s="422" t="s">
        <v>157</v>
      </c>
      <c r="C81" s="310">
        <v>0</v>
      </c>
      <c r="D81" s="310">
        <v>0</v>
      </c>
      <c r="E81" s="358">
        <v>0</v>
      </c>
      <c r="F81" s="121" t="str">
        <f t="shared" si="2"/>
        <v/>
      </c>
      <c r="G81" s="121" t="str">
        <f t="shared" si="3"/>
        <v/>
      </c>
      <c r="H81" s="640"/>
      <c r="I81" s="641"/>
    </row>
    <row r="82" s="635" customFormat="1" ht="36" customHeight="1" spans="1:9">
      <c r="A82" s="421">
        <v>2010803</v>
      </c>
      <c r="B82" s="422" t="s">
        <v>158</v>
      </c>
      <c r="C82" s="310">
        <v>0</v>
      </c>
      <c r="D82" s="310">
        <v>0</v>
      </c>
      <c r="E82" s="358">
        <v>0</v>
      </c>
      <c r="F82" s="121" t="str">
        <f t="shared" si="2"/>
        <v/>
      </c>
      <c r="G82" s="121" t="str">
        <f t="shared" si="3"/>
        <v/>
      </c>
      <c r="H82" s="640"/>
      <c r="I82" s="641"/>
    </row>
    <row r="83" s="635" customFormat="1" ht="36" customHeight="1" spans="1:9">
      <c r="A83" s="421">
        <v>2010804</v>
      </c>
      <c r="B83" s="422" t="s">
        <v>204</v>
      </c>
      <c r="C83" s="310">
        <v>0</v>
      </c>
      <c r="D83" s="310">
        <v>10</v>
      </c>
      <c r="E83" s="358"/>
      <c r="F83" s="121" t="str">
        <f t="shared" si="2"/>
        <v/>
      </c>
      <c r="G83" s="121">
        <f t="shared" si="3"/>
        <v>0</v>
      </c>
      <c r="H83" s="640"/>
      <c r="I83" s="641"/>
    </row>
    <row r="84" s="635" customFormat="1" ht="36" customHeight="1" spans="1:9">
      <c r="A84" s="421">
        <v>2010805</v>
      </c>
      <c r="B84" s="422" t="s">
        <v>205</v>
      </c>
      <c r="C84" s="310">
        <v>0</v>
      </c>
      <c r="D84" s="310">
        <v>0</v>
      </c>
      <c r="E84" s="358">
        <v>0</v>
      </c>
      <c r="F84" s="121" t="str">
        <f t="shared" si="2"/>
        <v/>
      </c>
      <c r="G84" s="121" t="str">
        <f t="shared" si="3"/>
        <v/>
      </c>
      <c r="H84" s="640"/>
      <c r="I84" s="641"/>
    </row>
    <row r="85" s="635" customFormat="1" ht="36" customHeight="1" spans="1:9">
      <c r="A85" s="421">
        <v>2010806</v>
      </c>
      <c r="B85" s="422" t="s">
        <v>197</v>
      </c>
      <c r="C85" s="310">
        <v>0</v>
      </c>
      <c r="D85" s="310">
        <v>0</v>
      </c>
      <c r="E85" s="358">
        <v>0</v>
      </c>
      <c r="F85" s="121" t="str">
        <f t="shared" si="2"/>
        <v/>
      </c>
      <c r="G85" s="121" t="str">
        <f t="shared" si="3"/>
        <v/>
      </c>
      <c r="H85" s="640"/>
      <c r="I85" s="641"/>
    </row>
    <row r="86" s="635" customFormat="1" ht="36" customHeight="1" spans="1:9">
      <c r="A86" s="421">
        <v>2010850</v>
      </c>
      <c r="B86" s="422" t="s">
        <v>165</v>
      </c>
      <c r="C86" s="310">
        <v>17</v>
      </c>
      <c r="D86" s="310">
        <v>0</v>
      </c>
      <c r="E86" s="358">
        <v>0</v>
      </c>
      <c r="F86" s="121">
        <f t="shared" si="2"/>
        <v>-1</v>
      </c>
      <c r="G86" s="121" t="str">
        <f t="shared" si="3"/>
        <v/>
      </c>
      <c r="H86" s="640"/>
      <c r="I86" s="641"/>
    </row>
    <row r="87" s="635" customFormat="1" ht="36" customHeight="1" spans="1:9">
      <c r="A87" s="421">
        <v>2010899</v>
      </c>
      <c r="B87" s="422" t="s">
        <v>206</v>
      </c>
      <c r="C87" s="310">
        <v>0</v>
      </c>
      <c r="D87" s="310">
        <v>0</v>
      </c>
      <c r="E87" s="358">
        <v>0</v>
      </c>
      <c r="F87" s="121" t="str">
        <f t="shared" si="2"/>
        <v/>
      </c>
      <c r="G87" s="121" t="str">
        <f t="shared" si="3"/>
        <v/>
      </c>
      <c r="H87" s="640"/>
      <c r="I87" s="641"/>
    </row>
    <row r="88" s="635" customFormat="1" ht="36" customHeight="1" spans="1:9">
      <c r="A88" s="423">
        <v>20109</v>
      </c>
      <c r="B88" s="302" t="s">
        <v>207</v>
      </c>
      <c r="C88" s="307">
        <f>SUM(C89:C100)</f>
        <v>0</v>
      </c>
      <c r="D88" s="307">
        <f>SUM(D89:D100)</f>
        <v>0</v>
      </c>
      <c r="E88" s="307">
        <v>0</v>
      </c>
      <c r="F88" s="117" t="str">
        <f t="shared" si="2"/>
        <v/>
      </c>
      <c r="G88" s="117" t="str">
        <f t="shared" si="3"/>
        <v/>
      </c>
      <c r="H88" s="640"/>
      <c r="I88" s="641"/>
    </row>
    <row r="89" s="635" customFormat="1" ht="36" customHeight="1" spans="1:9">
      <c r="A89" s="421">
        <v>2010901</v>
      </c>
      <c r="B89" s="422" t="s">
        <v>156</v>
      </c>
      <c r="C89" s="310">
        <v>0</v>
      </c>
      <c r="D89" s="310">
        <v>0</v>
      </c>
      <c r="E89" s="358">
        <v>0</v>
      </c>
      <c r="F89" s="121" t="str">
        <f t="shared" si="2"/>
        <v/>
      </c>
      <c r="G89" s="121" t="str">
        <f t="shared" si="3"/>
        <v/>
      </c>
      <c r="H89" s="640"/>
      <c r="I89" s="641"/>
    </row>
    <row r="90" s="635" customFormat="1" ht="36" customHeight="1" spans="1:9">
      <c r="A90" s="421">
        <v>2010902</v>
      </c>
      <c r="B90" s="422" t="s">
        <v>157</v>
      </c>
      <c r="C90" s="310">
        <v>0</v>
      </c>
      <c r="D90" s="310">
        <v>0</v>
      </c>
      <c r="E90" s="358">
        <v>0</v>
      </c>
      <c r="F90" s="121" t="str">
        <f t="shared" si="2"/>
        <v/>
      </c>
      <c r="G90" s="121" t="str">
        <f t="shared" si="3"/>
        <v/>
      </c>
      <c r="H90" s="640"/>
      <c r="I90" s="641"/>
    </row>
    <row r="91" s="635" customFormat="1" ht="36" customHeight="1" spans="1:9">
      <c r="A91" s="421">
        <v>2010903</v>
      </c>
      <c r="B91" s="422" t="s">
        <v>158</v>
      </c>
      <c r="C91" s="310">
        <v>0</v>
      </c>
      <c r="D91" s="310">
        <v>0</v>
      </c>
      <c r="E91" s="358">
        <v>0</v>
      </c>
      <c r="F91" s="121" t="str">
        <f t="shared" si="2"/>
        <v/>
      </c>
      <c r="G91" s="121" t="str">
        <f t="shared" si="3"/>
        <v/>
      </c>
      <c r="H91" s="640"/>
      <c r="I91" s="641"/>
    </row>
    <row r="92" s="635" customFormat="1" ht="36" customHeight="1" spans="1:9">
      <c r="A92" s="421">
        <v>2010905</v>
      </c>
      <c r="B92" s="422" t="s">
        <v>208</v>
      </c>
      <c r="C92" s="310">
        <v>0</v>
      </c>
      <c r="D92" s="310">
        <v>0</v>
      </c>
      <c r="E92" s="358">
        <v>0</v>
      </c>
      <c r="F92" s="121" t="str">
        <f t="shared" si="2"/>
        <v/>
      </c>
      <c r="G92" s="121" t="str">
        <f t="shared" si="3"/>
        <v/>
      </c>
      <c r="H92" s="640"/>
      <c r="I92" s="641"/>
    </row>
    <row r="93" s="635" customFormat="1" ht="36" customHeight="1" spans="1:9">
      <c r="A93" s="421">
        <v>2010907</v>
      </c>
      <c r="B93" s="422" t="s">
        <v>209</v>
      </c>
      <c r="C93" s="310">
        <v>0</v>
      </c>
      <c r="D93" s="310">
        <v>0</v>
      </c>
      <c r="E93" s="358">
        <v>0</v>
      </c>
      <c r="F93" s="121" t="str">
        <f t="shared" si="2"/>
        <v/>
      </c>
      <c r="G93" s="121" t="str">
        <f t="shared" si="3"/>
        <v/>
      </c>
      <c r="H93" s="640"/>
      <c r="I93" s="641"/>
    </row>
    <row r="94" s="635" customFormat="1" ht="36" customHeight="1" spans="1:9">
      <c r="A94" s="421">
        <v>2010908</v>
      </c>
      <c r="B94" s="422" t="s">
        <v>197</v>
      </c>
      <c r="C94" s="310">
        <v>0</v>
      </c>
      <c r="D94" s="310">
        <v>0</v>
      </c>
      <c r="E94" s="358">
        <v>0</v>
      </c>
      <c r="F94" s="121" t="str">
        <f t="shared" si="2"/>
        <v/>
      </c>
      <c r="G94" s="121" t="str">
        <f t="shared" si="3"/>
        <v/>
      </c>
      <c r="H94" s="640"/>
      <c r="I94" s="641"/>
    </row>
    <row r="95" s="635" customFormat="1" ht="36" customHeight="1" spans="1:9">
      <c r="A95" s="421">
        <v>2010909</v>
      </c>
      <c r="B95" s="422" t="s">
        <v>210</v>
      </c>
      <c r="C95" s="310">
        <v>0</v>
      </c>
      <c r="D95" s="310">
        <v>0</v>
      </c>
      <c r="E95" s="358">
        <v>0</v>
      </c>
      <c r="F95" s="121" t="str">
        <f t="shared" si="2"/>
        <v/>
      </c>
      <c r="G95" s="121" t="str">
        <f t="shared" si="3"/>
        <v/>
      </c>
      <c r="H95" s="640"/>
      <c r="I95" s="641"/>
    </row>
    <row r="96" s="635" customFormat="1" ht="36" customHeight="1" spans="1:9">
      <c r="A96" s="421">
        <v>2010910</v>
      </c>
      <c r="B96" s="422" t="s">
        <v>211</v>
      </c>
      <c r="C96" s="310">
        <v>0</v>
      </c>
      <c r="D96" s="310">
        <v>0</v>
      </c>
      <c r="E96" s="358">
        <v>0</v>
      </c>
      <c r="F96" s="121" t="str">
        <f t="shared" si="2"/>
        <v/>
      </c>
      <c r="G96" s="121" t="str">
        <f t="shared" si="3"/>
        <v/>
      </c>
      <c r="H96" s="640"/>
      <c r="I96" s="641"/>
    </row>
    <row r="97" s="635" customFormat="1" ht="36" customHeight="1" spans="1:9">
      <c r="A97" s="421">
        <v>2010911</v>
      </c>
      <c r="B97" s="422" t="s">
        <v>212</v>
      </c>
      <c r="C97" s="310">
        <v>0</v>
      </c>
      <c r="D97" s="310">
        <v>0</v>
      </c>
      <c r="E97" s="358">
        <v>0</v>
      </c>
      <c r="F97" s="121" t="str">
        <f t="shared" si="2"/>
        <v/>
      </c>
      <c r="G97" s="121" t="str">
        <f t="shared" si="3"/>
        <v/>
      </c>
      <c r="H97" s="640"/>
      <c r="I97" s="641"/>
    </row>
    <row r="98" s="635" customFormat="1" ht="36" customHeight="1" spans="1:9">
      <c r="A98" s="421">
        <v>2010912</v>
      </c>
      <c r="B98" s="422" t="s">
        <v>213</v>
      </c>
      <c r="C98" s="310">
        <v>0</v>
      </c>
      <c r="D98" s="310">
        <v>0</v>
      </c>
      <c r="E98" s="358">
        <v>0</v>
      </c>
      <c r="F98" s="121" t="str">
        <f t="shared" si="2"/>
        <v/>
      </c>
      <c r="G98" s="121" t="str">
        <f t="shared" si="3"/>
        <v/>
      </c>
      <c r="H98" s="640"/>
      <c r="I98" s="641"/>
    </row>
    <row r="99" s="635" customFormat="1" ht="36" customHeight="1" spans="1:9">
      <c r="A99" s="421">
        <v>2010950</v>
      </c>
      <c r="B99" s="422" t="s">
        <v>165</v>
      </c>
      <c r="C99" s="310">
        <v>0</v>
      </c>
      <c r="D99" s="310">
        <v>0</v>
      </c>
      <c r="E99" s="358">
        <v>0</v>
      </c>
      <c r="F99" s="121" t="str">
        <f t="shared" si="2"/>
        <v/>
      </c>
      <c r="G99" s="121" t="str">
        <f t="shared" si="3"/>
        <v/>
      </c>
      <c r="H99" s="640"/>
      <c r="I99" s="641"/>
    </row>
    <row r="100" s="635" customFormat="1" ht="36" customHeight="1" spans="1:9">
      <c r="A100" s="421">
        <v>2010999</v>
      </c>
      <c r="B100" s="422" t="s">
        <v>214</v>
      </c>
      <c r="C100" s="310">
        <v>0</v>
      </c>
      <c r="D100" s="310">
        <v>0</v>
      </c>
      <c r="E100" s="358">
        <v>0</v>
      </c>
      <c r="F100" s="121" t="str">
        <f t="shared" si="2"/>
        <v/>
      </c>
      <c r="G100" s="121" t="str">
        <f t="shared" si="3"/>
        <v/>
      </c>
      <c r="H100" s="640"/>
      <c r="I100" s="641"/>
    </row>
    <row r="101" s="635" customFormat="1" ht="36" customHeight="1" spans="1:9">
      <c r="A101" s="423">
        <v>20111</v>
      </c>
      <c r="B101" s="302" t="s">
        <v>215</v>
      </c>
      <c r="C101" s="307">
        <f>SUM(C102:C109)</f>
        <v>1418</v>
      </c>
      <c r="D101" s="307">
        <f>SUM(D102:D109)</f>
        <v>1438</v>
      </c>
      <c r="E101" s="307">
        <v>1502</v>
      </c>
      <c r="F101" s="117">
        <f t="shared" si="2"/>
        <v>0.059</v>
      </c>
      <c r="G101" s="117">
        <f t="shared" si="3"/>
        <v>1.045</v>
      </c>
      <c r="H101" s="640"/>
      <c r="I101" s="641"/>
    </row>
    <row r="102" s="635" customFormat="1" ht="36" customHeight="1" spans="1:9">
      <c r="A102" s="421">
        <v>2011101</v>
      </c>
      <c r="B102" s="422" t="s">
        <v>156</v>
      </c>
      <c r="C102" s="310">
        <v>1418</v>
      </c>
      <c r="D102" s="310">
        <v>1438</v>
      </c>
      <c r="E102" s="358">
        <v>1487</v>
      </c>
      <c r="F102" s="121">
        <f t="shared" si="2"/>
        <v>0.049</v>
      </c>
      <c r="G102" s="121">
        <f t="shared" si="3"/>
        <v>1.034</v>
      </c>
      <c r="H102" s="640"/>
      <c r="I102" s="641"/>
    </row>
    <row r="103" s="635" customFormat="1" ht="36" customHeight="1" spans="1:9">
      <c r="A103" s="421">
        <v>2011102</v>
      </c>
      <c r="B103" s="422" t="s">
        <v>157</v>
      </c>
      <c r="C103" s="310">
        <v>0</v>
      </c>
      <c r="D103" s="310">
        <v>0</v>
      </c>
      <c r="E103" s="358">
        <v>0</v>
      </c>
      <c r="F103" s="121" t="str">
        <f t="shared" si="2"/>
        <v/>
      </c>
      <c r="G103" s="121" t="str">
        <f t="shared" si="3"/>
        <v/>
      </c>
      <c r="H103" s="640"/>
      <c r="I103" s="641"/>
    </row>
    <row r="104" s="635" customFormat="1" ht="36" customHeight="1" spans="1:9">
      <c r="A104" s="421">
        <v>2011103</v>
      </c>
      <c r="B104" s="422" t="s">
        <v>158</v>
      </c>
      <c r="C104" s="310">
        <v>0</v>
      </c>
      <c r="D104" s="310">
        <v>0</v>
      </c>
      <c r="E104" s="358">
        <v>0</v>
      </c>
      <c r="F104" s="121" t="str">
        <f t="shared" si="2"/>
        <v/>
      </c>
      <c r="G104" s="121" t="str">
        <f t="shared" si="3"/>
        <v/>
      </c>
      <c r="H104" s="640"/>
      <c r="I104" s="641"/>
    </row>
    <row r="105" s="635" customFormat="1" ht="36" customHeight="1" spans="1:9">
      <c r="A105" s="421">
        <v>2011104</v>
      </c>
      <c r="B105" s="422" t="s">
        <v>216</v>
      </c>
      <c r="C105" s="310">
        <v>0</v>
      </c>
      <c r="D105" s="310">
        <v>0</v>
      </c>
      <c r="E105" s="358">
        <v>0</v>
      </c>
      <c r="F105" s="121" t="str">
        <f t="shared" si="2"/>
        <v/>
      </c>
      <c r="G105" s="121" t="str">
        <f t="shared" si="3"/>
        <v/>
      </c>
      <c r="H105" s="640"/>
      <c r="I105" s="641"/>
    </row>
    <row r="106" s="635" customFormat="1" ht="36" customHeight="1" spans="1:9">
      <c r="A106" s="421">
        <v>2011105</v>
      </c>
      <c r="B106" s="422" t="s">
        <v>217</v>
      </c>
      <c r="C106" s="310">
        <v>0</v>
      </c>
      <c r="D106" s="310">
        <v>0</v>
      </c>
      <c r="E106" s="358">
        <v>0</v>
      </c>
      <c r="F106" s="121" t="str">
        <f t="shared" si="2"/>
        <v/>
      </c>
      <c r="G106" s="121" t="str">
        <f t="shared" si="3"/>
        <v/>
      </c>
      <c r="H106" s="640"/>
      <c r="I106" s="641"/>
    </row>
    <row r="107" s="635" customFormat="1" ht="36" customHeight="1" spans="1:9">
      <c r="A107" s="421">
        <v>2011106</v>
      </c>
      <c r="B107" s="422" t="s">
        <v>218</v>
      </c>
      <c r="C107" s="310">
        <v>0</v>
      </c>
      <c r="D107" s="310">
        <v>0</v>
      </c>
      <c r="E107" s="358">
        <v>0</v>
      </c>
      <c r="F107" s="121" t="str">
        <f t="shared" si="2"/>
        <v/>
      </c>
      <c r="G107" s="121" t="str">
        <f t="shared" si="3"/>
        <v/>
      </c>
      <c r="H107" s="640"/>
      <c r="I107" s="641"/>
    </row>
    <row r="108" s="635" customFormat="1" ht="36" customHeight="1" spans="1:9">
      <c r="A108" s="421">
        <v>2011150</v>
      </c>
      <c r="B108" s="422" t="s">
        <v>165</v>
      </c>
      <c r="C108" s="310">
        <v>0</v>
      </c>
      <c r="D108" s="310">
        <v>0</v>
      </c>
      <c r="E108" s="358">
        <v>0</v>
      </c>
      <c r="F108" s="121" t="str">
        <f t="shared" si="2"/>
        <v/>
      </c>
      <c r="G108" s="121" t="str">
        <f t="shared" si="3"/>
        <v/>
      </c>
      <c r="H108" s="640"/>
      <c r="I108" s="641"/>
    </row>
    <row r="109" s="635" customFormat="1" ht="36" customHeight="1" spans="1:9">
      <c r="A109" s="421">
        <v>2011199</v>
      </c>
      <c r="B109" s="422" t="s">
        <v>219</v>
      </c>
      <c r="C109" s="310">
        <v>0</v>
      </c>
      <c r="D109" s="310">
        <v>0</v>
      </c>
      <c r="E109" s="358">
        <v>15</v>
      </c>
      <c r="F109" s="121" t="str">
        <f t="shared" si="2"/>
        <v/>
      </c>
      <c r="G109" s="121" t="str">
        <f t="shared" si="3"/>
        <v/>
      </c>
      <c r="H109" s="640"/>
      <c r="I109" s="641"/>
    </row>
    <row r="110" s="635" customFormat="1" ht="36" customHeight="1" spans="1:9">
      <c r="A110" s="423">
        <v>20113</v>
      </c>
      <c r="B110" s="302" t="s">
        <v>220</v>
      </c>
      <c r="C110" s="307">
        <f>SUM(C111:C120)</f>
        <v>179</v>
      </c>
      <c r="D110" s="307">
        <f>SUM(D111:D120)</f>
        <v>411</v>
      </c>
      <c r="E110" s="307">
        <v>166</v>
      </c>
      <c r="F110" s="117">
        <f t="shared" si="2"/>
        <v>-0.073</v>
      </c>
      <c r="G110" s="117">
        <f t="shared" si="3"/>
        <v>0.404</v>
      </c>
      <c r="H110" s="640"/>
      <c r="I110" s="641"/>
    </row>
    <row r="111" s="635" customFormat="1" ht="36" customHeight="1" spans="1:9">
      <c r="A111" s="421">
        <v>2011301</v>
      </c>
      <c r="B111" s="422" t="s">
        <v>156</v>
      </c>
      <c r="C111" s="310">
        <v>174</v>
      </c>
      <c r="D111" s="310">
        <v>154</v>
      </c>
      <c r="E111" s="358">
        <v>159</v>
      </c>
      <c r="F111" s="121">
        <f t="shared" si="2"/>
        <v>-0.086</v>
      </c>
      <c r="G111" s="121">
        <f t="shared" si="3"/>
        <v>1.032</v>
      </c>
      <c r="H111" s="640"/>
      <c r="I111" s="641"/>
    </row>
    <row r="112" s="635" customFormat="1" ht="36" customHeight="1" spans="1:9">
      <c r="A112" s="421">
        <v>2011302</v>
      </c>
      <c r="B112" s="422" t="s">
        <v>157</v>
      </c>
      <c r="C112" s="310">
        <v>0</v>
      </c>
      <c r="D112" s="310">
        <v>0</v>
      </c>
      <c r="E112" s="358">
        <v>0</v>
      </c>
      <c r="F112" s="121" t="str">
        <f t="shared" si="2"/>
        <v/>
      </c>
      <c r="G112" s="121" t="str">
        <f t="shared" si="3"/>
        <v/>
      </c>
      <c r="H112" s="640"/>
      <c r="I112" s="641"/>
    </row>
    <row r="113" s="635" customFormat="1" ht="36" customHeight="1" spans="1:9">
      <c r="A113" s="421">
        <v>2011303</v>
      </c>
      <c r="B113" s="422" t="s">
        <v>158</v>
      </c>
      <c r="C113" s="310">
        <v>0</v>
      </c>
      <c r="D113" s="310">
        <v>0</v>
      </c>
      <c r="E113" s="358">
        <v>0</v>
      </c>
      <c r="F113" s="121" t="str">
        <f t="shared" si="2"/>
        <v/>
      </c>
      <c r="G113" s="121" t="str">
        <f t="shared" si="3"/>
        <v/>
      </c>
      <c r="H113" s="640"/>
      <c r="I113" s="641"/>
    </row>
    <row r="114" s="635" customFormat="1" ht="36" customHeight="1" spans="1:9">
      <c r="A114" s="421">
        <v>2011304</v>
      </c>
      <c r="B114" s="422" t="s">
        <v>221</v>
      </c>
      <c r="C114" s="310">
        <v>0</v>
      </c>
      <c r="D114" s="310">
        <v>0</v>
      </c>
      <c r="E114" s="358">
        <v>0</v>
      </c>
      <c r="F114" s="121" t="str">
        <f t="shared" si="2"/>
        <v/>
      </c>
      <c r="G114" s="121" t="str">
        <f t="shared" si="3"/>
        <v/>
      </c>
      <c r="H114" s="640"/>
      <c r="I114" s="641"/>
    </row>
    <row r="115" s="635" customFormat="1" ht="36" customHeight="1" spans="1:9">
      <c r="A115" s="421">
        <v>2011305</v>
      </c>
      <c r="B115" s="422" t="s">
        <v>222</v>
      </c>
      <c r="C115" s="310">
        <v>0</v>
      </c>
      <c r="D115" s="310">
        <v>0</v>
      </c>
      <c r="E115" s="358">
        <v>0</v>
      </c>
      <c r="F115" s="121" t="str">
        <f t="shared" si="2"/>
        <v/>
      </c>
      <c r="G115" s="121" t="str">
        <f t="shared" si="3"/>
        <v/>
      </c>
      <c r="H115" s="640"/>
      <c r="I115" s="641"/>
    </row>
    <row r="116" s="635" customFormat="1" ht="36" customHeight="1" spans="1:9">
      <c r="A116" s="421">
        <v>2011306</v>
      </c>
      <c r="B116" s="422" t="s">
        <v>223</v>
      </c>
      <c r="C116" s="310">
        <v>0</v>
      </c>
      <c r="D116" s="310">
        <v>0</v>
      </c>
      <c r="E116" s="358">
        <v>0</v>
      </c>
      <c r="F116" s="121" t="str">
        <f t="shared" si="2"/>
        <v/>
      </c>
      <c r="G116" s="121" t="str">
        <f t="shared" si="3"/>
        <v/>
      </c>
      <c r="H116" s="640"/>
      <c r="I116" s="641"/>
    </row>
    <row r="117" s="635" customFormat="1" ht="36" customHeight="1" spans="1:9">
      <c r="A117" s="421">
        <v>2011307</v>
      </c>
      <c r="B117" s="422" t="s">
        <v>224</v>
      </c>
      <c r="C117" s="310">
        <v>0</v>
      </c>
      <c r="D117" s="310">
        <v>0</v>
      </c>
      <c r="E117" s="358">
        <v>0</v>
      </c>
      <c r="F117" s="121" t="str">
        <f t="shared" si="2"/>
        <v/>
      </c>
      <c r="G117" s="121" t="str">
        <f t="shared" si="3"/>
        <v/>
      </c>
      <c r="H117" s="640"/>
      <c r="I117" s="641"/>
    </row>
    <row r="118" s="635" customFormat="1" ht="36" customHeight="1" spans="1:9">
      <c r="A118" s="421">
        <v>2011308</v>
      </c>
      <c r="B118" s="422" t="s">
        <v>225</v>
      </c>
      <c r="C118" s="310">
        <v>0</v>
      </c>
      <c r="D118" s="310">
        <v>252</v>
      </c>
      <c r="E118" s="358">
        <v>7</v>
      </c>
      <c r="F118" s="121" t="str">
        <f t="shared" si="2"/>
        <v/>
      </c>
      <c r="G118" s="121">
        <f t="shared" si="3"/>
        <v>0.028</v>
      </c>
      <c r="H118" s="640"/>
      <c r="I118" s="641"/>
    </row>
    <row r="119" s="635" customFormat="1" ht="36" customHeight="1" spans="1:9">
      <c r="A119" s="421">
        <v>2011350</v>
      </c>
      <c r="B119" s="422" t="s">
        <v>165</v>
      </c>
      <c r="C119" s="310">
        <v>0</v>
      </c>
      <c r="D119" s="310">
        <v>0</v>
      </c>
      <c r="E119" s="358">
        <v>0</v>
      </c>
      <c r="F119" s="121" t="str">
        <f t="shared" si="2"/>
        <v/>
      </c>
      <c r="G119" s="121" t="str">
        <f t="shared" si="3"/>
        <v/>
      </c>
      <c r="H119" s="640"/>
      <c r="I119" s="641"/>
    </row>
    <row r="120" s="635" customFormat="1" ht="36" customHeight="1" spans="1:9">
      <c r="A120" s="421">
        <v>2011399</v>
      </c>
      <c r="B120" s="422" t="s">
        <v>226</v>
      </c>
      <c r="C120" s="310">
        <v>5</v>
      </c>
      <c r="D120" s="310">
        <v>5</v>
      </c>
      <c r="E120" s="358">
        <v>0</v>
      </c>
      <c r="F120" s="121">
        <f t="shared" si="2"/>
        <v>-1</v>
      </c>
      <c r="G120" s="121">
        <f t="shared" si="3"/>
        <v>0</v>
      </c>
      <c r="H120" s="640"/>
      <c r="I120" s="641"/>
    </row>
    <row r="121" s="635" customFormat="1" ht="36" customHeight="1" spans="1:9">
      <c r="A121" s="423">
        <v>20114</v>
      </c>
      <c r="B121" s="302" t="s">
        <v>227</v>
      </c>
      <c r="C121" s="307">
        <f>SUM(C122:C132)</f>
        <v>0</v>
      </c>
      <c r="D121" s="307">
        <f>SUM(D122:D132)</f>
        <v>0</v>
      </c>
      <c r="E121" s="307">
        <v>0</v>
      </c>
      <c r="F121" s="117" t="str">
        <f t="shared" si="2"/>
        <v/>
      </c>
      <c r="G121" s="117" t="str">
        <f t="shared" si="3"/>
        <v/>
      </c>
      <c r="H121" s="640"/>
      <c r="I121" s="641"/>
    </row>
    <row r="122" s="635" customFormat="1" ht="36" customHeight="1" spans="1:9">
      <c r="A122" s="421">
        <v>2011401</v>
      </c>
      <c r="B122" s="422" t="s">
        <v>156</v>
      </c>
      <c r="C122" s="310">
        <v>0</v>
      </c>
      <c r="D122" s="310">
        <v>0</v>
      </c>
      <c r="E122" s="358">
        <v>0</v>
      </c>
      <c r="F122" s="121" t="str">
        <f t="shared" si="2"/>
        <v/>
      </c>
      <c r="G122" s="121" t="str">
        <f t="shared" si="3"/>
        <v/>
      </c>
      <c r="H122" s="640"/>
      <c r="I122" s="641"/>
    </row>
    <row r="123" s="635" customFormat="1" ht="36" customHeight="1" spans="1:9">
      <c r="A123" s="421">
        <v>2011402</v>
      </c>
      <c r="B123" s="422" t="s">
        <v>157</v>
      </c>
      <c r="C123" s="310">
        <v>0</v>
      </c>
      <c r="D123" s="310">
        <v>0</v>
      </c>
      <c r="E123" s="358">
        <v>0</v>
      </c>
      <c r="F123" s="121" t="str">
        <f t="shared" si="2"/>
        <v/>
      </c>
      <c r="G123" s="121" t="str">
        <f t="shared" si="3"/>
        <v/>
      </c>
      <c r="H123" s="640"/>
      <c r="I123" s="641"/>
    </row>
    <row r="124" s="635" customFormat="1" ht="36" customHeight="1" spans="1:9">
      <c r="A124" s="421">
        <v>2011403</v>
      </c>
      <c r="B124" s="422" t="s">
        <v>158</v>
      </c>
      <c r="C124" s="310">
        <v>0</v>
      </c>
      <c r="D124" s="310">
        <v>0</v>
      </c>
      <c r="E124" s="358">
        <v>0</v>
      </c>
      <c r="F124" s="121" t="str">
        <f t="shared" si="2"/>
        <v/>
      </c>
      <c r="G124" s="121" t="str">
        <f t="shared" si="3"/>
        <v/>
      </c>
      <c r="H124" s="640"/>
      <c r="I124" s="641"/>
    </row>
    <row r="125" s="635" customFormat="1" ht="36" customHeight="1" spans="1:9">
      <c r="A125" s="421">
        <v>2011404</v>
      </c>
      <c r="B125" s="422" t="s">
        <v>228</v>
      </c>
      <c r="C125" s="310">
        <v>0</v>
      </c>
      <c r="D125" s="310">
        <v>0</v>
      </c>
      <c r="E125" s="358">
        <v>0</v>
      </c>
      <c r="F125" s="121" t="str">
        <f t="shared" si="2"/>
        <v/>
      </c>
      <c r="G125" s="121" t="str">
        <f t="shared" si="3"/>
        <v/>
      </c>
      <c r="H125" s="640"/>
      <c r="I125" s="641"/>
    </row>
    <row r="126" s="635" customFormat="1" ht="36" customHeight="1" spans="1:9">
      <c r="A126" s="421">
        <v>2011405</v>
      </c>
      <c r="B126" s="422" t="s">
        <v>229</v>
      </c>
      <c r="C126" s="310">
        <v>0</v>
      </c>
      <c r="D126" s="310">
        <v>0</v>
      </c>
      <c r="E126" s="358">
        <v>0</v>
      </c>
      <c r="F126" s="121" t="str">
        <f t="shared" si="2"/>
        <v/>
      </c>
      <c r="G126" s="121" t="str">
        <f t="shared" si="3"/>
        <v/>
      </c>
      <c r="H126" s="640"/>
      <c r="I126" s="641"/>
    </row>
    <row r="127" s="635" customFormat="1" ht="36" customHeight="1" spans="1:9">
      <c r="A127" s="421">
        <v>2011408</v>
      </c>
      <c r="B127" s="422" t="s">
        <v>230</v>
      </c>
      <c r="C127" s="310">
        <v>0</v>
      </c>
      <c r="D127" s="310">
        <v>0</v>
      </c>
      <c r="E127" s="358">
        <v>0</v>
      </c>
      <c r="F127" s="121" t="str">
        <f t="shared" si="2"/>
        <v/>
      </c>
      <c r="G127" s="121" t="str">
        <f t="shared" si="3"/>
        <v/>
      </c>
      <c r="H127" s="640"/>
      <c r="I127" s="641"/>
    </row>
    <row r="128" s="635" customFormat="1" ht="36" customHeight="1" spans="1:9">
      <c r="A128" s="421">
        <v>2011409</v>
      </c>
      <c r="B128" s="422" t="s">
        <v>231</v>
      </c>
      <c r="C128" s="310">
        <v>0</v>
      </c>
      <c r="D128" s="310">
        <v>0</v>
      </c>
      <c r="E128" s="358">
        <v>0</v>
      </c>
      <c r="F128" s="121" t="str">
        <f t="shared" si="2"/>
        <v/>
      </c>
      <c r="G128" s="121" t="str">
        <f t="shared" si="3"/>
        <v/>
      </c>
      <c r="H128" s="640"/>
      <c r="I128" s="641"/>
    </row>
    <row r="129" s="635" customFormat="1" ht="36" customHeight="1" spans="1:9">
      <c r="A129" s="421">
        <v>2011410</v>
      </c>
      <c r="B129" s="422" t="s">
        <v>232</v>
      </c>
      <c r="C129" s="310">
        <v>0</v>
      </c>
      <c r="D129" s="310">
        <v>0</v>
      </c>
      <c r="E129" s="358">
        <v>0</v>
      </c>
      <c r="F129" s="121" t="str">
        <f t="shared" si="2"/>
        <v/>
      </c>
      <c r="G129" s="121" t="str">
        <f t="shared" si="3"/>
        <v/>
      </c>
      <c r="H129" s="640"/>
      <c r="I129" s="641"/>
    </row>
    <row r="130" s="635" customFormat="1" ht="36" customHeight="1" spans="1:9">
      <c r="A130" s="421">
        <v>2011411</v>
      </c>
      <c r="B130" s="422" t="s">
        <v>233</v>
      </c>
      <c r="C130" s="310">
        <v>0</v>
      </c>
      <c r="D130" s="310">
        <v>0</v>
      </c>
      <c r="E130" s="358">
        <v>0</v>
      </c>
      <c r="F130" s="121" t="str">
        <f t="shared" si="2"/>
        <v/>
      </c>
      <c r="G130" s="121" t="str">
        <f t="shared" si="3"/>
        <v/>
      </c>
      <c r="H130" s="640"/>
      <c r="I130" s="641"/>
    </row>
    <row r="131" s="635" customFormat="1" ht="36" customHeight="1" spans="1:9">
      <c r="A131" s="421">
        <v>2011450</v>
      </c>
      <c r="B131" s="422" t="s">
        <v>165</v>
      </c>
      <c r="C131" s="310">
        <v>0</v>
      </c>
      <c r="D131" s="310">
        <v>0</v>
      </c>
      <c r="E131" s="358">
        <v>0</v>
      </c>
      <c r="F131" s="121" t="str">
        <f t="shared" si="2"/>
        <v/>
      </c>
      <c r="G131" s="121" t="str">
        <f t="shared" si="3"/>
        <v/>
      </c>
      <c r="H131" s="640"/>
      <c r="I131" s="641"/>
    </row>
    <row r="132" s="635" customFormat="1" ht="36" customHeight="1" spans="1:9">
      <c r="A132" s="421">
        <v>2011499</v>
      </c>
      <c r="B132" s="422" t="s">
        <v>234</v>
      </c>
      <c r="C132" s="310">
        <v>0</v>
      </c>
      <c r="D132" s="310">
        <v>0</v>
      </c>
      <c r="E132" s="358">
        <v>0</v>
      </c>
      <c r="F132" s="121" t="str">
        <f t="shared" si="2"/>
        <v/>
      </c>
      <c r="G132" s="121" t="str">
        <f t="shared" si="3"/>
        <v/>
      </c>
      <c r="H132" s="640"/>
      <c r="I132" s="641"/>
    </row>
    <row r="133" s="635" customFormat="1" ht="36" customHeight="1" spans="1:9">
      <c r="A133" s="423">
        <v>20123</v>
      </c>
      <c r="B133" s="302" t="s">
        <v>235</v>
      </c>
      <c r="C133" s="307">
        <f>SUM(C134:C139)</f>
        <v>198</v>
      </c>
      <c r="D133" s="307">
        <f>SUM(D134:D139)</f>
        <v>23</v>
      </c>
      <c r="E133" s="307">
        <v>205</v>
      </c>
      <c r="F133" s="117">
        <f t="shared" ref="F133:F196" si="4">IF(C133&gt;0,E133/C133-1,"")</f>
        <v>0.035</v>
      </c>
      <c r="G133" s="117">
        <f t="shared" ref="G133:G196" si="5">IF(D133&gt;0,E133/D133,"")</f>
        <v>8.913</v>
      </c>
      <c r="H133" s="640"/>
      <c r="I133" s="641"/>
    </row>
    <row r="134" s="635" customFormat="1" ht="36" customHeight="1" spans="1:9">
      <c r="A134" s="421">
        <v>2012301</v>
      </c>
      <c r="B134" s="422" t="s">
        <v>156</v>
      </c>
      <c r="C134" s="310">
        <v>0</v>
      </c>
      <c r="D134" s="310">
        <v>0</v>
      </c>
      <c r="E134" s="358">
        <v>0</v>
      </c>
      <c r="F134" s="121" t="str">
        <f t="shared" si="4"/>
        <v/>
      </c>
      <c r="G134" s="121" t="str">
        <f t="shared" si="5"/>
        <v/>
      </c>
      <c r="H134" s="640"/>
      <c r="I134" s="641"/>
    </row>
    <row r="135" s="635" customFormat="1" ht="36" customHeight="1" spans="1:9">
      <c r="A135" s="421">
        <v>2012302</v>
      </c>
      <c r="B135" s="422" t="s">
        <v>157</v>
      </c>
      <c r="C135" s="310">
        <v>0</v>
      </c>
      <c r="D135" s="310">
        <v>0</v>
      </c>
      <c r="E135" s="358">
        <v>0</v>
      </c>
      <c r="F135" s="121" t="str">
        <f t="shared" si="4"/>
        <v/>
      </c>
      <c r="G135" s="121" t="str">
        <f t="shared" si="5"/>
        <v/>
      </c>
      <c r="H135" s="640"/>
      <c r="I135" s="641"/>
    </row>
    <row r="136" s="635" customFormat="1" ht="36" customHeight="1" spans="1:9">
      <c r="A136" s="421">
        <v>2012303</v>
      </c>
      <c r="B136" s="422" t="s">
        <v>158</v>
      </c>
      <c r="C136" s="310">
        <v>0</v>
      </c>
      <c r="D136" s="310">
        <v>0</v>
      </c>
      <c r="E136" s="358">
        <v>0</v>
      </c>
      <c r="F136" s="121" t="str">
        <f t="shared" si="4"/>
        <v/>
      </c>
      <c r="G136" s="121" t="str">
        <f t="shared" si="5"/>
        <v/>
      </c>
      <c r="H136" s="640"/>
      <c r="I136" s="641"/>
    </row>
    <row r="137" s="635" customFormat="1" ht="36" customHeight="1" spans="1:9">
      <c r="A137" s="421">
        <v>2012304</v>
      </c>
      <c r="B137" s="422" t="s">
        <v>236</v>
      </c>
      <c r="C137" s="310">
        <v>0</v>
      </c>
      <c r="D137" s="310">
        <v>20</v>
      </c>
      <c r="E137" s="358">
        <v>202</v>
      </c>
      <c r="F137" s="121" t="str">
        <f t="shared" si="4"/>
        <v/>
      </c>
      <c r="G137" s="121">
        <f t="shared" si="5"/>
        <v>10.1</v>
      </c>
      <c r="H137" s="640"/>
      <c r="I137" s="641"/>
    </row>
    <row r="138" s="635" customFormat="1" ht="36" customHeight="1" spans="1:9">
      <c r="A138" s="421">
        <v>2012350</v>
      </c>
      <c r="B138" s="422" t="s">
        <v>165</v>
      </c>
      <c r="C138" s="310">
        <v>0</v>
      </c>
      <c r="D138" s="310">
        <v>0</v>
      </c>
      <c r="E138" s="358">
        <v>0</v>
      </c>
      <c r="F138" s="121" t="str">
        <f t="shared" si="4"/>
        <v/>
      </c>
      <c r="G138" s="121" t="str">
        <f t="shared" si="5"/>
        <v/>
      </c>
      <c r="H138" s="640"/>
      <c r="I138" s="641"/>
    </row>
    <row r="139" s="635" customFormat="1" ht="36" customHeight="1" spans="1:9">
      <c r="A139" s="421">
        <v>2012399</v>
      </c>
      <c r="B139" s="422" t="s">
        <v>237</v>
      </c>
      <c r="C139" s="310">
        <v>198</v>
      </c>
      <c r="D139" s="310">
        <v>3</v>
      </c>
      <c r="E139" s="358">
        <v>3</v>
      </c>
      <c r="F139" s="121">
        <f t="shared" si="4"/>
        <v>-0.985</v>
      </c>
      <c r="G139" s="121">
        <f t="shared" si="5"/>
        <v>1</v>
      </c>
      <c r="H139" s="640"/>
      <c r="I139" s="641"/>
    </row>
    <row r="140" s="635" customFormat="1" ht="36" customHeight="1" spans="1:9">
      <c r="A140" s="423">
        <v>20125</v>
      </c>
      <c r="B140" s="302" t="s">
        <v>238</v>
      </c>
      <c r="C140" s="307">
        <f>SUM(C141:C147)</f>
        <v>0</v>
      </c>
      <c r="D140" s="307">
        <f>SUM(D141:D147)</f>
        <v>0</v>
      </c>
      <c r="E140" s="307">
        <v>0</v>
      </c>
      <c r="F140" s="117" t="str">
        <f t="shared" si="4"/>
        <v/>
      </c>
      <c r="G140" s="117" t="str">
        <f t="shared" si="5"/>
        <v/>
      </c>
      <c r="H140" s="640"/>
      <c r="I140" s="641"/>
    </row>
    <row r="141" s="635" customFormat="1" ht="36" customHeight="1" spans="1:9">
      <c r="A141" s="421">
        <v>2012501</v>
      </c>
      <c r="B141" s="422" t="s">
        <v>156</v>
      </c>
      <c r="C141" s="310">
        <v>0</v>
      </c>
      <c r="D141" s="310">
        <v>0</v>
      </c>
      <c r="E141" s="358">
        <v>0</v>
      </c>
      <c r="F141" s="121" t="str">
        <f t="shared" si="4"/>
        <v/>
      </c>
      <c r="G141" s="121" t="str">
        <f t="shared" si="5"/>
        <v/>
      </c>
      <c r="H141" s="640"/>
      <c r="I141" s="641"/>
    </row>
    <row r="142" s="635" customFormat="1" ht="36" customHeight="1" spans="1:9">
      <c r="A142" s="421">
        <v>2012502</v>
      </c>
      <c r="B142" s="422" t="s">
        <v>157</v>
      </c>
      <c r="C142" s="310">
        <v>0</v>
      </c>
      <c r="D142" s="310">
        <v>0</v>
      </c>
      <c r="E142" s="358">
        <v>0</v>
      </c>
      <c r="F142" s="121" t="str">
        <f t="shared" si="4"/>
        <v/>
      </c>
      <c r="G142" s="121" t="str">
        <f t="shared" si="5"/>
        <v/>
      </c>
      <c r="H142" s="640"/>
      <c r="I142" s="641"/>
    </row>
    <row r="143" s="635" customFormat="1" ht="36" customHeight="1" spans="1:9">
      <c r="A143" s="421">
        <v>2012503</v>
      </c>
      <c r="B143" s="422" t="s">
        <v>158</v>
      </c>
      <c r="C143" s="310">
        <v>0</v>
      </c>
      <c r="D143" s="310">
        <v>0</v>
      </c>
      <c r="E143" s="358">
        <v>0</v>
      </c>
      <c r="F143" s="121" t="str">
        <f t="shared" si="4"/>
        <v/>
      </c>
      <c r="G143" s="121" t="str">
        <f t="shared" si="5"/>
        <v/>
      </c>
      <c r="H143" s="640"/>
      <c r="I143" s="641"/>
    </row>
    <row r="144" s="635" customFormat="1" ht="36" customHeight="1" spans="1:9">
      <c r="A144" s="421">
        <v>2012504</v>
      </c>
      <c r="B144" s="422" t="s">
        <v>239</v>
      </c>
      <c r="C144" s="310">
        <v>0</v>
      </c>
      <c r="D144" s="310">
        <v>0</v>
      </c>
      <c r="E144" s="358">
        <v>0</v>
      </c>
      <c r="F144" s="121" t="str">
        <f t="shared" si="4"/>
        <v/>
      </c>
      <c r="G144" s="121" t="str">
        <f t="shared" si="5"/>
        <v/>
      </c>
      <c r="H144" s="640"/>
      <c r="I144" s="641"/>
    </row>
    <row r="145" s="635" customFormat="1" ht="36" customHeight="1" spans="1:9">
      <c r="A145" s="421">
        <v>2012505</v>
      </c>
      <c r="B145" s="422" t="s">
        <v>240</v>
      </c>
      <c r="C145" s="310">
        <v>0</v>
      </c>
      <c r="D145" s="310">
        <v>0</v>
      </c>
      <c r="E145" s="358">
        <v>0</v>
      </c>
      <c r="F145" s="121" t="str">
        <f t="shared" si="4"/>
        <v/>
      </c>
      <c r="G145" s="121" t="str">
        <f t="shared" si="5"/>
        <v/>
      </c>
      <c r="H145" s="640"/>
      <c r="I145" s="641"/>
    </row>
    <row r="146" s="635" customFormat="1" ht="36" customHeight="1" spans="1:9">
      <c r="A146" s="421">
        <v>2012550</v>
      </c>
      <c r="B146" s="422" t="s">
        <v>165</v>
      </c>
      <c r="C146" s="310">
        <v>0</v>
      </c>
      <c r="D146" s="310">
        <v>0</v>
      </c>
      <c r="E146" s="358">
        <v>0</v>
      </c>
      <c r="F146" s="121" t="str">
        <f t="shared" si="4"/>
        <v/>
      </c>
      <c r="G146" s="121" t="str">
        <f t="shared" si="5"/>
        <v/>
      </c>
      <c r="H146" s="640"/>
      <c r="I146" s="641"/>
    </row>
    <row r="147" s="635" customFormat="1" ht="36" customHeight="1" spans="1:9">
      <c r="A147" s="421">
        <v>2012599</v>
      </c>
      <c r="B147" s="422" t="s">
        <v>241</v>
      </c>
      <c r="C147" s="310">
        <v>0</v>
      </c>
      <c r="D147" s="310">
        <v>0</v>
      </c>
      <c r="E147" s="358">
        <v>0</v>
      </c>
      <c r="F147" s="121" t="str">
        <f t="shared" si="4"/>
        <v/>
      </c>
      <c r="G147" s="121" t="str">
        <f t="shared" si="5"/>
        <v/>
      </c>
      <c r="H147" s="640"/>
      <c r="I147" s="641"/>
    </row>
    <row r="148" s="635" customFormat="1" ht="36" customHeight="1" spans="1:9">
      <c r="A148" s="423">
        <v>20126</v>
      </c>
      <c r="B148" s="302" t="s">
        <v>242</v>
      </c>
      <c r="C148" s="307">
        <f>SUM(C149:C153)</f>
        <v>114</v>
      </c>
      <c r="D148" s="307">
        <f>SUM(D149:D153)</f>
        <v>127</v>
      </c>
      <c r="E148" s="307">
        <v>107</v>
      </c>
      <c r="F148" s="117">
        <f t="shared" si="4"/>
        <v>-0.061</v>
      </c>
      <c r="G148" s="117">
        <f t="shared" si="5"/>
        <v>0.843</v>
      </c>
      <c r="H148" s="640"/>
      <c r="I148" s="641"/>
    </row>
    <row r="149" s="635" customFormat="1" ht="36" customHeight="1" spans="1:9">
      <c r="A149" s="421">
        <v>2012601</v>
      </c>
      <c r="B149" s="422" t="s">
        <v>156</v>
      </c>
      <c r="C149" s="310">
        <v>86</v>
      </c>
      <c r="D149" s="310">
        <v>99</v>
      </c>
      <c r="E149" s="358">
        <v>101</v>
      </c>
      <c r="F149" s="121">
        <f t="shared" si="4"/>
        <v>0.174</v>
      </c>
      <c r="G149" s="121">
        <f t="shared" si="5"/>
        <v>1.02</v>
      </c>
      <c r="H149" s="640"/>
      <c r="I149" s="641"/>
    </row>
    <row r="150" s="635" customFormat="1" ht="36" customHeight="1" spans="1:9">
      <c r="A150" s="421">
        <v>2012602</v>
      </c>
      <c r="B150" s="422" t="s">
        <v>157</v>
      </c>
      <c r="C150" s="310">
        <v>0</v>
      </c>
      <c r="D150" s="310">
        <v>0</v>
      </c>
      <c r="E150" s="358">
        <v>0</v>
      </c>
      <c r="F150" s="121" t="str">
        <f t="shared" si="4"/>
        <v/>
      </c>
      <c r="G150" s="121" t="str">
        <f t="shared" si="5"/>
        <v/>
      </c>
      <c r="H150" s="640"/>
      <c r="I150" s="641"/>
    </row>
    <row r="151" s="635" customFormat="1" ht="36" customHeight="1" spans="1:9">
      <c r="A151" s="421">
        <v>2012603</v>
      </c>
      <c r="B151" s="422" t="s">
        <v>158</v>
      </c>
      <c r="C151" s="310">
        <v>0</v>
      </c>
      <c r="D151" s="310">
        <v>0</v>
      </c>
      <c r="E151" s="358">
        <v>0</v>
      </c>
      <c r="F151" s="121" t="str">
        <f t="shared" si="4"/>
        <v/>
      </c>
      <c r="G151" s="121" t="str">
        <f t="shared" si="5"/>
        <v/>
      </c>
      <c r="H151" s="640"/>
      <c r="I151" s="641"/>
    </row>
    <row r="152" s="635" customFormat="1" ht="36" customHeight="1" spans="1:9">
      <c r="A152" s="421">
        <v>2012604</v>
      </c>
      <c r="B152" s="422" t="s">
        <v>243</v>
      </c>
      <c r="C152" s="310">
        <v>18</v>
      </c>
      <c r="D152" s="310">
        <v>0</v>
      </c>
      <c r="E152" s="358">
        <v>0</v>
      </c>
      <c r="F152" s="121">
        <f t="shared" si="4"/>
        <v>-1</v>
      </c>
      <c r="G152" s="121" t="str">
        <f t="shared" si="5"/>
        <v/>
      </c>
      <c r="H152" s="640"/>
      <c r="I152" s="641"/>
    </row>
    <row r="153" s="635" customFormat="1" ht="36" customHeight="1" spans="1:9">
      <c r="A153" s="421">
        <v>2012699</v>
      </c>
      <c r="B153" s="422" t="s">
        <v>244</v>
      </c>
      <c r="C153" s="310">
        <v>10</v>
      </c>
      <c r="D153" s="310">
        <v>28</v>
      </c>
      <c r="E153" s="358">
        <v>6</v>
      </c>
      <c r="F153" s="121">
        <f t="shared" si="4"/>
        <v>-0.4</v>
      </c>
      <c r="G153" s="121">
        <f t="shared" si="5"/>
        <v>0.214</v>
      </c>
      <c r="H153" s="640"/>
      <c r="I153" s="641"/>
    </row>
    <row r="154" s="635" customFormat="1" ht="36" customHeight="1" spans="1:9">
      <c r="A154" s="423">
        <v>20128</v>
      </c>
      <c r="B154" s="302" t="s">
        <v>245</v>
      </c>
      <c r="C154" s="307">
        <f>SUM(C155:C160)</f>
        <v>71</v>
      </c>
      <c r="D154" s="307">
        <f>SUM(D155:D160)</f>
        <v>54</v>
      </c>
      <c r="E154" s="307">
        <v>57</v>
      </c>
      <c r="F154" s="117">
        <f t="shared" si="4"/>
        <v>-0.197</v>
      </c>
      <c r="G154" s="117">
        <f t="shared" si="5"/>
        <v>1.056</v>
      </c>
      <c r="H154" s="640"/>
      <c r="I154" s="641"/>
    </row>
    <row r="155" s="635" customFormat="1" ht="36" customHeight="1" spans="1:9">
      <c r="A155" s="421">
        <v>2012801</v>
      </c>
      <c r="B155" s="422" t="s">
        <v>156</v>
      </c>
      <c r="C155" s="310">
        <v>71</v>
      </c>
      <c r="D155" s="310">
        <v>50</v>
      </c>
      <c r="E155" s="358">
        <v>53</v>
      </c>
      <c r="F155" s="121">
        <f t="shared" si="4"/>
        <v>-0.254</v>
      </c>
      <c r="G155" s="121">
        <f t="shared" si="5"/>
        <v>1.06</v>
      </c>
      <c r="H155" s="640"/>
      <c r="I155" s="641"/>
    </row>
    <row r="156" s="635" customFormat="1" ht="36" customHeight="1" spans="1:9">
      <c r="A156" s="421">
        <v>2012802</v>
      </c>
      <c r="B156" s="422" t="s">
        <v>157</v>
      </c>
      <c r="C156" s="310">
        <v>0</v>
      </c>
      <c r="D156" s="310">
        <v>0</v>
      </c>
      <c r="E156" s="358">
        <v>0</v>
      </c>
      <c r="F156" s="121" t="str">
        <f t="shared" si="4"/>
        <v/>
      </c>
      <c r="G156" s="121" t="str">
        <f t="shared" si="5"/>
        <v/>
      </c>
      <c r="H156" s="640"/>
      <c r="I156" s="641"/>
    </row>
    <row r="157" s="635" customFormat="1" ht="36" customHeight="1" spans="1:9">
      <c r="A157" s="421">
        <v>2012803</v>
      </c>
      <c r="B157" s="422" t="s">
        <v>158</v>
      </c>
      <c r="C157" s="310">
        <v>0</v>
      </c>
      <c r="D157" s="310">
        <v>0</v>
      </c>
      <c r="E157" s="358">
        <v>0</v>
      </c>
      <c r="F157" s="121" t="str">
        <f t="shared" si="4"/>
        <v/>
      </c>
      <c r="G157" s="121" t="str">
        <f t="shared" si="5"/>
        <v/>
      </c>
      <c r="H157" s="640"/>
      <c r="I157" s="641"/>
    </row>
    <row r="158" s="635" customFormat="1" ht="36" customHeight="1" spans="1:9">
      <c r="A158" s="421">
        <v>2012804</v>
      </c>
      <c r="B158" s="422" t="s">
        <v>170</v>
      </c>
      <c r="C158" s="310">
        <v>0</v>
      </c>
      <c r="D158" s="310">
        <v>0</v>
      </c>
      <c r="E158" s="358">
        <v>0</v>
      </c>
      <c r="F158" s="121" t="str">
        <f t="shared" si="4"/>
        <v/>
      </c>
      <c r="G158" s="121" t="str">
        <f t="shared" si="5"/>
        <v/>
      </c>
      <c r="H158" s="640"/>
      <c r="I158" s="641"/>
    </row>
    <row r="159" s="635" customFormat="1" ht="36" customHeight="1" spans="1:9">
      <c r="A159" s="421">
        <v>2012850</v>
      </c>
      <c r="B159" s="422" t="s">
        <v>165</v>
      </c>
      <c r="C159" s="310">
        <v>0</v>
      </c>
      <c r="D159" s="310">
        <v>0</v>
      </c>
      <c r="E159" s="358">
        <v>0</v>
      </c>
      <c r="F159" s="121" t="str">
        <f t="shared" si="4"/>
        <v/>
      </c>
      <c r="G159" s="121" t="str">
        <f t="shared" si="5"/>
        <v/>
      </c>
      <c r="H159" s="640"/>
      <c r="I159" s="641"/>
    </row>
    <row r="160" s="635" customFormat="1" ht="36" customHeight="1" spans="1:9">
      <c r="A160" s="421">
        <v>2012899</v>
      </c>
      <c r="B160" s="422" t="s">
        <v>246</v>
      </c>
      <c r="C160" s="310">
        <v>0</v>
      </c>
      <c r="D160" s="310">
        <v>4</v>
      </c>
      <c r="E160" s="358">
        <v>4</v>
      </c>
      <c r="F160" s="121" t="str">
        <f t="shared" si="4"/>
        <v/>
      </c>
      <c r="G160" s="121">
        <f t="shared" si="5"/>
        <v>1</v>
      </c>
      <c r="H160" s="640"/>
      <c r="I160" s="641"/>
    </row>
    <row r="161" s="635" customFormat="1" ht="36" customHeight="1" spans="1:9">
      <c r="A161" s="423">
        <v>20129</v>
      </c>
      <c r="B161" s="302" t="s">
        <v>247</v>
      </c>
      <c r="C161" s="307">
        <f>SUM(C162:C167)</f>
        <v>345</v>
      </c>
      <c r="D161" s="307">
        <f>SUM(D162:D167)</f>
        <v>414</v>
      </c>
      <c r="E161" s="307">
        <v>313</v>
      </c>
      <c r="F161" s="117">
        <f t="shared" si="4"/>
        <v>-0.093</v>
      </c>
      <c r="G161" s="117">
        <f t="shared" si="5"/>
        <v>0.756</v>
      </c>
      <c r="H161" s="640"/>
      <c r="I161" s="641"/>
    </row>
    <row r="162" s="635" customFormat="1" ht="36" customHeight="1" spans="1:9">
      <c r="A162" s="421">
        <v>2012901</v>
      </c>
      <c r="B162" s="422" t="s">
        <v>156</v>
      </c>
      <c r="C162" s="310">
        <v>220</v>
      </c>
      <c r="D162" s="310">
        <v>198</v>
      </c>
      <c r="E162" s="358">
        <v>219</v>
      </c>
      <c r="F162" s="121">
        <f t="shared" si="4"/>
        <v>-0.005</v>
      </c>
      <c r="G162" s="121">
        <f t="shared" si="5"/>
        <v>1.106</v>
      </c>
      <c r="H162" s="640"/>
      <c r="I162" s="641"/>
    </row>
    <row r="163" s="635" customFormat="1" ht="36" customHeight="1" spans="1:9">
      <c r="A163" s="421">
        <v>2012902</v>
      </c>
      <c r="B163" s="422" t="s">
        <v>157</v>
      </c>
      <c r="C163" s="310">
        <v>6</v>
      </c>
      <c r="D163" s="310">
        <v>6</v>
      </c>
      <c r="E163" s="358">
        <v>8</v>
      </c>
      <c r="F163" s="121">
        <f t="shared" si="4"/>
        <v>0.333</v>
      </c>
      <c r="G163" s="121">
        <f t="shared" si="5"/>
        <v>1.333</v>
      </c>
      <c r="H163" s="640"/>
      <c r="I163" s="641"/>
    </row>
    <row r="164" s="635" customFormat="1" ht="36" customHeight="1" spans="1:9">
      <c r="A164" s="421">
        <v>2012903</v>
      </c>
      <c r="B164" s="422" t="s">
        <v>158</v>
      </c>
      <c r="C164" s="310">
        <v>0</v>
      </c>
      <c r="D164" s="310">
        <v>0</v>
      </c>
      <c r="E164" s="358">
        <v>0</v>
      </c>
      <c r="F164" s="121" t="str">
        <f t="shared" si="4"/>
        <v/>
      </c>
      <c r="G164" s="121" t="str">
        <f t="shared" si="5"/>
        <v/>
      </c>
      <c r="H164" s="640"/>
      <c r="I164" s="641"/>
    </row>
    <row r="165" s="635" customFormat="1" ht="36" customHeight="1" spans="1:9">
      <c r="A165" s="426">
        <v>2012906</v>
      </c>
      <c r="B165" s="422" t="s">
        <v>248</v>
      </c>
      <c r="C165" s="310">
        <v>0</v>
      </c>
      <c r="D165" s="310">
        <v>0</v>
      </c>
      <c r="E165" s="358">
        <v>0</v>
      </c>
      <c r="F165" s="121" t="str">
        <f t="shared" si="4"/>
        <v/>
      </c>
      <c r="G165" s="121" t="str">
        <f t="shared" si="5"/>
        <v/>
      </c>
      <c r="H165" s="640"/>
      <c r="I165" s="641"/>
    </row>
    <row r="166" s="635" customFormat="1" ht="36" customHeight="1" spans="1:9">
      <c r="A166" s="421">
        <v>2012950</v>
      </c>
      <c r="B166" s="422" t="s">
        <v>165</v>
      </c>
      <c r="C166" s="310">
        <v>37</v>
      </c>
      <c r="D166" s="310">
        <v>42</v>
      </c>
      <c r="E166" s="358">
        <v>44</v>
      </c>
      <c r="F166" s="121">
        <f t="shared" si="4"/>
        <v>0.189</v>
      </c>
      <c r="G166" s="121">
        <f t="shared" si="5"/>
        <v>1.048</v>
      </c>
      <c r="H166" s="640"/>
      <c r="I166" s="641"/>
    </row>
    <row r="167" s="635" customFormat="1" ht="36" customHeight="1" spans="1:9">
      <c r="A167" s="421">
        <v>2012999</v>
      </c>
      <c r="B167" s="422" t="s">
        <v>249</v>
      </c>
      <c r="C167" s="310">
        <v>82</v>
      </c>
      <c r="D167" s="310">
        <v>168</v>
      </c>
      <c r="E167" s="358">
        <v>42</v>
      </c>
      <c r="F167" s="121">
        <f t="shared" si="4"/>
        <v>-0.488</v>
      </c>
      <c r="G167" s="121">
        <f t="shared" si="5"/>
        <v>0.25</v>
      </c>
      <c r="H167" s="640"/>
      <c r="I167" s="641"/>
    </row>
    <row r="168" s="635" customFormat="1" ht="36" customHeight="1" spans="1:9">
      <c r="A168" s="423">
        <v>20131</v>
      </c>
      <c r="B168" s="302" t="s">
        <v>250</v>
      </c>
      <c r="C168" s="307">
        <f>SUM(C169:C174)</f>
        <v>1073</v>
      </c>
      <c r="D168" s="307">
        <f>SUM(D169:D174)</f>
        <v>1213</v>
      </c>
      <c r="E168" s="307">
        <v>1240</v>
      </c>
      <c r="F168" s="117">
        <f t="shared" si="4"/>
        <v>0.156</v>
      </c>
      <c r="G168" s="117">
        <f t="shared" si="5"/>
        <v>1.022</v>
      </c>
      <c r="H168" s="640"/>
      <c r="I168" s="641"/>
    </row>
    <row r="169" s="635" customFormat="1" ht="36" customHeight="1" spans="1:9">
      <c r="A169" s="421">
        <v>2013101</v>
      </c>
      <c r="B169" s="422" t="s">
        <v>156</v>
      </c>
      <c r="C169" s="310">
        <v>984</v>
      </c>
      <c r="D169" s="310">
        <v>949</v>
      </c>
      <c r="E169" s="358">
        <v>991</v>
      </c>
      <c r="F169" s="121">
        <f t="shared" si="4"/>
        <v>0.007</v>
      </c>
      <c r="G169" s="121">
        <f t="shared" si="5"/>
        <v>1.044</v>
      </c>
      <c r="H169" s="640"/>
      <c r="I169" s="641"/>
    </row>
    <row r="170" s="635" customFormat="1" ht="36" customHeight="1" spans="1:9">
      <c r="A170" s="421">
        <v>2013102</v>
      </c>
      <c r="B170" s="422" t="s">
        <v>157</v>
      </c>
      <c r="C170" s="310">
        <v>4</v>
      </c>
      <c r="D170" s="310">
        <v>177</v>
      </c>
      <c r="E170" s="358">
        <v>150</v>
      </c>
      <c r="F170" s="121">
        <f t="shared" si="4"/>
        <v>36.5</v>
      </c>
      <c r="G170" s="121">
        <f t="shared" si="5"/>
        <v>0.847</v>
      </c>
      <c r="H170" s="640"/>
      <c r="I170" s="641"/>
    </row>
    <row r="171" s="635" customFormat="1" ht="36" customHeight="1" spans="1:9">
      <c r="A171" s="421">
        <v>2013103</v>
      </c>
      <c r="B171" s="422" t="s">
        <v>158</v>
      </c>
      <c r="C171" s="310">
        <v>0</v>
      </c>
      <c r="D171" s="310">
        <v>0</v>
      </c>
      <c r="E171" s="358">
        <v>0</v>
      </c>
      <c r="F171" s="121" t="str">
        <f t="shared" si="4"/>
        <v/>
      </c>
      <c r="G171" s="121" t="str">
        <f t="shared" si="5"/>
        <v/>
      </c>
      <c r="H171" s="640"/>
      <c r="I171" s="641"/>
    </row>
    <row r="172" s="635" customFormat="1" ht="36" customHeight="1" spans="1:9">
      <c r="A172" s="421">
        <v>2013105</v>
      </c>
      <c r="B172" s="422" t="s">
        <v>251</v>
      </c>
      <c r="C172" s="310">
        <v>0</v>
      </c>
      <c r="D172" s="310">
        <v>0</v>
      </c>
      <c r="E172" s="358">
        <v>0</v>
      </c>
      <c r="F172" s="121" t="str">
        <f t="shared" si="4"/>
        <v/>
      </c>
      <c r="G172" s="121" t="str">
        <f t="shared" si="5"/>
        <v/>
      </c>
      <c r="H172" s="640"/>
      <c r="I172" s="641"/>
    </row>
    <row r="173" s="635" customFormat="1" ht="36" customHeight="1" spans="1:9">
      <c r="A173" s="421">
        <v>2013150</v>
      </c>
      <c r="B173" s="422" t="s">
        <v>165</v>
      </c>
      <c r="C173" s="310">
        <v>85</v>
      </c>
      <c r="D173" s="310">
        <v>86</v>
      </c>
      <c r="E173" s="358">
        <v>98</v>
      </c>
      <c r="F173" s="121">
        <f t="shared" si="4"/>
        <v>0.153</v>
      </c>
      <c r="G173" s="121">
        <f t="shared" si="5"/>
        <v>1.14</v>
      </c>
      <c r="H173" s="640"/>
      <c r="I173" s="641"/>
    </row>
    <row r="174" s="635" customFormat="1" ht="64" customHeight="1" spans="1:9">
      <c r="A174" s="421">
        <v>2013199</v>
      </c>
      <c r="B174" s="422" t="s">
        <v>252</v>
      </c>
      <c r="C174" s="310">
        <v>0</v>
      </c>
      <c r="D174" s="310">
        <v>1</v>
      </c>
      <c r="E174" s="358">
        <v>1</v>
      </c>
      <c r="F174" s="121" t="str">
        <f t="shared" si="4"/>
        <v/>
      </c>
      <c r="G174" s="121">
        <f t="shared" si="5"/>
        <v>1</v>
      </c>
      <c r="H174" s="640"/>
      <c r="I174" s="641"/>
    </row>
    <row r="175" s="635" customFormat="1" ht="36" customHeight="1" spans="1:9">
      <c r="A175" s="423">
        <v>20132</v>
      </c>
      <c r="B175" s="302" t="s">
        <v>253</v>
      </c>
      <c r="C175" s="307">
        <f>SUM(C176:C181)</f>
        <v>619</v>
      </c>
      <c r="D175" s="307">
        <f>SUM(D176:D181)</f>
        <v>1535</v>
      </c>
      <c r="E175" s="307">
        <v>794</v>
      </c>
      <c r="F175" s="117">
        <f t="shared" si="4"/>
        <v>0.283</v>
      </c>
      <c r="G175" s="117">
        <f t="shared" si="5"/>
        <v>0.517</v>
      </c>
      <c r="H175" s="640"/>
      <c r="I175" s="641"/>
    </row>
    <row r="176" s="635" customFormat="1" ht="36" customHeight="1" spans="1:9">
      <c r="A176" s="421">
        <v>2013201</v>
      </c>
      <c r="B176" s="422" t="s">
        <v>156</v>
      </c>
      <c r="C176" s="310">
        <v>551</v>
      </c>
      <c r="D176" s="310">
        <v>728</v>
      </c>
      <c r="E176" s="358">
        <v>730</v>
      </c>
      <c r="F176" s="121">
        <f t="shared" si="4"/>
        <v>0.325</v>
      </c>
      <c r="G176" s="121">
        <f t="shared" si="5"/>
        <v>1.003</v>
      </c>
      <c r="H176" s="640"/>
      <c r="I176" s="641"/>
    </row>
    <row r="177" s="635" customFormat="1" ht="36" customHeight="1" spans="1:9">
      <c r="A177" s="421">
        <v>2013202</v>
      </c>
      <c r="B177" s="422" t="s">
        <v>157</v>
      </c>
      <c r="C177" s="310">
        <v>68</v>
      </c>
      <c r="D177" s="310">
        <v>802</v>
      </c>
      <c r="E177" s="358">
        <v>64</v>
      </c>
      <c r="F177" s="121">
        <f t="shared" si="4"/>
        <v>-0.059</v>
      </c>
      <c r="G177" s="121">
        <f t="shared" si="5"/>
        <v>0.08</v>
      </c>
      <c r="H177" s="640"/>
      <c r="I177" s="641"/>
    </row>
    <row r="178" s="635" customFormat="1" ht="36" customHeight="1" spans="1:9">
      <c r="A178" s="421">
        <v>2013203</v>
      </c>
      <c r="B178" s="422" t="s">
        <v>158</v>
      </c>
      <c r="C178" s="310">
        <v>0</v>
      </c>
      <c r="D178" s="310">
        <v>0</v>
      </c>
      <c r="E178" s="358">
        <v>0</v>
      </c>
      <c r="F178" s="121" t="str">
        <f t="shared" si="4"/>
        <v/>
      </c>
      <c r="G178" s="121" t="str">
        <f t="shared" si="5"/>
        <v/>
      </c>
      <c r="H178" s="640"/>
      <c r="I178" s="641"/>
    </row>
    <row r="179" s="635" customFormat="1" ht="36" customHeight="1" spans="1:9">
      <c r="A179" s="421">
        <v>2013204</v>
      </c>
      <c r="B179" s="422" t="s">
        <v>254</v>
      </c>
      <c r="C179" s="310">
        <v>0</v>
      </c>
      <c r="D179" s="310">
        <v>0</v>
      </c>
      <c r="E179" s="358">
        <v>0</v>
      </c>
      <c r="F179" s="121" t="str">
        <f t="shared" si="4"/>
        <v/>
      </c>
      <c r="G179" s="121" t="str">
        <f t="shared" si="5"/>
        <v/>
      </c>
      <c r="H179" s="640"/>
      <c r="I179" s="641"/>
    </row>
    <row r="180" s="635" customFormat="1" ht="36" customHeight="1" spans="1:9">
      <c r="A180" s="421">
        <v>2013250</v>
      </c>
      <c r="B180" s="422" t="s">
        <v>165</v>
      </c>
      <c r="C180" s="310">
        <v>0</v>
      </c>
      <c r="D180" s="310">
        <v>0</v>
      </c>
      <c r="E180" s="358">
        <v>0</v>
      </c>
      <c r="F180" s="121" t="str">
        <f t="shared" si="4"/>
        <v/>
      </c>
      <c r="G180" s="121" t="str">
        <f t="shared" si="5"/>
        <v/>
      </c>
      <c r="H180" s="640"/>
      <c r="I180" s="641"/>
    </row>
    <row r="181" s="635" customFormat="1" ht="36" customHeight="1" spans="1:9">
      <c r="A181" s="421">
        <v>2013299</v>
      </c>
      <c r="B181" s="422" t="s">
        <v>255</v>
      </c>
      <c r="C181" s="310">
        <v>0</v>
      </c>
      <c r="D181" s="310">
        <v>5</v>
      </c>
      <c r="E181" s="358">
        <v>0</v>
      </c>
      <c r="F181" s="121" t="str">
        <f t="shared" si="4"/>
        <v/>
      </c>
      <c r="G181" s="121">
        <f t="shared" si="5"/>
        <v>0</v>
      </c>
      <c r="H181" s="640"/>
      <c r="I181" s="641"/>
    </row>
    <row r="182" s="635" customFormat="1" ht="36" customHeight="1" spans="1:9">
      <c r="A182" s="423">
        <v>20133</v>
      </c>
      <c r="B182" s="302" t="s">
        <v>256</v>
      </c>
      <c r="C182" s="307">
        <f>SUM(C183:C188)</f>
        <v>930</v>
      </c>
      <c r="D182" s="307">
        <f>SUM(D183:D188)</f>
        <v>738</v>
      </c>
      <c r="E182" s="307">
        <v>646</v>
      </c>
      <c r="F182" s="117">
        <f t="shared" si="4"/>
        <v>-0.305</v>
      </c>
      <c r="G182" s="117">
        <f t="shared" si="5"/>
        <v>0.875</v>
      </c>
      <c r="H182" s="640"/>
      <c r="I182" s="641"/>
    </row>
    <row r="183" s="635" customFormat="1" ht="36" customHeight="1" spans="1:9">
      <c r="A183" s="421">
        <v>2013301</v>
      </c>
      <c r="B183" s="422" t="s">
        <v>156</v>
      </c>
      <c r="C183" s="310">
        <v>311</v>
      </c>
      <c r="D183" s="310">
        <v>262</v>
      </c>
      <c r="E183" s="358">
        <v>262</v>
      </c>
      <c r="F183" s="121">
        <f t="shared" si="4"/>
        <v>-0.158</v>
      </c>
      <c r="G183" s="121">
        <f t="shared" si="5"/>
        <v>1</v>
      </c>
      <c r="H183" s="640"/>
      <c r="I183" s="641"/>
    </row>
    <row r="184" s="635" customFormat="1" ht="36" customHeight="1" spans="1:9">
      <c r="A184" s="421">
        <v>2013302</v>
      </c>
      <c r="B184" s="422" t="s">
        <v>157</v>
      </c>
      <c r="C184" s="310">
        <v>586</v>
      </c>
      <c r="D184" s="310">
        <v>154</v>
      </c>
      <c r="E184" s="358">
        <v>148</v>
      </c>
      <c r="F184" s="121">
        <f t="shared" si="4"/>
        <v>-0.747</v>
      </c>
      <c r="G184" s="121">
        <f t="shared" si="5"/>
        <v>0.961</v>
      </c>
      <c r="H184" s="640"/>
      <c r="I184" s="641"/>
    </row>
    <row r="185" s="635" customFormat="1" ht="36" customHeight="1" spans="1:9">
      <c r="A185" s="421">
        <v>2013303</v>
      </c>
      <c r="B185" s="422" t="s">
        <v>158</v>
      </c>
      <c r="C185" s="310">
        <v>0</v>
      </c>
      <c r="D185" s="310">
        <v>0</v>
      </c>
      <c r="E185" s="358">
        <v>0</v>
      </c>
      <c r="F185" s="121" t="str">
        <f t="shared" si="4"/>
        <v/>
      </c>
      <c r="G185" s="121" t="str">
        <f t="shared" si="5"/>
        <v/>
      </c>
      <c r="H185" s="640"/>
      <c r="I185" s="641"/>
    </row>
    <row r="186" s="635" customFormat="1" ht="36" customHeight="1" spans="1:9">
      <c r="A186" s="421">
        <v>2013304</v>
      </c>
      <c r="B186" s="422" t="s">
        <v>257</v>
      </c>
      <c r="C186" s="310">
        <v>0</v>
      </c>
      <c r="D186" s="310">
        <v>157</v>
      </c>
      <c r="E186" s="358">
        <v>47</v>
      </c>
      <c r="F186" s="121" t="str">
        <f t="shared" si="4"/>
        <v/>
      </c>
      <c r="G186" s="121">
        <f t="shared" si="5"/>
        <v>0.299</v>
      </c>
      <c r="H186" s="640"/>
      <c r="I186" s="641"/>
    </row>
    <row r="187" s="635" customFormat="1" ht="36" customHeight="1" spans="1:9">
      <c r="A187" s="421">
        <v>2013350</v>
      </c>
      <c r="B187" s="422" t="s">
        <v>165</v>
      </c>
      <c r="C187" s="310">
        <v>33</v>
      </c>
      <c r="D187" s="310">
        <v>81</v>
      </c>
      <c r="E187" s="358">
        <v>105</v>
      </c>
      <c r="F187" s="121">
        <f t="shared" si="4"/>
        <v>2.182</v>
      </c>
      <c r="G187" s="121">
        <f t="shared" si="5"/>
        <v>1.296</v>
      </c>
      <c r="H187" s="640"/>
      <c r="I187" s="641"/>
    </row>
    <row r="188" s="635" customFormat="1" ht="36" customHeight="1" spans="1:9">
      <c r="A188" s="421">
        <v>2013399</v>
      </c>
      <c r="B188" s="422" t="s">
        <v>258</v>
      </c>
      <c r="C188" s="310">
        <v>0</v>
      </c>
      <c r="D188" s="310">
        <v>84</v>
      </c>
      <c r="E188" s="358">
        <v>84</v>
      </c>
      <c r="F188" s="121" t="str">
        <f t="shared" si="4"/>
        <v/>
      </c>
      <c r="G188" s="121">
        <f t="shared" si="5"/>
        <v>1</v>
      </c>
      <c r="H188" s="640"/>
      <c r="I188" s="641"/>
    </row>
    <row r="189" s="635" customFormat="1" ht="36" customHeight="1" spans="1:9">
      <c r="A189" s="423">
        <v>20134</v>
      </c>
      <c r="B189" s="302" t="s">
        <v>259</v>
      </c>
      <c r="C189" s="307">
        <f>SUM(C190:C196)</f>
        <v>383</v>
      </c>
      <c r="D189" s="307">
        <f>SUM(D190:D196)</f>
        <v>256</v>
      </c>
      <c r="E189" s="307">
        <v>713</v>
      </c>
      <c r="F189" s="117">
        <f t="shared" si="4"/>
        <v>0.862</v>
      </c>
      <c r="G189" s="117">
        <f t="shared" si="5"/>
        <v>2.785</v>
      </c>
      <c r="H189" s="640"/>
      <c r="I189" s="641"/>
    </row>
    <row r="190" s="635" customFormat="1" ht="36" customHeight="1" spans="1:9">
      <c r="A190" s="421">
        <v>2013401</v>
      </c>
      <c r="B190" s="422" t="s">
        <v>156</v>
      </c>
      <c r="C190" s="310">
        <v>168</v>
      </c>
      <c r="D190" s="310">
        <v>155</v>
      </c>
      <c r="E190" s="358">
        <v>152</v>
      </c>
      <c r="F190" s="121">
        <f t="shared" si="4"/>
        <v>-0.095</v>
      </c>
      <c r="G190" s="121">
        <f t="shared" si="5"/>
        <v>0.981</v>
      </c>
      <c r="H190" s="640"/>
      <c r="I190" s="641"/>
    </row>
    <row r="191" s="635" customFormat="1" ht="36" customHeight="1" spans="1:9">
      <c r="A191" s="421">
        <v>2013402</v>
      </c>
      <c r="B191" s="422" t="s">
        <v>157</v>
      </c>
      <c r="C191" s="310">
        <v>0</v>
      </c>
      <c r="D191" s="310">
        <v>1</v>
      </c>
      <c r="E191" s="358">
        <v>1</v>
      </c>
      <c r="F191" s="121" t="str">
        <f t="shared" si="4"/>
        <v/>
      </c>
      <c r="G191" s="121">
        <f t="shared" si="5"/>
        <v>1</v>
      </c>
      <c r="H191" s="640"/>
      <c r="I191" s="641"/>
    </row>
    <row r="192" s="635" customFormat="1" ht="36" customHeight="1" spans="1:9">
      <c r="A192" s="421">
        <v>2013403</v>
      </c>
      <c r="B192" s="422" t="s">
        <v>158</v>
      </c>
      <c r="C192" s="310">
        <v>0</v>
      </c>
      <c r="D192" s="310">
        <v>0</v>
      </c>
      <c r="E192" s="358">
        <v>0</v>
      </c>
      <c r="F192" s="121" t="str">
        <f t="shared" si="4"/>
        <v/>
      </c>
      <c r="G192" s="121" t="str">
        <f t="shared" si="5"/>
        <v/>
      </c>
      <c r="H192" s="640"/>
      <c r="I192" s="641"/>
    </row>
    <row r="193" s="635" customFormat="1" ht="36" customHeight="1" spans="1:9">
      <c r="A193" s="421">
        <v>2013404</v>
      </c>
      <c r="B193" s="422" t="s">
        <v>260</v>
      </c>
      <c r="C193" s="310">
        <v>183</v>
      </c>
      <c r="D193" s="310">
        <v>27</v>
      </c>
      <c r="E193" s="358">
        <v>482</v>
      </c>
      <c r="F193" s="121">
        <f t="shared" si="4"/>
        <v>1.634</v>
      </c>
      <c r="G193" s="121">
        <f t="shared" si="5"/>
        <v>17.852</v>
      </c>
      <c r="H193" s="640"/>
      <c r="I193" s="641"/>
    </row>
    <row r="194" s="635" customFormat="1" ht="36" customHeight="1" spans="1:9">
      <c r="A194" s="421">
        <v>2013405</v>
      </c>
      <c r="B194" s="422" t="s">
        <v>261</v>
      </c>
      <c r="C194" s="310">
        <v>0</v>
      </c>
      <c r="D194" s="310">
        <v>0</v>
      </c>
      <c r="E194" s="358">
        <v>5</v>
      </c>
      <c r="F194" s="121" t="str">
        <f t="shared" si="4"/>
        <v/>
      </c>
      <c r="G194" s="121" t="str">
        <f t="shared" si="5"/>
        <v/>
      </c>
      <c r="H194" s="640"/>
      <c r="I194" s="641"/>
    </row>
    <row r="195" s="635" customFormat="1" ht="36" customHeight="1" spans="1:9">
      <c r="A195" s="421">
        <v>2013450</v>
      </c>
      <c r="B195" s="422" t="s">
        <v>165</v>
      </c>
      <c r="C195" s="310">
        <v>0</v>
      </c>
      <c r="D195" s="310">
        <v>0</v>
      </c>
      <c r="E195" s="358">
        <v>23</v>
      </c>
      <c r="F195" s="121" t="str">
        <f t="shared" si="4"/>
        <v/>
      </c>
      <c r="G195" s="121" t="str">
        <f t="shared" si="5"/>
        <v/>
      </c>
      <c r="H195" s="640"/>
      <c r="I195" s="641"/>
    </row>
    <row r="196" s="635" customFormat="1" ht="36" customHeight="1" spans="1:9">
      <c r="A196" s="421">
        <v>2013499</v>
      </c>
      <c r="B196" s="422" t="s">
        <v>262</v>
      </c>
      <c r="C196" s="310">
        <v>32</v>
      </c>
      <c r="D196" s="310">
        <v>73</v>
      </c>
      <c r="E196" s="358">
        <v>50</v>
      </c>
      <c r="F196" s="121">
        <f t="shared" si="4"/>
        <v>0.563</v>
      </c>
      <c r="G196" s="121">
        <f t="shared" si="5"/>
        <v>0.685</v>
      </c>
      <c r="H196" s="640"/>
      <c r="I196" s="641"/>
    </row>
    <row r="197" s="635" customFormat="1" ht="36" customHeight="1" spans="1:9">
      <c r="A197" s="423">
        <v>20135</v>
      </c>
      <c r="B197" s="302" t="s">
        <v>263</v>
      </c>
      <c r="C197" s="307">
        <f>SUM(C198:C202)</f>
        <v>0</v>
      </c>
      <c r="D197" s="307">
        <f>SUM(D198:D202)</f>
        <v>0</v>
      </c>
      <c r="E197" s="307">
        <v>0</v>
      </c>
      <c r="F197" s="117" t="str">
        <f t="shared" ref="F197:F260" si="6">IF(C197&gt;0,E197/C197-1,"")</f>
        <v/>
      </c>
      <c r="G197" s="117" t="str">
        <f t="shared" ref="G197:G260" si="7">IF(D197&gt;0,E197/D197,"")</f>
        <v/>
      </c>
      <c r="H197" s="640"/>
      <c r="I197" s="641"/>
    </row>
    <row r="198" s="635" customFormat="1" ht="36" customHeight="1" spans="1:9">
      <c r="A198" s="421">
        <v>2013501</v>
      </c>
      <c r="B198" s="422" t="s">
        <v>156</v>
      </c>
      <c r="C198" s="310">
        <v>0</v>
      </c>
      <c r="D198" s="310">
        <v>0</v>
      </c>
      <c r="E198" s="358">
        <v>0</v>
      </c>
      <c r="F198" s="121" t="str">
        <f t="shared" si="6"/>
        <v/>
      </c>
      <c r="G198" s="121" t="str">
        <f t="shared" si="7"/>
        <v/>
      </c>
      <c r="H198" s="640"/>
      <c r="I198" s="641"/>
    </row>
    <row r="199" s="635" customFormat="1" ht="36" customHeight="1" spans="1:9">
      <c r="A199" s="421">
        <v>2013502</v>
      </c>
      <c r="B199" s="422" t="s">
        <v>157</v>
      </c>
      <c r="C199" s="310">
        <v>0</v>
      </c>
      <c r="D199" s="310">
        <v>0</v>
      </c>
      <c r="E199" s="358">
        <v>0</v>
      </c>
      <c r="F199" s="121" t="str">
        <f t="shared" si="6"/>
        <v/>
      </c>
      <c r="G199" s="121" t="str">
        <f t="shared" si="7"/>
        <v/>
      </c>
      <c r="H199" s="640"/>
      <c r="I199" s="641"/>
    </row>
    <row r="200" s="635" customFormat="1" ht="36" customHeight="1" spans="1:9">
      <c r="A200" s="421">
        <v>2013503</v>
      </c>
      <c r="B200" s="422" t="s">
        <v>158</v>
      </c>
      <c r="C200" s="310">
        <v>0</v>
      </c>
      <c r="D200" s="310">
        <v>0</v>
      </c>
      <c r="E200" s="358">
        <v>0</v>
      </c>
      <c r="F200" s="121" t="str">
        <f t="shared" si="6"/>
        <v/>
      </c>
      <c r="G200" s="121" t="str">
        <f t="shared" si="7"/>
        <v/>
      </c>
      <c r="H200" s="640"/>
      <c r="I200" s="641"/>
    </row>
    <row r="201" s="635" customFormat="1" ht="36" customHeight="1" spans="1:9">
      <c r="A201" s="421">
        <v>2013550</v>
      </c>
      <c r="B201" s="422" t="s">
        <v>165</v>
      </c>
      <c r="C201" s="310">
        <v>0</v>
      </c>
      <c r="D201" s="310">
        <v>0</v>
      </c>
      <c r="E201" s="358">
        <v>0</v>
      </c>
      <c r="F201" s="121" t="str">
        <f t="shared" si="6"/>
        <v/>
      </c>
      <c r="G201" s="121" t="str">
        <f t="shared" si="7"/>
        <v/>
      </c>
      <c r="H201" s="640"/>
      <c r="I201" s="641"/>
    </row>
    <row r="202" s="635" customFormat="1" ht="36" customHeight="1" spans="1:9">
      <c r="A202" s="421">
        <v>2013599</v>
      </c>
      <c r="B202" s="422" t="s">
        <v>264</v>
      </c>
      <c r="C202" s="310">
        <v>0</v>
      </c>
      <c r="D202" s="310">
        <v>0</v>
      </c>
      <c r="E202" s="358">
        <v>0</v>
      </c>
      <c r="F202" s="121" t="str">
        <f t="shared" si="6"/>
        <v/>
      </c>
      <c r="G202" s="121" t="str">
        <f t="shared" si="7"/>
        <v/>
      </c>
      <c r="H202" s="640"/>
      <c r="I202" s="641"/>
    </row>
    <row r="203" s="635" customFormat="1" ht="36" customHeight="1" spans="1:9">
      <c r="A203" s="423">
        <v>20136</v>
      </c>
      <c r="B203" s="302" t="s">
        <v>265</v>
      </c>
      <c r="C203" s="307">
        <f>SUM(C204:C208)</f>
        <v>54</v>
      </c>
      <c r="D203" s="307">
        <f>SUM(D204:D208)</f>
        <v>70</v>
      </c>
      <c r="E203" s="307">
        <v>88</v>
      </c>
      <c r="F203" s="117">
        <f t="shared" si="6"/>
        <v>0.63</v>
      </c>
      <c r="G203" s="117">
        <f t="shared" si="7"/>
        <v>1.257</v>
      </c>
      <c r="H203" s="640"/>
      <c r="I203" s="641"/>
    </row>
    <row r="204" s="635" customFormat="1" ht="36" customHeight="1" spans="1:9">
      <c r="A204" s="421">
        <v>2013601</v>
      </c>
      <c r="B204" s="422" t="s">
        <v>156</v>
      </c>
      <c r="C204" s="310">
        <v>0</v>
      </c>
      <c r="D204" s="310">
        <v>0</v>
      </c>
      <c r="E204" s="358">
        <v>0</v>
      </c>
      <c r="F204" s="121" t="str">
        <f t="shared" si="6"/>
        <v/>
      </c>
      <c r="G204" s="121" t="str">
        <f t="shared" si="7"/>
        <v/>
      </c>
      <c r="H204" s="640"/>
      <c r="I204" s="641"/>
    </row>
    <row r="205" s="635" customFormat="1" ht="36" customHeight="1" spans="1:9">
      <c r="A205" s="421">
        <v>2013602</v>
      </c>
      <c r="B205" s="422" t="s">
        <v>157</v>
      </c>
      <c r="C205" s="310">
        <v>1</v>
      </c>
      <c r="D205" s="310">
        <v>21</v>
      </c>
      <c r="E205" s="358">
        <v>21</v>
      </c>
      <c r="F205" s="121">
        <f t="shared" si="6"/>
        <v>20</v>
      </c>
      <c r="G205" s="121">
        <f t="shared" si="7"/>
        <v>1</v>
      </c>
      <c r="H205" s="640"/>
      <c r="I205" s="641"/>
    </row>
    <row r="206" s="635" customFormat="1" ht="36" customHeight="1" spans="1:9">
      <c r="A206" s="421">
        <v>2013603</v>
      </c>
      <c r="B206" s="422" t="s">
        <v>158</v>
      </c>
      <c r="C206" s="310">
        <v>0</v>
      </c>
      <c r="D206" s="310">
        <v>0</v>
      </c>
      <c r="E206" s="358">
        <v>0</v>
      </c>
      <c r="F206" s="121" t="str">
        <f t="shared" si="6"/>
        <v/>
      </c>
      <c r="G206" s="121" t="str">
        <f t="shared" si="7"/>
        <v/>
      </c>
      <c r="H206" s="640"/>
      <c r="I206" s="641"/>
    </row>
    <row r="207" s="635" customFormat="1" ht="36" customHeight="1" spans="1:9">
      <c r="A207" s="421">
        <v>2013650</v>
      </c>
      <c r="B207" s="422" t="s">
        <v>165</v>
      </c>
      <c r="C207" s="310">
        <v>41</v>
      </c>
      <c r="D207" s="310">
        <v>39</v>
      </c>
      <c r="E207" s="358">
        <v>64</v>
      </c>
      <c r="F207" s="121">
        <f t="shared" si="6"/>
        <v>0.561</v>
      </c>
      <c r="G207" s="121">
        <f t="shared" si="7"/>
        <v>1.641</v>
      </c>
      <c r="H207" s="640"/>
      <c r="I207" s="641"/>
    </row>
    <row r="208" s="635" customFormat="1" ht="36" customHeight="1" spans="1:9">
      <c r="A208" s="421">
        <v>2013699</v>
      </c>
      <c r="B208" s="422" t="s">
        <v>265</v>
      </c>
      <c r="C208" s="310">
        <v>12</v>
      </c>
      <c r="D208" s="310">
        <v>10</v>
      </c>
      <c r="E208" s="358">
        <v>3</v>
      </c>
      <c r="F208" s="121">
        <f t="shared" si="6"/>
        <v>-0.75</v>
      </c>
      <c r="G208" s="121">
        <f t="shared" si="7"/>
        <v>0.3</v>
      </c>
      <c r="H208" s="640"/>
      <c r="I208" s="641"/>
    </row>
    <row r="209" s="635" customFormat="1" ht="36" customHeight="1" spans="1:9">
      <c r="A209" s="423">
        <v>20137</v>
      </c>
      <c r="B209" s="302" t="s">
        <v>266</v>
      </c>
      <c r="C209" s="307">
        <f>SUM(C210:C215)</f>
        <v>0</v>
      </c>
      <c r="D209" s="307">
        <f>SUM(D210:D215)</f>
        <v>0</v>
      </c>
      <c r="E209" s="307">
        <v>0</v>
      </c>
      <c r="F209" s="117" t="str">
        <f t="shared" si="6"/>
        <v/>
      </c>
      <c r="G209" s="117" t="str">
        <f t="shared" si="7"/>
        <v/>
      </c>
      <c r="H209" s="640"/>
      <c r="I209" s="641"/>
    </row>
    <row r="210" s="635" customFormat="1" ht="36" customHeight="1" spans="1:9">
      <c r="A210" s="421">
        <v>2013701</v>
      </c>
      <c r="B210" s="422" t="s">
        <v>156</v>
      </c>
      <c r="C210" s="310">
        <v>0</v>
      </c>
      <c r="D210" s="310">
        <v>0</v>
      </c>
      <c r="E210" s="358">
        <v>0</v>
      </c>
      <c r="F210" s="121" t="str">
        <f t="shared" si="6"/>
        <v/>
      </c>
      <c r="G210" s="121" t="str">
        <f t="shared" si="7"/>
        <v/>
      </c>
      <c r="H210" s="640"/>
      <c r="I210" s="641"/>
    </row>
    <row r="211" s="635" customFormat="1" ht="36" customHeight="1" spans="1:9">
      <c r="A211" s="421">
        <v>2013702</v>
      </c>
      <c r="B211" s="422" t="s">
        <v>157</v>
      </c>
      <c r="C211" s="310">
        <v>0</v>
      </c>
      <c r="D211" s="310">
        <v>0</v>
      </c>
      <c r="E211" s="358">
        <v>0</v>
      </c>
      <c r="F211" s="121" t="str">
        <f t="shared" si="6"/>
        <v/>
      </c>
      <c r="G211" s="121" t="str">
        <f t="shared" si="7"/>
        <v/>
      </c>
      <c r="H211" s="640"/>
      <c r="I211" s="641"/>
    </row>
    <row r="212" s="635" customFormat="1" ht="36" customHeight="1" spans="1:9">
      <c r="A212" s="421">
        <v>2013703</v>
      </c>
      <c r="B212" s="422" t="s">
        <v>158</v>
      </c>
      <c r="C212" s="310">
        <v>0</v>
      </c>
      <c r="D212" s="310">
        <v>0</v>
      </c>
      <c r="E212" s="358">
        <v>0</v>
      </c>
      <c r="F212" s="121" t="str">
        <f t="shared" si="6"/>
        <v/>
      </c>
      <c r="G212" s="121" t="str">
        <f t="shared" si="7"/>
        <v/>
      </c>
      <c r="H212" s="640"/>
      <c r="I212" s="641"/>
    </row>
    <row r="213" s="635" customFormat="1" ht="36" customHeight="1" spans="1:9">
      <c r="A213" s="421">
        <v>2013704</v>
      </c>
      <c r="B213" s="422" t="s">
        <v>267</v>
      </c>
      <c r="C213" s="310">
        <v>0</v>
      </c>
      <c r="D213" s="310">
        <v>0</v>
      </c>
      <c r="E213" s="358">
        <v>0</v>
      </c>
      <c r="F213" s="121" t="str">
        <f t="shared" si="6"/>
        <v/>
      </c>
      <c r="G213" s="121" t="str">
        <f t="shared" si="7"/>
        <v/>
      </c>
      <c r="H213" s="640"/>
      <c r="I213" s="641"/>
    </row>
    <row r="214" s="635" customFormat="1" ht="36" customHeight="1" spans="1:9">
      <c r="A214" s="421">
        <v>2013750</v>
      </c>
      <c r="B214" s="422" t="s">
        <v>165</v>
      </c>
      <c r="C214" s="310">
        <v>0</v>
      </c>
      <c r="D214" s="310">
        <v>0</v>
      </c>
      <c r="E214" s="358">
        <v>0</v>
      </c>
      <c r="F214" s="121" t="str">
        <f t="shared" si="6"/>
        <v/>
      </c>
      <c r="G214" s="121" t="str">
        <f t="shared" si="7"/>
        <v/>
      </c>
      <c r="H214" s="640"/>
      <c r="I214" s="641"/>
    </row>
    <row r="215" s="635" customFormat="1" ht="36" customHeight="1" spans="1:9">
      <c r="A215" s="421">
        <v>2013799</v>
      </c>
      <c r="B215" s="422" t="s">
        <v>268</v>
      </c>
      <c r="C215" s="310">
        <v>0</v>
      </c>
      <c r="D215" s="310">
        <v>0</v>
      </c>
      <c r="E215" s="358">
        <v>0</v>
      </c>
      <c r="F215" s="121" t="str">
        <f t="shared" si="6"/>
        <v/>
      </c>
      <c r="G215" s="121" t="str">
        <f t="shared" si="7"/>
        <v/>
      </c>
      <c r="H215" s="640"/>
      <c r="I215" s="641"/>
    </row>
    <row r="216" s="635" customFormat="1" ht="36" customHeight="1" spans="1:9">
      <c r="A216" s="423">
        <v>20138</v>
      </c>
      <c r="B216" s="302" t="s">
        <v>269</v>
      </c>
      <c r="C216" s="307">
        <f>SUM(C217:C230)</f>
        <v>1088</v>
      </c>
      <c r="D216" s="307">
        <f>SUM(D217:D230)</f>
        <v>1106</v>
      </c>
      <c r="E216" s="307">
        <v>1119</v>
      </c>
      <c r="F216" s="117">
        <f t="shared" si="6"/>
        <v>0.028</v>
      </c>
      <c r="G216" s="117">
        <f t="shared" si="7"/>
        <v>1.012</v>
      </c>
      <c r="H216" s="640"/>
      <c r="I216" s="641"/>
    </row>
    <row r="217" s="635" customFormat="1" ht="36" customHeight="1" spans="1:9">
      <c r="A217" s="421">
        <v>2013801</v>
      </c>
      <c r="B217" s="422" t="s">
        <v>156</v>
      </c>
      <c r="C217" s="310">
        <v>930</v>
      </c>
      <c r="D217" s="310">
        <v>888</v>
      </c>
      <c r="E217" s="358">
        <v>912</v>
      </c>
      <c r="F217" s="121">
        <f t="shared" si="6"/>
        <v>-0.019</v>
      </c>
      <c r="G217" s="121">
        <f t="shared" si="7"/>
        <v>1.027</v>
      </c>
      <c r="H217" s="640"/>
      <c r="I217" s="641"/>
    </row>
    <row r="218" s="635" customFormat="1" ht="36" customHeight="1" spans="1:9">
      <c r="A218" s="421">
        <v>2013802</v>
      </c>
      <c r="B218" s="422" t="s">
        <v>157</v>
      </c>
      <c r="C218" s="310">
        <v>0</v>
      </c>
      <c r="D218" s="310">
        <v>0</v>
      </c>
      <c r="E218" s="358">
        <v>0</v>
      </c>
      <c r="F218" s="121" t="str">
        <f t="shared" si="6"/>
        <v/>
      </c>
      <c r="G218" s="121" t="str">
        <f t="shared" si="7"/>
        <v/>
      </c>
      <c r="H218" s="640"/>
      <c r="I218" s="641"/>
    </row>
    <row r="219" s="635" customFormat="1" ht="36" customHeight="1" spans="1:9">
      <c r="A219" s="421">
        <v>2013803</v>
      </c>
      <c r="B219" s="422" t="s">
        <v>158</v>
      </c>
      <c r="C219" s="310">
        <v>0</v>
      </c>
      <c r="D219" s="310">
        <v>0</v>
      </c>
      <c r="E219" s="358">
        <v>0</v>
      </c>
      <c r="F219" s="121" t="str">
        <f t="shared" si="6"/>
        <v/>
      </c>
      <c r="G219" s="121" t="str">
        <f t="shared" si="7"/>
        <v/>
      </c>
      <c r="H219" s="640"/>
      <c r="I219" s="641"/>
    </row>
    <row r="220" s="635" customFormat="1" ht="36" customHeight="1" spans="1:9">
      <c r="A220" s="421">
        <v>2013804</v>
      </c>
      <c r="B220" s="422" t="s">
        <v>270</v>
      </c>
      <c r="C220" s="310">
        <v>11</v>
      </c>
      <c r="D220" s="310">
        <v>20</v>
      </c>
      <c r="E220" s="358">
        <v>20</v>
      </c>
      <c r="F220" s="121">
        <f t="shared" si="6"/>
        <v>0.818</v>
      </c>
      <c r="G220" s="121">
        <f t="shared" si="7"/>
        <v>1</v>
      </c>
      <c r="H220" s="640"/>
      <c r="I220" s="641"/>
    </row>
    <row r="221" s="635" customFormat="1" ht="36" customHeight="1" spans="1:9">
      <c r="A221" s="421">
        <v>2013805</v>
      </c>
      <c r="B221" s="422" t="s">
        <v>271</v>
      </c>
      <c r="C221" s="310">
        <v>0</v>
      </c>
      <c r="D221" s="310">
        <v>5</v>
      </c>
      <c r="E221" s="358">
        <v>5</v>
      </c>
      <c r="F221" s="121" t="str">
        <f t="shared" si="6"/>
        <v/>
      </c>
      <c r="G221" s="121">
        <f t="shared" si="7"/>
        <v>1</v>
      </c>
      <c r="H221" s="640"/>
      <c r="I221" s="641"/>
    </row>
    <row r="222" s="635" customFormat="1" ht="36" customHeight="1" spans="1:9">
      <c r="A222" s="421">
        <v>2013808</v>
      </c>
      <c r="B222" s="422" t="s">
        <v>197</v>
      </c>
      <c r="C222" s="310">
        <v>0</v>
      </c>
      <c r="D222" s="310">
        <v>0</v>
      </c>
      <c r="E222" s="358">
        <v>0</v>
      </c>
      <c r="F222" s="121" t="str">
        <f t="shared" si="6"/>
        <v/>
      </c>
      <c r="G222" s="121" t="str">
        <f t="shared" si="7"/>
        <v/>
      </c>
      <c r="H222" s="640"/>
      <c r="I222" s="641"/>
    </row>
    <row r="223" s="635" customFormat="1" ht="36" customHeight="1" spans="1:9">
      <c r="A223" s="421">
        <v>2013810</v>
      </c>
      <c r="B223" s="422" t="s">
        <v>272</v>
      </c>
      <c r="C223" s="310">
        <v>0</v>
      </c>
      <c r="D223" s="310">
        <v>11</v>
      </c>
      <c r="E223" s="358">
        <v>2</v>
      </c>
      <c r="F223" s="121" t="str">
        <f t="shared" si="6"/>
        <v/>
      </c>
      <c r="G223" s="121">
        <f t="shared" si="7"/>
        <v>0.182</v>
      </c>
      <c r="H223" s="640"/>
      <c r="I223" s="641"/>
    </row>
    <row r="224" s="635" customFormat="1" ht="36" customHeight="1" spans="1:9">
      <c r="A224" s="421">
        <v>2013812</v>
      </c>
      <c r="B224" s="422" t="s">
        <v>273</v>
      </c>
      <c r="C224" s="310">
        <v>1</v>
      </c>
      <c r="D224" s="310">
        <v>3</v>
      </c>
      <c r="E224" s="358">
        <v>3</v>
      </c>
      <c r="F224" s="121">
        <f t="shared" si="6"/>
        <v>2</v>
      </c>
      <c r="G224" s="121">
        <f t="shared" si="7"/>
        <v>1</v>
      </c>
      <c r="H224" s="640"/>
      <c r="I224" s="641"/>
    </row>
    <row r="225" s="635" customFormat="1" ht="36" customHeight="1" spans="1:9">
      <c r="A225" s="421">
        <v>2013813</v>
      </c>
      <c r="B225" s="422" t="s">
        <v>274</v>
      </c>
      <c r="C225" s="310">
        <v>0</v>
      </c>
      <c r="D225" s="310">
        <v>0</v>
      </c>
      <c r="E225" s="358">
        <v>0</v>
      </c>
      <c r="F225" s="121" t="str">
        <f t="shared" si="6"/>
        <v/>
      </c>
      <c r="G225" s="121" t="str">
        <f t="shared" si="7"/>
        <v/>
      </c>
      <c r="H225" s="640"/>
      <c r="I225" s="641"/>
    </row>
    <row r="226" s="635" customFormat="1" ht="36" customHeight="1" spans="1:9">
      <c r="A226" s="421">
        <v>2013814</v>
      </c>
      <c r="B226" s="422" t="s">
        <v>275</v>
      </c>
      <c r="C226" s="310">
        <v>0</v>
      </c>
      <c r="D226" s="310">
        <v>0</v>
      </c>
      <c r="E226" s="358">
        <v>0</v>
      </c>
      <c r="F226" s="121" t="str">
        <f t="shared" si="6"/>
        <v/>
      </c>
      <c r="G226" s="121" t="str">
        <f t="shared" si="7"/>
        <v/>
      </c>
      <c r="H226" s="640"/>
      <c r="I226" s="641"/>
    </row>
    <row r="227" s="635" customFormat="1" ht="36" customHeight="1" spans="1:9">
      <c r="A227" s="421">
        <v>2013815</v>
      </c>
      <c r="B227" s="422" t="s">
        <v>276</v>
      </c>
      <c r="C227" s="310">
        <v>7</v>
      </c>
      <c r="D227" s="310">
        <v>9</v>
      </c>
      <c r="E227" s="358">
        <v>9</v>
      </c>
      <c r="F227" s="121">
        <f t="shared" si="6"/>
        <v>0.286</v>
      </c>
      <c r="G227" s="121">
        <f t="shared" si="7"/>
        <v>1</v>
      </c>
      <c r="H227" s="640"/>
      <c r="I227" s="641"/>
    </row>
    <row r="228" s="635" customFormat="1" ht="36" customHeight="1" spans="1:9">
      <c r="A228" s="421">
        <v>2013816</v>
      </c>
      <c r="B228" s="422" t="s">
        <v>277</v>
      </c>
      <c r="C228" s="310">
        <v>0</v>
      </c>
      <c r="D228" s="310">
        <v>29</v>
      </c>
      <c r="E228" s="358">
        <v>27</v>
      </c>
      <c r="F228" s="121" t="str">
        <f t="shared" si="6"/>
        <v/>
      </c>
      <c r="G228" s="121">
        <f t="shared" si="7"/>
        <v>0.931</v>
      </c>
      <c r="H228" s="640"/>
      <c r="I228" s="641"/>
    </row>
    <row r="229" s="635" customFormat="1" ht="36" customHeight="1" spans="1:9">
      <c r="A229" s="421">
        <v>2013850</v>
      </c>
      <c r="B229" s="422" t="s">
        <v>165</v>
      </c>
      <c r="C229" s="310">
        <v>139</v>
      </c>
      <c r="D229" s="310">
        <v>136</v>
      </c>
      <c r="E229" s="358">
        <v>136</v>
      </c>
      <c r="F229" s="121">
        <f t="shared" si="6"/>
        <v>-0.022</v>
      </c>
      <c r="G229" s="121">
        <f t="shared" si="7"/>
        <v>1</v>
      </c>
      <c r="H229" s="640"/>
      <c r="I229" s="641"/>
    </row>
    <row r="230" s="635" customFormat="1" ht="36" customHeight="1" spans="1:9">
      <c r="A230" s="421">
        <v>2013899</v>
      </c>
      <c r="B230" s="422" t="s">
        <v>278</v>
      </c>
      <c r="C230" s="310">
        <v>0</v>
      </c>
      <c r="D230" s="310">
        <v>5</v>
      </c>
      <c r="E230" s="358">
        <v>5</v>
      </c>
      <c r="F230" s="121" t="str">
        <f t="shared" si="6"/>
        <v/>
      </c>
      <c r="G230" s="121">
        <f t="shared" si="7"/>
        <v>1</v>
      </c>
      <c r="H230" s="640"/>
      <c r="I230" s="641"/>
    </row>
    <row r="231" s="635" customFormat="1" ht="36" customHeight="1" spans="1:9">
      <c r="A231" s="423">
        <v>20199</v>
      </c>
      <c r="B231" s="302" t="s">
        <v>279</v>
      </c>
      <c r="C231" s="307">
        <f>SUM(C232:C233)</f>
        <v>150</v>
      </c>
      <c r="D231" s="307">
        <f>SUM(D232:D233)</f>
        <v>6050</v>
      </c>
      <c r="E231" s="307">
        <v>13282</v>
      </c>
      <c r="F231" s="117">
        <f t="shared" si="6"/>
        <v>87.547</v>
      </c>
      <c r="G231" s="117">
        <f t="shared" si="7"/>
        <v>2.195</v>
      </c>
      <c r="H231" s="640"/>
      <c r="I231" s="641"/>
    </row>
    <row r="232" s="635" customFormat="1" ht="36" customHeight="1" spans="1:9">
      <c r="A232" s="421">
        <v>2019901</v>
      </c>
      <c r="B232" s="422" t="s">
        <v>280</v>
      </c>
      <c r="C232" s="310">
        <v>0</v>
      </c>
      <c r="D232" s="310">
        <v>0</v>
      </c>
      <c r="E232" s="358">
        <v>0</v>
      </c>
      <c r="F232" s="121" t="str">
        <f t="shared" si="6"/>
        <v/>
      </c>
      <c r="G232" s="121" t="str">
        <f t="shared" si="7"/>
        <v/>
      </c>
      <c r="H232" s="640"/>
      <c r="I232" s="641"/>
    </row>
    <row r="233" s="635" customFormat="1" ht="36" customHeight="1" spans="1:9">
      <c r="A233" s="421">
        <v>2019999</v>
      </c>
      <c r="B233" s="422" t="s">
        <v>279</v>
      </c>
      <c r="C233" s="310">
        <v>150</v>
      </c>
      <c r="D233" s="310">
        <v>6050</v>
      </c>
      <c r="E233" s="358">
        <v>13282</v>
      </c>
      <c r="F233" s="121">
        <f t="shared" si="6"/>
        <v>87.547</v>
      </c>
      <c r="G233" s="121">
        <f t="shared" si="7"/>
        <v>2.195</v>
      </c>
      <c r="H233" s="640"/>
      <c r="I233" s="641"/>
    </row>
    <row r="234" s="635" customFormat="1" ht="36" customHeight="1" spans="1:9">
      <c r="A234" s="423">
        <v>202</v>
      </c>
      <c r="B234" s="300" t="s">
        <v>111</v>
      </c>
      <c r="C234" s="307">
        <f>SUM(C235:C236)</f>
        <v>0</v>
      </c>
      <c r="D234" s="307">
        <f>SUM(D235:D236)</f>
        <v>0</v>
      </c>
      <c r="E234" s="307">
        <v>0</v>
      </c>
      <c r="F234" s="117" t="str">
        <f t="shared" si="6"/>
        <v/>
      </c>
      <c r="G234" s="117" t="str">
        <f t="shared" si="7"/>
        <v/>
      </c>
      <c r="H234" s="640"/>
      <c r="I234" s="641"/>
    </row>
    <row r="235" s="635" customFormat="1" ht="36" customHeight="1" spans="1:9">
      <c r="A235" s="423">
        <v>20205</v>
      </c>
      <c r="B235" s="302" t="s">
        <v>281</v>
      </c>
      <c r="C235" s="307"/>
      <c r="D235" s="307"/>
      <c r="E235" s="307"/>
      <c r="F235" s="117" t="str">
        <f t="shared" si="6"/>
        <v/>
      </c>
      <c r="G235" s="117" t="str">
        <f t="shared" si="7"/>
        <v/>
      </c>
      <c r="H235" s="640"/>
      <c r="I235" s="641"/>
    </row>
    <row r="236" s="635" customFormat="1" ht="36" customHeight="1" spans="1:9">
      <c r="A236" s="423">
        <v>20299</v>
      </c>
      <c r="B236" s="302" t="s">
        <v>282</v>
      </c>
      <c r="C236" s="307"/>
      <c r="D236" s="307"/>
      <c r="E236" s="307"/>
      <c r="F236" s="117" t="str">
        <f t="shared" si="6"/>
        <v/>
      </c>
      <c r="G236" s="117" t="str">
        <f t="shared" si="7"/>
        <v/>
      </c>
      <c r="H236" s="640"/>
      <c r="I236" s="641"/>
    </row>
    <row r="237" s="635" customFormat="1" ht="36" customHeight="1" spans="1:9">
      <c r="A237" s="423">
        <v>203</v>
      </c>
      <c r="B237" s="300" t="s">
        <v>112</v>
      </c>
      <c r="C237" s="307">
        <f>SUM(C238,C242,C244,C246,C256)</f>
        <v>177</v>
      </c>
      <c r="D237" s="307">
        <f>SUM(D238,D242,D244,D246,D256)</f>
        <v>142</v>
      </c>
      <c r="E237" s="307">
        <v>200</v>
      </c>
      <c r="F237" s="117">
        <f t="shared" si="6"/>
        <v>0.13</v>
      </c>
      <c r="G237" s="117">
        <f t="shared" si="7"/>
        <v>1.408</v>
      </c>
      <c r="H237" s="640"/>
      <c r="I237" s="641"/>
    </row>
    <row r="238" s="635" customFormat="1" ht="36" customHeight="1" spans="1:9">
      <c r="A238" s="429">
        <v>20301</v>
      </c>
      <c r="B238" s="355" t="s">
        <v>283</v>
      </c>
      <c r="C238" s="307">
        <f>C239</f>
        <v>0</v>
      </c>
      <c r="D238" s="307">
        <f>D239</f>
        <v>0</v>
      </c>
      <c r="E238" s="307">
        <v>0</v>
      </c>
      <c r="F238" s="117" t="str">
        <f t="shared" si="6"/>
        <v/>
      </c>
      <c r="G238" s="117" t="str">
        <f t="shared" si="7"/>
        <v/>
      </c>
      <c r="H238" s="640"/>
      <c r="I238" s="641"/>
    </row>
    <row r="239" s="635" customFormat="1" ht="36" customHeight="1" spans="1:9">
      <c r="A239" s="427">
        <v>2030101</v>
      </c>
      <c r="B239" s="422" t="s">
        <v>284</v>
      </c>
      <c r="C239" s="310">
        <v>0</v>
      </c>
      <c r="D239" s="310">
        <v>0</v>
      </c>
      <c r="E239" s="358">
        <v>0</v>
      </c>
      <c r="F239" s="121" t="str">
        <f t="shared" si="6"/>
        <v/>
      </c>
      <c r="G239" s="121" t="str">
        <f t="shared" si="7"/>
        <v/>
      </c>
      <c r="H239" s="640"/>
      <c r="I239" s="641"/>
    </row>
    <row r="240" s="635" customFormat="1" ht="36" customHeight="1" spans="1:9">
      <c r="A240" s="315">
        <v>2030102</v>
      </c>
      <c r="B240" s="428" t="s">
        <v>285</v>
      </c>
      <c r="C240" s="310"/>
      <c r="D240" s="310">
        <v>0</v>
      </c>
      <c r="E240" s="358">
        <v>0</v>
      </c>
      <c r="F240" s="121" t="str">
        <f t="shared" si="6"/>
        <v/>
      </c>
      <c r="G240" s="121" t="str">
        <f t="shared" si="7"/>
        <v/>
      </c>
      <c r="H240" s="640"/>
      <c r="I240" s="641"/>
    </row>
    <row r="241" s="635" customFormat="1" ht="36" customHeight="1" spans="1:9">
      <c r="A241" s="315">
        <v>2030199</v>
      </c>
      <c r="B241" s="428" t="s">
        <v>286</v>
      </c>
      <c r="C241" s="310"/>
      <c r="D241" s="310">
        <v>0</v>
      </c>
      <c r="E241" s="358">
        <v>0</v>
      </c>
      <c r="F241" s="121" t="str">
        <f t="shared" si="6"/>
        <v/>
      </c>
      <c r="G241" s="121" t="str">
        <f t="shared" si="7"/>
        <v/>
      </c>
      <c r="H241" s="640"/>
      <c r="I241" s="641"/>
    </row>
    <row r="242" s="635" customFormat="1" ht="36" customHeight="1" spans="1:9">
      <c r="A242" s="429">
        <v>20304</v>
      </c>
      <c r="B242" s="302" t="s">
        <v>287</v>
      </c>
      <c r="C242" s="307">
        <f>C243</f>
        <v>0</v>
      </c>
      <c r="D242" s="307">
        <f>D243</f>
        <v>0</v>
      </c>
      <c r="E242" s="307">
        <v>0</v>
      </c>
      <c r="F242" s="117" t="str">
        <f t="shared" si="6"/>
        <v/>
      </c>
      <c r="G242" s="117" t="str">
        <f t="shared" si="7"/>
        <v/>
      </c>
      <c r="H242" s="640"/>
      <c r="I242" s="641"/>
    </row>
    <row r="243" s="635" customFormat="1" ht="36" customHeight="1" spans="1:9">
      <c r="A243" s="427">
        <v>2030401</v>
      </c>
      <c r="B243" s="422" t="s">
        <v>287</v>
      </c>
      <c r="C243" s="310">
        <v>0</v>
      </c>
      <c r="D243" s="310">
        <v>0</v>
      </c>
      <c r="E243" s="358">
        <v>0</v>
      </c>
      <c r="F243" s="121" t="str">
        <f t="shared" si="6"/>
        <v/>
      </c>
      <c r="G243" s="121" t="str">
        <f t="shared" si="7"/>
        <v/>
      </c>
      <c r="H243" s="640"/>
      <c r="I243" s="641"/>
    </row>
    <row r="244" s="635" customFormat="1" ht="36" customHeight="1" spans="1:9">
      <c r="A244" s="429">
        <v>20305</v>
      </c>
      <c r="B244" s="302" t="s">
        <v>288</v>
      </c>
      <c r="C244" s="307">
        <f>C245</f>
        <v>0</v>
      </c>
      <c r="D244" s="307">
        <f>D245</f>
        <v>0</v>
      </c>
      <c r="E244" s="307">
        <v>0</v>
      </c>
      <c r="F244" s="117" t="str">
        <f t="shared" si="6"/>
        <v/>
      </c>
      <c r="G244" s="117" t="str">
        <f t="shared" si="7"/>
        <v/>
      </c>
      <c r="H244" s="640"/>
      <c r="I244" s="641"/>
    </row>
    <row r="245" s="635" customFormat="1" ht="36" customHeight="1" spans="1:9">
      <c r="A245" s="427">
        <v>2030501</v>
      </c>
      <c r="B245" s="422" t="s">
        <v>288</v>
      </c>
      <c r="C245" s="310">
        <v>0</v>
      </c>
      <c r="D245" s="310">
        <v>0</v>
      </c>
      <c r="E245" s="358">
        <v>0</v>
      </c>
      <c r="F245" s="121" t="str">
        <f t="shared" si="6"/>
        <v/>
      </c>
      <c r="G245" s="121" t="str">
        <f t="shared" si="7"/>
        <v/>
      </c>
      <c r="H245" s="640"/>
      <c r="I245" s="641"/>
    </row>
    <row r="246" s="635" customFormat="1" ht="36" customHeight="1" spans="1:9">
      <c r="A246" s="423">
        <v>20306</v>
      </c>
      <c r="B246" s="302" t="s">
        <v>289</v>
      </c>
      <c r="C246" s="307">
        <f>SUM(C247:C255)</f>
        <v>177</v>
      </c>
      <c r="D246" s="307">
        <f>SUM(D247:D255)</f>
        <v>142</v>
      </c>
      <c r="E246" s="307">
        <v>200</v>
      </c>
      <c r="F246" s="117">
        <f t="shared" si="6"/>
        <v>0.13</v>
      </c>
      <c r="G246" s="117">
        <f t="shared" si="7"/>
        <v>1.408</v>
      </c>
      <c r="H246" s="640"/>
      <c r="I246" s="641"/>
    </row>
    <row r="247" s="635" customFormat="1" ht="36" customHeight="1" spans="1:9">
      <c r="A247" s="421">
        <v>2030601</v>
      </c>
      <c r="B247" s="422" t="s">
        <v>290</v>
      </c>
      <c r="C247" s="310">
        <v>68</v>
      </c>
      <c r="D247" s="310">
        <v>73</v>
      </c>
      <c r="E247" s="358">
        <v>84</v>
      </c>
      <c r="F247" s="121">
        <f t="shared" si="6"/>
        <v>0.235</v>
      </c>
      <c r="G247" s="121">
        <f t="shared" si="7"/>
        <v>1.151</v>
      </c>
      <c r="H247" s="640"/>
      <c r="I247" s="641"/>
    </row>
    <row r="248" s="635" customFormat="1" ht="36" customHeight="1" spans="1:9">
      <c r="A248" s="421">
        <v>2030602</v>
      </c>
      <c r="B248" s="422" t="s">
        <v>291</v>
      </c>
      <c r="C248" s="310">
        <v>0</v>
      </c>
      <c r="D248" s="310">
        <v>0</v>
      </c>
      <c r="E248" s="358">
        <v>0</v>
      </c>
      <c r="F248" s="121" t="str">
        <f t="shared" si="6"/>
        <v/>
      </c>
      <c r="G248" s="121" t="str">
        <f t="shared" si="7"/>
        <v/>
      </c>
      <c r="H248" s="640"/>
      <c r="I248" s="641"/>
    </row>
    <row r="249" s="635" customFormat="1" ht="36" customHeight="1" spans="1:9">
      <c r="A249" s="421">
        <v>2030603</v>
      </c>
      <c r="B249" s="422" t="s">
        <v>292</v>
      </c>
      <c r="C249" s="310">
        <v>0</v>
      </c>
      <c r="D249" s="310">
        <v>0</v>
      </c>
      <c r="E249" s="358">
        <v>0</v>
      </c>
      <c r="F249" s="121" t="str">
        <f t="shared" si="6"/>
        <v/>
      </c>
      <c r="G249" s="121" t="str">
        <f t="shared" si="7"/>
        <v/>
      </c>
      <c r="H249" s="640"/>
      <c r="I249" s="641"/>
    </row>
    <row r="250" s="635" customFormat="1" ht="36" customHeight="1" spans="1:9">
      <c r="A250" s="421">
        <v>2030604</v>
      </c>
      <c r="B250" s="422" t="s">
        <v>293</v>
      </c>
      <c r="C250" s="310">
        <v>0</v>
      </c>
      <c r="D250" s="310">
        <v>0</v>
      </c>
      <c r="E250" s="358">
        <v>0</v>
      </c>
      <c r="F250" s="121" t="str">
        <f t="shared" si="6"/>
        <v/>
      </c>
      <c r="G250" s="121" t="str">
        <f t="shared" si="7"/>
        <v/>
      </c>
      <c r="H250" s="640"/>
      <c r="I250" s="641"/>
    </row>
    <row r="251" s="635" customFormat="1" ht="36" customHeight="1" spans="1:9">
      <c r="A251" s="421">
        <v>2030605</v>
      </c>
      <c r="B251" s="422" t="s">
        <v>294</v>
      </c>
      <c r="C251" s="310">
        <v>9</v>
      </c>
      <c r="D251" s="310">
        <v>0</v>
      </c>
      <c r="E251" s="358">
        <v>0</v>
      </c>
      <c r="F251" s="121">
        <f t="shared" si="6"/>
        <v>-1</v>
      </c>
      <c r="G251" s="121" t="str">
        <f t="shared" si="7"/>
        <v/>
      </c>
      <c r="H251" s="640"/>
      <c r="I251" s="641"/>
    </row>
    <row r="252" s="635" customFormat="1" ht="36" customHeight="1" spans="1:9">
      <c r="A252" s="421">
        <v>2030606</v>
      </c>
      <c r="B252" s="422" t="s">
        <v>295</v>
      </c>
      <c r="C252" s="310">
        <v>0</v>
      </c>
      <c r="D252" s="310">
        <v>0</v>
      </c>
      <c r="E252" s="358">
        <v>0</v>
      </c>
      <c r="F252" s="121" t="str">
        <f t="shared" si="6"/>
        <v/>
      </c>
      <c r="G252" s="121" t="str">
        <f t="shared" si="7"/>
        <v/>
      </c>
      <c r="H252" s="640"/>
      <c r="I252" s="641"/>
    </row>
    <row r="253" s="635" customFormat="1" ht="36" customHeight="1" spans="1:9">
      <c r="A253" s="421">
        <v>2030607</v>
      </c>
      <c r="B253" s="422" t="s">
        <v>296</v>
      </c>
      <c r="C253" s="310">
        <v>91</v>
      </c>
      <c r="D253" s="310">
        <v>47</v>
      </c>
      <c r="E253" s="358">
        <v>94</v>
      </c>
      <c r="F253" s="121">
        <f t="shared" si="6"/>
        <v>0.033</v>
      </c>
      <c r="G253" s="121">
        <f t="shared" si="7"/>
        <v>2</v>
      </c>
      <c r="H253" s="640"/>
      <c r="I253" s="641"/>
    </row>
    <row r="254" s="635" customFormat="1" ht="36" customHeight="1" spans="1:9">
      <c r="A254" s="421">
        <v>2030608</v>
      </c>
      <c r="B254" s="422" t="s">
        <v>297</v>
      </c>
      <c r="C254" s="310">
        <v>0</v>
      </c>
      <c r="D254" s="310">
        <v>0</v>
      </c>
      <c r="E254" s="358">
        <v>0</v>
      </c>
      <c r="F254" s="121" t="str">
        <f t="shared" si="6"/>
        <v/>
      </c>
      <c r="G254" s="121" t="str">
        <f t="shared" si="7"/>
        <v/>
      </c>
      <c r="H254" s="640"/>
      <c r="I254" s="641"/>
    </row>
    <row r="255" s="635" customFormat="1" ht="36" customHeight="1" spans="1:9">
      <c r="A255" s="421">
        <v>2030699</v>
      </c>
      <c r="B255" s="422" t="s">
        <v>298</v>
      </c>
      <c r="C255" s="310">
        <v>9</v>
      </c>
      <c r="D255" s="310">
        <v>22</v>
      </c>
      <c r="E255" s="358">
        <v>22</v>
      </c>
      <c r="F255" s="121">
        <f t="shared" si="6"/>
        <v>1.444</v>
      </c>
      <c r="G255" s="121">
        <f t="shared" si="7"/>
        <v>1</v>
      </c>
      <c r="H255" s="640"/>
      <c r="I255" s="641"/>
    </row>
    <row r="256" s="635" customFormat="1" ht="36" customHeight="1" spans="1:9">
      <c r="A256" s="423">
        <v>20399</v>
      </c>
      <c r="B256" s="302" t="s">
        <v>299</v>
      </c>
      <c r="C256" s="307">
        <f>C257</f>
        <v>0</v>
      </c>
      <c r="D256" s="307">
        <f>D257</f>
        <v>0</v>
      </c>
      <c r="E256" s="307">
        <v>0</v>
      </c>
      <c r="F256" s="117" t="str">
        <f t="shared" si="6"/>
        <v/>
      </c>
      <c r="G256" s="117" t="str">
        <f t="shared" si="7"/>
        <v/>
      </c>
      <c r="H256" s="640"/>
      <c r="I256" s="641"/>
    </row>
    <row r="257" s="635" customFormat="1" ht="36" customHeight="1" spans="1:9">
      <c r="A257" s="427">
        <v>2039999</v>
      </c>
      <c r="B257" s="422" t="s">
        <v>299</v>
      </c>
      <c r="C257" s="310">
        <v>0</v>
      </c>
      <c r="D257" s="310">
        <v>0</v>
      </c>
      <c r="E257" s="358">
        <v>0</v>
      </c>
      <c r="F257" s="121" t="str">
        <f t="shared" si="6"/>
        <v/>
      </c>
      <c r="G257" s="121" t="str">
        <f t="shared" si="7"/>
        <v/>
      </c>
      <c r="H257" s="640"/>
      <c r="I257" s="641"/>
    </row>
    <row r="258" s="635" customFormat="1" ht="36" customHeight="1" spans="1:9">
      <c r="A258" s="423">
        <v>204</v>
      </c>
      <c r="B258" s="300" t="s">
        <v>113</v>
      </c>
      <c r="C258" s="307">
        <f>SUM(C259,C262,C273,C280,C288,C297,C313,C323,C333,C341,C347)</f>
        <v>8790</v>
      </c>
      <c r="D258" s="307">
        <f>SUM(D259,D262,D273,D280,D288,D297,D313,D323,D333,D341,D347)</f>
        <v>8821</v>
      </c>
      <c r="E258" s="307">
        <v>9550</v>
      </c>
      <c r="F258" s="117">
        <f t="shared" si="6"/>
        <v>0.086</v>
      </c>
      <c r="G258" s="117">
        <f t="shared" si="7"/>
        <v>1.083</v>
      </c>
      <c r="H258" s="640"/>
      <c r="I258" s="641"/>
    </row>
    <row r="259" s="635" customFormat="1" ht="36" customHeight="1" spans="1:9">
      <c r="A259" s="423">
        <v>20401</v>
      </c>
      <c r="B259" s="302" t="s">
        <v>300</v>
      </c>
      <c r="C259" s="307">
        <f>SUM(C260:C261)</f>
        <v>22</v>
      </c>
      <c r="D259" s="307">
        <f>SUM(D260:D261)</f>
        <v>22</v>
      </c>
      <c r="E259" s="307">
        <v>7</v>
      </c>
      <c r="F259" s="117">
        <f t="shared" si="6"/>
        <v>-0.682</v>
      </c>
      <c r="G259" s="117">
        <f t="shared" si="7"/>
        <v>0.318</v>
      </c>
      <c r="H259" s="640"/>
      <c r="I259" s="641"/>
    </row>
    <row r="260" s="635" customFormat="1" ht="36" customHeight="1" spans="1:9">
      <c r="A260" s="421">
        <v>2040101</v>
      </c>
      <c r="B260" s="422" t="s">
        <v>300</v>
      </c>
      <c r="C260" s="310">
        <v>0</v>
      </c>
      <c r="D260" s="310">
        <v>0</v>
      </c>
      <c r="E260" s="358">
        <v>0</v>
      </c>
      <c r="F260" s="121" t="str">
        <f t="shared" si="6"/>
        <v/>
      </c>
      <c r="G260" s="121" t="str">
        <f t="shared" si="7"/>
        <v/>
      </c>
      <c r="H260" s="640"/>
      <c r="I260" s="641"/>
    </row>
    <row r="261" s="635" customFormat="1" ht="36" customHeight="1" spans="1:9">
      <c r="A261" s="421">
        <v>2040199</v>
      </c>
      <c r="B261" s="422" t="s">
        <v>301</v>
      </c>
      <c r="C261" s="310">
        <v>22</v>
      </c>
      <c r="D261" s="310">
        <v>22</v>
      </c>
      <c r="E261" s="358">
        <v>7</v>
      </c>
      <c r="F261" s="121">
        <f t="shared" ref="F261:F324" si="8">IF(C261&gt;0,E261/C261-1,"")</f>
        <v>-0.682</v>
      </c>
      <c r="G261" s="121">
        <f t="shared" ref="G261:G324" si="9">IF(D261&gt;0,E261/D261,"")</f>
        <v>0.318</v>
      </c>
      <c r="H261" s="640"/>
      <c r="I261" s="641"/>
    </row>
    <row r="262" s="635" customFormat="1" ht="36" customHeight="1" spans="1:9">
      <c r="A262" s="423">
        <v>20402</v>
      </c>
      <c r="B262" s="302" t="s">
        <v>302</v>
      </c>
      <c r="C262" s="307">
        <f>SUM(C263:C272)</f>
        <v>7923</v>
      </c>
      <c r="D262" s="307">
        <f>SUM(D263:D272)</f>
        <v>7756</v>
      </c>
      <c r="E262" s="307">
        <v>8396</v>
      </c>
      <c r="F262" s="117">
        <f t="shared" si="8"/>
        <v>0.06</v>
      </c>
      <c r="G262" s="117">
        <f t="shared" si="9"/>
        <v>1.083</v>
      </c>
      <c r="H262" s="640"/>
      <c r="I262" s="641"/>
    </row>
    <row r="263" s="635" customFormat="1" ht="36" customHeight="1" spans="1:9">
      <c r="A263" s="421">
        <v>2040201</v>
      </c>
      <c r="B263" s="422" t="s">
        <v>156</v>
      </c>
      <c r="C263" s="310">
        <v>6768</v>
      </c>
      <c r="D263" s="310">
        <v>6541</v>
      </c>
      <c r="E263" s="358">
        <v>6657</v>
      </c>
      <c r="F263" s="121">
        <f t="shared" si="8"/>
        <v>-0.016</v>
      </c>
      <c r="G263" s="121">
        <f t="shared" si="9"/>
        <v>1.018</v>
      </c>
      <c r="H263" s="640"/>
      <c r="I263" s="641"/>
    </row>
    <row r="264" s="635" customFormat="1" ht="36" customHeight="1" spans="1:9">
      <c r="A264" s="421">
        <v>2040202</v>
      </c>
      <c r="B264" s="422" t="s">
        <v>157</v>
      </c>
      <c r="C264" s="310">
        <v>641</v>
      </c>
      <c r="D264" s="310">
        <v>846</v>
      </c>
      <c r="E264" s="358">
        <v>784</v>
      </c>
      <c r="F264" s="121">
        <f t="shared" si="8"/>
        <v>0.223</v>
      </c>
      <c r="G264" s="121">
        <f t="shared" si="9"/>
        <v>0.927</v>
      </c>
      <c r="H264" s="640"/>
      <c r="I264" s="641"/>
    </row>
    <row r="265" s="635" customFormat="1" ht="36" customHeight="1" spans="1:9">
      <c r="A265" s="421">
        <v>2040203</v>
      </c>
      <c r="B265" s="422" t="s">
        <v>158</v>
      </c>
      <c r="C265" s="310">
        <v>0</v>
      </c>
      <c r="D265" s="310">
        <v>0</v>
      </c>
      <c r="E265" s="358">
        <v>0</v>
      </c>
      <c r="F265" s="121" t="str">
        <f t="shared" si="8"/>
        <v/>
      </c>
      <c r="G265" s="121" t="str">
        <f t="shared" si="9"/>
        <v/>
      </c>
      <c r="H265" s="640"/>
      <c r="I265" s="641"/>
    </row>
    <row r="266" s="635" customFormat="1" ht="36" customHeight="1" spans="1:9">
      <c r="A266" s="421">
        <v>2040219</v>
      </c>
      <c r="B266" s="422" t="s">
        <v>197</v>
      </c>
      <c r="C266" s="310">
        <v>0</v>
      </c>
      <c r="D266" s="310">
        <v>0</v>
      </c>
      <c r="E266" s="358">
        <v>0</v>
      </c>
      <c r="F266" s="121" t="str">
        <f t="shared" si="8"/>
        <v/>
      </c>
      <c r="G266" s="121" t="str">
        <f t="shared" si="9"/>
        <v/>
      </c>
      <c r="H266" s="640"/>
      <c r="I266" s="641"/>
    </row>
    <row r="267" s="635" customFormat="1" ht="36" customHeight="1" spans="1:9">
      <c r="A267" s="421">
        <v>2040220</v>
      </c>
      <c r="B267" s="422" t="s">
        <v>303</v>
      </c>
      <c r="C267" s="310">
        <v>116</v>
      </c>
      <c r="D267" s="310">
        <v>128</v>
      </c>
      <c r="E267" s="358">
        <v>123</v>
      </c>
      <c r="F267" s="121">
        <f t="shared" si="8"/>
        <v>0.06</v>
      </c>
      <c r="G267" s="121">
        <f t="shared" si="9"/>
        <v>0.961</v>
      </c>
      <c r="H267" s="640"/>
      <c r="I267" s="641"/>
    </row>
    <row r="268" s="635" customFormat="1" ht="36" customHeight="1" spans="1:9">
      <c r="A268" s="421">
        <v>2040221</v>
      </c>
      <c r="B268" s="422" t="s">
        <v>304</v>
      </c>
      <c r="C268" s="310">
        <v>0</v>
      </c>
      <c r="D268" s="310">
        <v>0</v>
      </c>
      <c r="E268" s="358">
        <v>0</v>
      </c>
      <c r="F268" s="121" t="str">
        <f t="shared" si="8"/>
        <v/>
      </c>
      <c r="G268" s="121" t="str">
        <f t="shared" si="9"/>
        <v/>
      </c>
      <c r="H268" s="640"/>
      <c r="I268" s="641"/>
    </row>
    <row r="269" s="635" customFormat="1" ht="36" customHeight="1" spans="1:9">
      <c r="A269" s="421">
        <v>2040222</v>
      </c>
      <c r="B269" s="422" t="s">
        <v>305</v>
      </c>
      <c r="C269" s="310">
        <v>0</v>
      </c>
      <c r="D269" s="310">
        <v>0</v>
      </c>
      <c r="E269" s="358">
        <v>0</v>
      </c>
      <c r="F269" s="121" t="str">
        <f t="shared" si="8"/>
        <v/>
      </c>
      <c r="G269" s="121" t="str">
        <f t="shared" si="9"/>
        <v/>
      </c>
      <c r="H269" s="640"/>
      <c r="I269" s="641"/>
    </row>
    <row r="270" s="635" customFormat="1" ht="36" customHeight="1" spans="1:9">
      <c r="A270" s="421">
        <v>2040223</v>
      </c>
      <c r="B270" s="422" t="s">
        <v>306</v>
      </c>
      <c r="C270" s="310">
        <v>0</v>
      </c>
      <c r="D270" s="310">
        <v>0</v>
      </c>
      <c r="E270" s="358">
        <v>0</v>
      </c>
      <c r="F270" s="121" t="str">
        <f t="shared" si="8"/>
        <v/>
      </c>
      <c r="G270" s="121" t="str">
        <f t="shared" si="9"/>
        <v/>
      </c>
      <c r="H270" s="640"/>
      <c r="I270" s="641"/>
    </row>
    <row r="271" s="635" customFormat="1" ht="36" customHeight="1" spans="1:9">
      <c r="A271" s="421">
        <v>2040250</v>
      </c>
      <c r="B271" s="422" t="s">
        <v>165</v>
      </c>
      <c r="C271" s="310">
        <v>0</v>
      </c>
      <c r="D271" s="310">
        <v>0</v>
      </c>
      <c r="E271" s="358">
        <v>0</v>
      </c>
      <c r="F271" s="121" t="str">
        <f t="shared" si="8"/>
        <v/>
      </c>
      <c r="G271" s="121" t="str">
        <f t="shared" si="9"/>
        <v/>
      </c>
      <c r="H271" s="640"/>
      <c r="I271" s="641"/>
    </row>
    <row r="272" s="635" customFormat="1" ht="36" customHeight="1" spans="1:9">
      <c r="A272" s="421">
        <v>2040299</v>
      </c>
      <c r="B272" s="422" t="s">
        <v>307</v>
      </c>
      <c r="C272" s="310">
        <v>398</v>
      </c>
      <c r="D272" s="310">
        <v>241</v>
      </c>
      <c r="E272" s="358">
        <v>832</v>
      </c>
      <c r="F272" s="121">
        <f t="shared" si="8"/>
        <v>1.09</v>
      </c>
      <c r="G272" s="121">
        <f t="shared" si="9"/>
        <v>3.452</v>
      </c>
      <c r="H272" s="640"/>
      <c r="I272" s="641"/>
    </row>
    <row r="273" s="635" customFormat="1" ht="36" customHeight="1" spans="1:9">
      <c r="A273" s="423">
        <v>20403</v>
      </c>
      <c r="B273" s="302" t="s">
        <v>308</v>
      </c>
      <c r="C273" s="307">
        <f>SUM(C274:C279)</f>
        <v>0</v>
      </c>
      <c r="D273" s="307">
        <f>SUM(D274:D279)</f>
        <v>0</v>
      </c>
      <c r="E273" s="307">
        <v>0</v>
      </c>
      <c r="F273" s="117" t="str">
        <f t="shared" si="8"/>
        <v/>
      </c>
      <c r="G273" s="117" t="str">
        <f t="shared" si="9"/>
        <v/>
      </c>
      <c r="H273" s="640"/>
      <c r="I273" s="641"/>
    </row>
    <row r="274" s="635" customFormat="1" ht="36" customHeight="1" spans="1:9">
      <c r="A274" s="421">
        <v>2040301</v>
      </c>
      <c r="B274" s="422" t="s">
        <v>156</v>
      </c>
      <c r="C274" s="310">
        <v>0</v>
      </c>
      <c r="D274" s="310">
        <v>0</v>
      </c>
      <c r="E274" s="358">
        <v>0</v>
      </c>
      <c r="F274" s="121" t="str">
        <f t="shared" si="8"/>
        <v/>
      </c>
      <c r="G274" s="121" t="str">
        <f t="shared" si="9"/>
        <v/>
      </c>
      <c r="H274" s="640"/>
      <c r="I274" s="641"/>
    </row>
    <row r="275" s="635" customFormat="1" ht="36" customHeight="1" spans="1:9">
      <c r="A275" s="421">
        <v>2040302</v>
      </c>
      <c r="B275" s="422" t="s">
        <v>157</v>
      </c>
      <c r="C275" s="310">
        <v>0</v>
      </c>
      <c r="D275" s="310">
        <v>0</v>
      </c>
      <c r="E275" s="358">
        <v>0</v>
      </c>
      <c r="F275" s="121" t="str">
        <f t="shared" si="8"/>
        <v/>
      </c>
      <c r="G275" s="121" t="str">
        <f t="shared" si="9"/>
        <v/>
      </c>
      <c r="H275" s="640"/>
      <c r="I275" s="641"/>
    </row>
    <row r="276" s="635" customFormat="1" ht="36" customHeight="1" spans="1:9">
      <c r="A276" s="421">
        <v>2040303</v>
      </c>
      <c r="B276" s="422" t="s">
        <v>158</v>
      </c>
      <c r="C276" s="310">
        <v>0</v>
      </c>
      <c r="D276" s="310">
        <v>0</v>
      </c>
      <c r="E276" s="358">
        <v>0</v>
      </c>
      <c r="F276" s="121" t="str">
        <f t="shared" si="8"/>
        <v/>
      </c>
      <c r="G276" s="121" t="str">
        <f t="shared" si="9"/>
        <v/>
      </c>
      <c r="H276" s="640"/>
      <c r="I276" s="641"/>
    </row>
    <row r="277" s="635" customFormat="1" ht="36" customHeight="1" spans="1:9">
      <c r="A277" s="421">
        <v>2040304</v>
      </c>
      <c r="B277" s="422" t="s">
        <v>309</v>
      </c>
      <c r="C277" s="310">
        <v>0</v>
      </c>
      <c r="D277" s="310">
        <v>0</v>
      </c>
      <c r="E277" s="358">
        <v>0</v>
      </c>
      <c r="F277" s="121" t="str">
        <f t="shared" si="8"/>
        <v/>
      </c>
      <c r="G277" s="121" t="str">
        <f t="shared" si="9"/>
        <v/>
      </c>
      <c r="H277" s="640"/>
      <c r="I277" s="641"/>
    </row>
    <row r="278" s="635" customFormat="1" ht="36" customHeight="1" spans="1:9">
      <c r="A278" s="421">
        <v>2040350</v>
      </c>
      <c r="B278" s="422" t="s">
        <v>165</v>
      </c>
      <c r="C278" s="310">
        <v>0</v>
      </c>
      <c r="D278" s="310">
        <v>0</v>
      </c>
      <c r="E278" s="358">
        <v>0</v>
      </c>
      <c r="F278" s="121" t="str">
        <f t="shared" si="8"/>
        <v/>
      </c>
      <c r="G278" s="121" t="str">
        <f t="shared" si="9"/>
        <v/>
      </c>
      <c r="H278" s="640"/>
      <c r="I278" s="641"/>
    </row>
    <row r="279" s="635" customFormat="1" ht="36" customHeight="1" spans="1:9">
      <c r="A279" s="421">
        <v>2040399</v>
      </c>
      <c r="B279" s="422" t="s">
        <v>310</v>
      </c>
      <c r="C279" s="310">
        <v>0</v>
      </c>
      <c r="D279" s="310">
        <v>0</v>
      </c>
      <c r="E279" s="358">
        <v>0</v>
      </c>
      <c r="F279" s="121" t="str">
        <f t="shared" si="8"/>
        <v/>
      </c>
      <c r="G279" s="121" t="str">
        <f t="shared" si="9"/>
        <v/>
      </c>
      <c r="H279" s="640"/>
      <c r="I279" s="641"/>
    </row>
    <row r="280" s="635" customFormat="1" ht="36" customHeight="1" spans="1:9">
      <c r="A280" s="423">
        <v>20404</v>
      </c>
      <c r="B280" s="302" t="s">
        <v>311</v>
      </c>
      <c r="C280" s="307">
        <f>SUM(C281:C287)</f>
        <v>119</v>
      </c>
      <c r="D280" s="307">
        <f>SUM(D281:D287)</f>
        <v>80</v>
      </c>
      <c r="E280" s="307">
        <v>80</v>
      </c>
      <c r="F280" s="117">
        <f t="shared" si="8"/>
        <v>-0.328</v>
      </c>
      <c r="G280" s="117">
        <f t="shared" si="9"/>
        <v>1</v>
      </c>
      <c r="H280" s="640"/>
      <c r="I280" s="641"/>
    </row>
    <row r="281" s="635" customFormat="1" ht="36" customHeight="1" spans="1:9">
      <c r="A281" s="421">
        <v>2040401</v>
      </c>
      <c r="B281" s="422" t="s">
        <v>156</v>
      </c>
      <c r="C281" s="310">
        <v>119</v>
      </c>
      <c r="D281" s="310">
        <v>80</v>
      </c>
      <c r="E281" s="358">
        <v>80</v>
      </c>
      <c r="F281" s="121">
        <f t="shared" si="8"/>
        <v>-0.328</v>
      </c>
      <c r="G281" s="121">
        <f t="shared" si="9"/>
        <v>1</v>
      </c>
      <c r="H281" s="640"/>
      <c r="I281" s="641"/>
    </row>
    <row r="282" s="635" customFormat="1" ht="36" customHeight="1" spans="1:9">
      <c r="A282" s="421">
        <v>2040402</v>
      </c>
      <c r="B282" s="422" t="s">
        <v>157</v>
      </c>
      <c r="C282" s="310">
        <v>0</v>
      </c>
      <c r="D282" s="310">
        <v>0</v>
      </c>
      <c r="E282" s="358">
        <v>0</v>
      </c>
      <c r="F282" s="121" t="str">
        <f t="shared" si="8"/>
        <v/>
      </c>
      <c r="G282" s="121" t="str">
        <f t="shared" si="9"/>
        <v/>
      </c>
      <c r="H282" s="640"/>
      <c r="I282" s="641"/>
    </row>
    <row r="283" s="635" customFormat="1" ht="36" customHeight="1" spans="1:9">
      <c r="A283" s="421">
        <v>2040403</v>
      </c>
      <c r="B283" s="422" t="s">
        <v>158</v>
      </c>
      <c r="C283" s="310">
        <v>0</v>
      </c>
      <c r="D283" s="310">
        <v>0</v>
      </c>
      <c r="E283" s="358">
        <v>0</v>
      </c>
      <c r="F283" s="121" t="str">
        <f t="shared" si="8"/>
        <v/>
      </c>
      <c r="G283" s="121" t="str">
        <f t="shared" si="9"/>
        <v/>
      </c>
      <c r="H283" s="640"/>
      <c r="I283" s="641"/>
    </row>
    <row r="284" s="635" customFormat="1" ht="36" customHeight="1" spans="1:9">
      <c r="A284" s="421">
        <v>2040409</v>
      </c>
      <c r="B284" s="422" t="s">
        <v>312</v>
      </c>
      <c r="C284" s="310">
        <v>0</v>
      </c>
      <c r="D284" s="310">
        <v>0</v>
      </c>
      <c r="E284" s="358">
        <v>0</v>
      </c>
      <c r="F284" s="121" t="str">
        <f t="shared" si="8"/>
        <v/>
      </c>
      <c r="G284" s="121" t="str">
        <f t="shared" si="9"/>
        <v/>
      </c>
      <c r="H284" s="640"/>
      <c r="I284" s="641"/>
    </row>
    <row r="285" s="635" customFormat="1" ht="36" customHeight="1" spans="1:9">
      <c r="A285" s="421">
        <v>2040410</v>
      </c>
      <c r="B285" s="422" t="s">
        <v>313</v>
      </c>
      <c r="C285" s="310">
        <v>0</v>
      </c>
      <c r="D285" s="310">
        <v>0</v>
      </c>
      <c r="E285" s="358">
        <v>0</v>
      </c>
      <c r="F285" s="121" t="str">
        <f t="shared" si="8"/>
        <v/>
      </c>
      <c r="G285" s="121" t="str">
        <f t="shared" si="9"/>
        <v/>
      </c>
      <c r="H285" s="640"/>
      <c r="I285" s="641"/>
    </row>
    <row r="286" s="635" customFormat="1" ht="36" customHeight="1" spans="1:9">
      <c r="A286" s="421">
        <v>2040450</v>
      </c>
      <c r="B286" s="422" t="s">
        <v>165</v>
      </c>
      <c r="C286" s="310">
        <v>0</v>
      </c>
      <c r="D286" s="310">
        <v>0</v>
      </c>
      <c r="E286" s="358">
        <v>0</v>
      </c>
      <c r="F286" s="121" t="str">
        <f t="shared" si="8"/>
        <v/>
      </c>
      <c r="G286" s="121" t="str">
        <f t="shared" si="9"/>
        <v/>
      </c>
      <c r="H286" s="640"/>
      <c r="I286" s="641"/>
    </row>
    <row r="287" s="635" customFormat="1" ht="36" customHeight="1" spans="1:9">
      <c r="A287" s="421">
        <v>2040499</v>
      </c>
      <c r="B287" s="422" t="s">
        <v>314</v>
      </c>
      <c r="C287" s="310">
        <v>0</v>
      </c>
      <c r="D287" s="310">
        <v>0</v>
      </c>
      <c r="E287" s="358">
        <v>0</v>
      </c>
      <c r="F287" s="121" t="str">
        <f t="shared" si="8"/>
        <v/>
      </c>
      <c r="G287" s="121" t="str">
        <f t="shared" si="9"/>
        <v/>
      </c>
      <c r="H287" s="640"/>
      <c r="I287" s="641"/>
    </row>
    <row r="288" s="635" customFormat="1" ht="36" customHeight="1" spans="1:9">
      <c r="A288" s="423">
        <v>20405</v>
      </c>
      <c r="B288" s="302" t="s">
        <v>315</v>
      </c>
      <c r="C288" s="307">
        <f>SUM(C289:C296)</f>
        <v>157</v>
      </c>
      <c r="D288" s="307">
        <f>SUM(D289:D296)</f>
        <v>163</v>
      </c>
      <c r="E288" s="307">
        <v>163</v>
      </c>
      <c r="F288" s="117">
        <f t="shared" si="8"/>
        <v>0.038</v>
      </c>
      <c r="G288" s="117">
        <f t="shared" si="9"/>
        <v>1</v>
      </c>
      <c r="H288" s="640"/>
      <c r="I288" s="641"/>
    </row>
    <row r="289" s="635" customFormat="1" ht="36" customHeight="1" spans="1:9">
      <c r="A289" s="421">
        <v>2040501</v>
      </c>
      <c r="B289" s="422" t="s">
        <v>156</v>
      </c>
      <c r="C289" s="310">
        <v>122</v>
      </c>
      <c r="D289" s="310">
        <v>131</v>
      </c>
      <c r="E289" s="358">
        <v>131</v>
      </c>
      <c r="F289" s="121">
        <f t="shared" si="8"/>
        <v>0.074</v>
      </c>
      <c r="G289" s="121">
        <f t="shared" si="9"/>
        <v>1</v>
      </c>
      <c r="H289" s="640"/>
      <c r="I289" s="641"/>
    </row>
    <row r="290" s="635" customFormat="1" ht="36" customHeight="1" spans="1:9">
      <c r="A290" s="421">
        <v>2040502</v>
      </c>
      <c r="B290" s="422" t="s">
        <v>157</v>
      </c>
      <c r="C290" s="310">
        <v>0</v>
      </c>
      <c r="D290" s="310">
        <v>20</v>
      </c>
      <c r="E290" s="358">
        <v>0</v>
      </c>
      <c r="F290" s="121" t="str">
        <f t="shared" si="8"/>
        <v/>
      </c>
      <c r="G290" s="121">
        <f t="shared" si="9"/>
        <v>0</v>
      </c>
      <c r="H290" s="640"/>
      <c r="I290" s="641"/>
    </row>
    <row r="291" s="635" customFormat="1" ht="36" customHeight="1" spans="1:9">
      <c r="A291" s="421">
        <v>2040503</v>
      </c>
      <c r="B291" s="422" t="s">
        <v>158</v>
      </c>
      <c r="C291" s="310">
        <v>0</v>
      </c>
      <c r="D291" s="310">
        <v>0</v>
      </c>
      <c r="E291" s="358">
        <v>0</v>
      </c>
      <c r="F291" s="121" t="str">
        <f t="shared" si="8"/>
        <v/>
      </c>
      <c r="G291" s="121" t="str">
        <f t="shared" si="9"/>
        <v/>
      </c>
      <c r="H291" s="640"/>
      <c r="I291" s="641"/>
    </row>
    <row r="292" s="635" customFormat="1" ht="36" customHeight="1" spans="1:9">
      <c r="A292" s="421">
        <v>2040504</v>
      </c>
      <c r="B292" s="422" t="s">
        <v>316</v>
      </c>
      <c r="C292" s="310">
        <v>0</v>
      </c>
      <c r="D292" s="310">
        <v>0</v>
      </c>
      <c r="E292" s="358">
        <v>0</v>
      </c>
      <c r="F292" s="121" t="str">
        <f t="shared" si="8"/>
        <v/>
      </c>
      <c r="G292" s="121" t="str">
        <f t="shared" si="9"/>
        <v/>
      </c>
      <c r="H292" s="640"/>
      <c r="I292" s="641"/>
    </row>
    <row r="293" s="635" customFormat="1" ht="36" customHeight="1" spans="1:9">
      <c r="A293" s="421">
        <v>2040505</v>
      </c>
      <c r="B293" s="422" t="s">
        <v>317</v>
      </c>
      <c r="C293" s="310">
        <v>0</v>
      </c>
      <c r="D293" s="310">
        <v>0</v>
      </c>
      <c r="E293" s="358">
        <v>0</v>
      </c>
      <c r="F293" s="121" t="str">
        <f t="shared" si="8"/>
        <v/>
      </c>
      <c r="G293" s="121" t="str">
        <f t="shared" si="9"/>
        <v/>
      </c>
      <c r="H293" s="640"/>
      <c r="I293" s="641"/>
    </row>
    <row r="294" s="635" customFormat="1" ht="36" customHeight="1" spans="1:9">
      <c r="A294" s="421">
        <v>2040506</v>
      </c>
      <c r="B294" s="422" t="s">
        <v>318</v>
      </c>
      <c r="C294" s="310">
        <v>0</v>
      </c>
      <c r="D294" s="310">
        <v>0</v>
      </c>
      <c r="E294" s="358">
        <v>0</v>
      </c>
      <c r="F294" s="121" t="str">
        <f t="shared" si="8"/>
        <v/>
      </c>
      <c r="G294" s="121" t="str">
        <f t="shared" si="9"/>
        <v/>
      </c>
      <c r="H294" s="640"/>
      <c r="I294" s="641"/>
    </row>
    <row r="295" s="635" customFormat="1" ht="36" customHeight="1" spans="1:9">
      <c r="A295" s="421">
        <v>2040550</v>
      </c>
      <c r="B295" s="422" t="s">
        <v>165</v>
      </c>
      <c r="C295" s="310">
        <v>0</v>
      </c>
      <c r="D295" s="310">
        <v>0</v>
      </c>
      <c r="E295" s="358">
        <v>0</v>
      </c>
      <c r="F295" s="121" t="str">
        <f t="shared" si="8"/>
        <v/>
      </c>
      <c r="G295" s="121" t="str">
        <f t="shared" si="9"/>
        <v/>
      </c>
      <c r="H295" s="640"/>
      <c r="I295" s="641"/>
    </row>
    <row r="296" s="635" customFormat="1" ht="36" customHeight="1" spans="1:9">
      <c r="A296" s="421">
        <v>2040599</v>
      </c>
      <c r="B296" s="422" t="s">
        <v>319</v>
      </c>
      <c r="C296" s="310">
        <v>35</v>
      </c>
      <c r="D296" s="310">
        <v>12</v>
      </c>
      <c r="E296" s="358">
        <v>32</v>
      </c>
      <c r="F296" s="121">
        <f t="shared" si="8"/>
        <v>-0.086</v>
      </c>
      <c r="G296" s="121">
        <f t="shared" si="9"/>
        <v>2.667</v>
      </c>
      <c r="H296" s="640"/>
      <c r="I296" s="641"/>
    </row>
    <row r="297" s="635" customFormat="1" ht="36" customHeight="1" spans="1:9">
      <c r="A297" s="423">
        <v>20406</v>
      </c>
      <c r="B297" s="302" t="s">
        <v>320</v>
      </c>
      <c r="C297" s="307">
        <f>SUM(C298:C312)</f>
        <v>517</v>
      </c>
      <c r="D297" s="307">
        <f>SUM(D298:D312)</f>
        <v>691</v>
      </c>
      <c r="E297" s="307">
        <v>677</v>
      </c>
      <c r="F297" s="117">
        <f t="shared" si="8"/>
        <v>0.309</v>
      </c>
      <c r="G297" s="117">
        <f t="shared" si="9"/>
        <v>0.98</v>
      </c>
      <c r="H297" s="640"/>
      <c r="I297" s="641"/>
    </row>
    <row r="298" s="635" customFormat="1" ht="36" customHeight="1" spans="1:9">
      <c r="A298" s="421">
        <v>2040601</v>
      </c>
      <c r="B298" s="422" t="s">
        <v>156</v>
      </c>
      <c r="C298" s="310">
        <v>408</v>
      </c>
      <c r="D298" s="310">
        <v>383</v>
      </c>
      <c r="E298" s="358">
        <v>406</v>
      </c>
      <c r="F298" s="121">
        <f t="shared" si="8"/>
        <v>-0.005</v>
      </c>
      <c r="G298" s="121">
        <f t="shared" si="9"/>
        <v>1.06</v>
      </c>
      <c r="H298" s="640"/>
      <c r="I298" s="641"/>
    </row>
    <row r="299" s="635" customFormat="1" ht="36" customHeight="1" spans="1:9">
      <c r="A299" s="421">
        <v>2040602</v>
      </c>
      <c r="B299" s="422" t="s">
        <v>157</v>
      </c>
      <c r="C299" s="310">
        <v>15</v>
      </c>
      <c r="D299" s="310">
        <v>23</v>
      </c>
      <c r="E299" s="358">
        <v>7</v>
      </c>
      <c r="F299" s="121">
        <f t="shared" si="8"/>
        <v>-0.533</v>
      </c>
      <c r="G299" s="121">
        <f t="shared" si="9"/>
        <v>0.304</v>
      </c>
      <c r="H299" s="640"/>
      <c r="I299" s="641"/>
    </row>
    <row r="300" s="635" customFormat="1" ht="36" customHeight="1" spans="1:9">
      <c r="A300" s="421">
        <v>2040603</v>
      </c>
      <c r="B300" s="422" t="s">
        <v>158</v>
      </c>
      <c r="C300" s="310">
        <v>0</v>
      </c>
      <c r="D300" s="310">
        <v>0</v>
      </c>
      <c r="E300" s="358">
        <v>0</v>
      </c>
      <c r="F300" s="121" t="str">
        <f t="shared" si="8"/>
        <v/>
      </c>
      <c r="G300" s="121" t="str">
        <f t="shared" si="9"/>
        <v/>
      </c>
      <c r="H300" s="640"/>
      <c r="I300" s="641"/>
    </row>
    <row r="301" s="635" customFormat="1" ht="36" customHeight="1" spans="1:9">
      <c r="A301" s="421">
        <v>2040604</v>
      </c>
      <c r="B301" s="422" t="s">
        <v>321</v>
      </c>
      <c r="C301" s="310">
        <v>4</v>
      </c>
      <c r="D301" s="310">
        <v>26</v>
      </c>
      <c r="E301" s="358">
        <v>21</v>
      </c>
      <c r="F301" s="121">
        <f t="shared" si="8"/>
        <v>4.25</v>
      </c>
      <c r="G301" s="121">
        <f t="shared" si="9"/>
        <v>0.808</v>
      </c>
      <c r="H301" s="640"/>
      <c r="I301" s="641"/>
    </row>
    <row r="302" s="635" customFormat="1" ht="36" customHeight="1" spans="1:9">
      <c r="A302" s="421">
        <v>2040605</v>
      </c>
      <c r="B302" s="422" t="s">
        <v>322</v>
      </c>
      <c r="C302" s="310">
        <v>3</v>
      </c>
      <c r="D302" s="310">
        <v>28</v>
      </c>
      <c r="E302" s="358">
        <v>5</v>
      </c>
      <c r="F302" s="121">
        <f t="shared" si="8"/>
        <v>0.667</v>
      </c>
      <c r="G302" s="121">
        <f t="shared" si="9"/>
        <v>0.179</v>
      </c>
      <c r="H302" s="640"/>
      <c r="I302" s="641"/>
    </row>
    <row r="303" s="635" customFormat="1" ht="36" customHeight="1" spans="1:9">
      <c r="A303" s="421">
        <v>2040606</v>
      </c>
      <c r="B303" s="422" t="s">
        <v>323</v>
      </c>
      <c r="C303" s="310">
        <v>0</v>
      </c>
      <c r="D303" s="310">
        <v>0</v>
      </c>
      <c r="E303" s="358">
        <v>0</v>
      </c>
      <c r="F303" s="121" t="str">
        <f t="shared" si="8"/>
        <v/>
      </c>
      <c r="G303" s="121" t="str">
        <f t="shared" si="9"/>
        <v/>
      </c>
      <c r="H303" s="640"/>
      <c r="I303" s="641"/>
    </row>
    <row r="304" s="635" customFormat="1" ht="36" customHeight="1" spans="1:9">
      <c r="A304" s="421">
        <v>2040607</v>
      </c>
      <c r="B304" s="422" t="s">
        <v>324</v>
      </c>
      <c r="C304" s="310">
        <v>41</v>
      </c>
      <c r="D304" s="310">
        <v>65</v>
      </c>
      <c r="E304" s="358">
        <v>66</v>
      </c>
      <c r="F304" s="121">
        <f t="shared" si="8"/>
        <v>0.61</v>
      </c>
      <c r="G304" s="121">
        <f t="shared" si="9"/>
        <v>1.015</v>
      </c>
      <c r="H304" s="640"/>
      <c r="I304" s="641"/>
    </row>
    <row r="305" s="635" customFormat="1" ht="36" customHeight="1" spans="1:9">
      <c r="A305" s="421">
        <v>2040608</v>
      </c>
      <c r="B305" s="422" t="s">
        <v>325</v>
      </c>
      <c r="C305" s="310">
        <v>0</v>
      </c>
      <c r="D305" s="310">
        <v>0</v>
      </c>
      <c r="E305" s="358">
        <v>0</v>
      </c>
      <c r="F305" s="121" t="str">
        <f t="shared" si="8"/>
        <v/>
      </c>
      <c r="G305" s="121" t="str">
        <f t="shared" si="9"/>
        <v/>
      </c>
      <c r="H305" s="640"/>
      <c r="I305" s="641"/>
    </row>
    <row r="306" s="635" customFormat="1" ht="36" customHeight="1" spans="1:9">
      <c r="A306" s="421">
        <v>2040609</v>
      </c>
      <c r="B306" s="422" t="s">
        <v>1254</v>
      </c>
      <c r="C306" s="310"/>
      <c r="D306" s="310">
        <v>0</v>
      </c>
      <c r="E306" s="358">
        <v>0</v>
      </c>
      <c r="F306" s="121" t="str">
        <f t="shared" si="8"/>
        <v/>
      </c>
      <c r="G306" s="121" t="str">
        <f t="shared" si="9"/>
        <v/>
      </c>
      <c r="H306" s="640"/>
      <c r="I306" s="641"/>
    </row>
    <row r="307" s="635" customFormat="1" ht="36" customHeight="1" spans="1:9">
      <c r="A307" s="421">
        <v>2040610</v>
      </c>
      <c r="B307" s="422" t="s">
        <v>326</v>
      </c>
      <c r="C307" s="310">
        <v>20</v>
      </c>
      <c r="D307" s="310">
        <v>25</v>
      </c>
      <c r="E307" s="358">
        <v>38</v>
      </c>
      <c r="F307" s="121">
        <f t="shared" si="8"/>
        <v>0.9</v>
      </c>
      <c r="G307" s="121">
        <f t="shared" si="9"/>
        <v>1.52</v>
      </c>
      <c r="H307" s="640"/>
      <c r="I307" s="641"/>
    </row>
    <row r="308" s="635" customFormat="1" ht="36" customHeight="1" spans="1:9">
      <c r="A308" s="421">
        <v>2040611</v>
      </c>
      <c r="B308" s="422" t="s">
        <v>1255</v>
      </c>
      <c r="C308" s="310"/>
      <c r="D308" s="310">
        <v>0</v>
      </c>
      <c r="E308" s="358">
        <v>0</v>
      </c>
      <c r="F308" s="121" t="str">
        <f t="shared" si="8"/>
        <v/>
      </c>
      <c r="G308" s="121" t="str">
        <f t="shared" si="9"/>
        <v/>
      </c>
      <c r="H308" s="640"/>
      <c r="I308" s="641"/>
    </row>
    <row r="309" s="635" customFormat="1" ht="36" customHeight="1" spans="1:9">
      <c r="A309" s="421">
        <v>2040612</v>
      </c>
      <c r="B309" s="428" t="s">
        <v>327</v>
      </c>
      <c r="C309" s="310">
        <v>0</v>
      </c>
      <c r="D309" s="310">
        <v>11</v>
      </c>
      <c r="E309" s="358">
        <v>18</v>
      </c>
      <c r="F309" s="121" t="str">
        <f t="shared" si="8"/>
        <v/>
      </c>
      <c r="G309" s="121">
        <f t="shared" si="9"/>
        <v>1.636</v>
      </c>
      <c r="H309" s="640"/>
      <c r="I309" s="641"/>
    </row>
    <row r="310" s="635" customFormat="1" ht="36" customHeight="1" spans="1:9">
      <c r="A310" s="421">
        <v>2040613</v>
      </c>
      <c r="B310" s="422" t="s">
        <v>197</v>
      </c>
      <c r="C310" s="310">
        <v>0</v>
      </c>
      <c r="D310" s="310">
        <v>0</v>
      </c>
      <c r="E310" s="358">
        <v>0</v>
      </c>
      <c r="F310" s="121" t="str">
        <f t="shared" si="8"/>
        <v/>
      </c>
      <c r="G310" s="121" t="str">
        <f t="shared" si="9"/>
        <v/>
      </c>
      <c r="H310" s="640"/>
      <c r="I310" s="641"/>
    </row>
    <row r="311" s="635" customFormat="1" ht="36" customHeight="1" spans="1:9">
      <c r="A311" s="421">
        <v>2040650</v>
      </c>
      <c r="B311" s="422" t="s">
        <v>165</v>
      </c>
      <c r="C311" s="310">
        <v>0</v>
      </c>
      <c r="D311" s="310">
        <v>0</v>
      </c>
      <c r="E311" s="358">
        <v>0</v>
      </c>
      <c r="F311" s="121" t="str">
        <f t="shared" si="8"/>
        <v/>
      </c>
      <c r="G311" s="121" t="str">
        <f t="shared" si="9"/>
        <v/>
      </c>
      <c r="H311" s="640"/>
      <c r="I311" s="641"/>
    </row>
    <row r="312" s="635" customFormat="1" ht="36" customHeight="1" spans="1:9">
      <c r="A312" s="421">
        <v>2040699</v>
      </c>
      <c r="B312" s="422" t="s">
        <v>328</v>
      </c>
      <c r="C312" s="310">
        <v>26</v>
      </c>
      <c r="D312" s="310">
        <v>130</v>
      </c>
      <c r="E312" s="358">
        <v>116</v>
      </c>
      <c r="F312" s="121">
        <f t="shared" si="8"/>
        <v>3.462</v>
      </c>
      <c r="G312" s="121">
        <f t="shared" si="9"/>
        <v>0.892</v>
      </c>
      <c r="H312" s="640"/>
      <c r="I312" s="641"/>
    </row>
    <row r="313" s="635" customFormat="1" ht="36" customHeight="1" spans="1:9">
      <c r="A313" s="423">
        <v>20407</v>
      </c>
      <c r="B313" s="302" t="s">
        <v>329</v>
      </c>
      <c r="C313" s="307">
        <f>SUM(C314:C322)</f>
        <v>0</v>
      </c>
      <c r="D313" s="307">
        <f>SUM(D314:D322)</f>
        <v>0</v>
      </c>
      <c r="E313" s="307">
        <v>0</v>
      </c>
      <c r="F313" s="117" t="str">
        <f t="shared" si="8"/>
        <v/>
      </c>
      <c r="G313" s="117" t="str">
        <f t="shared" si="9"/>
        <v/>
      </c>
      <c r="H313" s="640"/>
      <c r="I313" s="641"/>
    </row>
    <row r="314" s="635" customFormat="1" ht="36" customHeight="1" spans="1:9">
      <c r="A314" s="421">
        <v>2040701</v>
      </c>
      <c r="B314" s="422" t="s">
        <v>156</v>
      </c>
      <c r="C314" s="310">
        <v>0</v>
      </c>
      <c r="D314" s="310">
        <v>0</v>
      </c>
      <c r="E314" s="358">
        <v>0</v>
      </c>
      <c r="F314" s="121" t="str">
        <f t="shared" si="8"/>
        <v/>
      </c>
      <c r="G314" s="121" t="str">
        <f t="shared" si="9"/>
        <v/>
      </c>
      <c r="H314" s="640"/>
      <c r="I314" s="641"/>
    </row>
    <row r="315" s="635" customFormat="1" ht="36" customHeight="1" spans="1:9">
      <c r="A315" s="421">
        <v>2040702</v>
      </c>
      <c r="B315" s="422" t="s">
        <v>157</v>
      </c>
      <c r="C315" s="310">
        <v>0</v>
      </c>
      <c r="D315" s="310">
        <v>0</v>
      </c>
      <c r="E315" s="358">
        <v>0</v>
      </c>
      <c r="F315" s="121" t="str">
        <f t="shared" si="8"/>
        <v/>
      </c>
      <c r="G315" s="121" t="str">
        <f t="shared" si="9"/>
        <v/>
      </c>
      <c r="H315" s="640"/>
      <c r="I315" s="641"/>
    </row>
    <row r="316" s="635" customFormat="1" ht="36" customHeight="1" spans="1:9">
      <c r="A316" s="421">
        <v>2040703</v>
      </c>
      <c r="B316" s="422" t="s">
        <v>158</v>
      </c>
      <c r="C316" s="310">
        <v>0</v>
      </c>
      <c r="D316" s="310">
        <v>0</v>
      </c>
      <c r="E316" s="358">
        <v>0</v>
      </c>
      <c r="F316" s="121" t="str">
        <f t="shared" si="8"/>
        <v/>
      </c>
      <c r="G316" s="121" t="str">
        <f t="shared" si="9"/>
        <v/>
      </c>
      <c r="H316" s="640"/>
      <c r="I316" s="641"/>
    </row>
    <row r="317" s="635" customFormat="1" ht="36" customHeight="1" spans="1:9">
      <c r="A317" s="421">
        <v>2040704</v>
      </c>
      <c r="B317" s="428" t="s">
        <v>330</v>
      </c>
      <c r="C317" s="310">
        <v>0</v>
      </c>
      <c r="D317" s="310">
        <v>0</v>
      </c>
      <c r="E317" s="358">
        <v>0</v>
      </c>
      <c r="F317" s="121" t="str">
        <f t="shared" si="8"/>
        <v/>
      </c>
      <c r="G317" s="121" t="str">
        <f t="shared" si="9"/>
        <v/>
      </c>
      <c r="H317" s="640"/>
      <c r="I317" s="641"/>
    </row>
    <row r="318" s="635" customFormat="1" ht="36" customHeight="1" spans="1:9">
      <c r="A318" s="421">
        <v>2040705</v>
      </c>
      <c r="B318" s="428" t="s">
        <v>331</v>
      </c>
      <c r="C318" s="310">
        <v>0</v>
      </c>
      <c r="D318" s="310">
        <v>0</v>
      </c>
      <c r="E318" s="358">
        <v>0</v>
      </c>
      <c r="F318" s="121" t="str">
        <f t="shared" si="8"/>
        <v/>
      </c>
      <c r="G318" s="121" t="str">
        <f t="shared" si="9"/>
        <v/>
      </c>
      <c r="H318" s="640"/>
      <c r="I318" s="641"/>
    </row>
    <row r="319" s="635" customFormat="1" ht="36" customHeight="1" spans="1:9">
      <c r="A319" s="421">
        <v>2040706</v>
      </c>
      <c r="B319" s="422" t="s">
        <v>332</v>
      </c>
      <c r="C319" s="310">
        <v>0</v>
      </c>
      <c r="D319" s="310">
        <v>0</v>
      </c>
      <c r="E319" s="358">
        <v>0</v>
      </c>
      <c r="F319" s="121" t="str">
        <f t="shared" si="8"/>
        <v/>
      </c>
      <c r="G319" s="121" t="str">
        <f t="shared" si="9"/>
        <v/>
      </c>
      <c r="H319" s="640"/>
      <c r="I319" s="641"/>
    </row>
    <row r="320" s="635" customFormat="1" ht="36" customHeight="1" spans="1:9">
      <c r="A320" s="421">
        <v>2040707</v>
      </c>
      <c r="B320" s="422" t="s">
        <v>197</v>
      </c>
      <c r="C320" s="310">
        <v>0</v>
      </c>
      <c r="D320" s="310">
        <v>0</v>
      </c>
      <c r="E320" s="358">
        <v>0</v>
      </c>
      <c r="F320" s="121" t="str">
        <f t="shared" si="8"/>
        <v/>
      </c>
      <c r="G320" s="121" t="str">
        <f t="shared" si="9"/>
        <v/>
      </c>
      <c r="H320" s="640"/>
      <c r="I320" s="641"/>
    </row>
    <row r="321" s="635" customFormat="1" ht="36" customHeight="1" spans="1:9">
      <c r="A321" s="421">
        <v>2040750</v>
      </c>
      <c r="B321" s="422" t="s">
        <v>165</v>
      </c>
      <c r="C321" s="310">
        <v>0</v>
      </c>
      <c r="D321" s="310">
        <v>0</v>
      </c>
      <c r="E321" s="358">
        <v>0</v>
      </c>
      <c r="F321" s="121" t="str">
        <f t="shared" si="8"/>
        <v/>
      </c>
      <c r="G321" s="121" t="str">
        <f t="shared" si="9"/>
        <v/>
      </c>
      <c r="H321" s="640"/>
      <c r="I321" s="641"/>
    </row>
    <row r="322" s="635" customFormat="1" ht="36" customHeight="1" spans="1:9">
      <c r="A322" s="421">
        <v>2040799</v>
      </c>
      <c r="B322" s="422" t="s">
        <v>333</v>
      </c>
      <c r="C322" s="310">
        <v>0</v>
      </c>
      <c r="D322" s="310">
        <v>0</v>
      </c>
      <c r="E322" s="358">
        <v>0</v>
      </c>
      <c r="F322" s="121" t="str">
        <f t="shared" si="8"/>
        <v/>
      </c>
      <c r="G322" s="121" t="str">
        <f t="shared" si="9"/>
        <v/>
      </c>
      <c r="H322" s="640"/>
      <c r="I322" s="641"/>
    </row>
    <row r="323" s="635" customFormat="1" ht="36" customHeight="1" spans="1:9">
      <c r="A323" s="423">
        <v>20408</v>
      </c>
      <c r="B323" s="302" t="s">
        <v>334</v>
      </c>
      <c r="C323" s="307">
        <f>SUM(C324:C332)</f>
        <v>0</v>
      </c>
      <c r="D323" s="307">
        <f>SUM(D324:D332)</f>
        <v>0</v>
      </c>
      <c r="E323" s="307">
        <v>0</v>
      </c>
      <c r="F323" s="117" t="str">
        <f t="shared" si="8"/>
        <v/>
      </c>
      <c r="G323" s="117" t="str">
        <f t="shared" si="9"/>
        <v/>
      </c>
      <c r="H323" s="640"/>
      <c r="I323" s="641"/>
    </row>
    <row r="324" s="635" customFormat="1" ht="36" customHeight="1" spans="1:9">
      <c r="A324" s="421">
        <v>2040801</v>
      </c>
      <c r="B324" s="422" t="s">
        <v>156</v>
      </c>
      <c r="C324" s="310">
        <v>0</v>
      </c>
      <c r="D324" s="310">
        <v>0</v>
      </c>
      <c r="E324" s="358">
        <v>0</v>
      </c>
      <c r="F324" s="121" t="str">
        <f t="shared" si="8"/>
        <v/>
      </c>
      <c r="G324" s="121" t="str">
        <f t="shared" si="9"/>
        <v/>
      </c>
      <c r="H324" s="640"/>
      <c r="I324" s="641"/>
    </row>
    <row r="325" s="635" customFormat="1" ht="36" customHeight="1" spans="1:9">
      <c r="A325" s="421">
        <v>2040802</v>
      </c>
      <c r="B325" s="422" t="s">
        <v>157</v>
      </c>
      <c r="C325" s="310">
        <v>0</v>
      </c>
      <c r="D325" s="310">
        <v>0</v>
      </c>
      <c r="E325" s="358">
        <v>0</v>
      </c>
      <c r="F325" s="121" t="str">
        <f t="shared" ref="F325:F388" si="10">IF(C325&gt;0,E325/C325-1,"")</f>
        <v/>
      </c>
      <c r="G325" s="121" t="str">
        <f t="shared" ref="G325:G388" si="11">IF(D325&gt;0,E325/D325,"")</f>
        <v/>
      </c>
      <c r="H325" s="640"/>
      <c r="I325" s="641"/>
    </row>
    <row r="326" s="635" customFormat="1" ht="36" customHeight="1" spans="1:9">
      <c r="A326" s="421">
        <v>2040803</v>
      </c>
      <c r="B326" s="422" t="s">
        <v>158</v>
      </c>
      <c r="C326" s="310">
        <v>0</v>
      </c>
      <c r="D326" s="310">
        <v>0</v>
      </c>
      <c r="E326" s="358">
        <v>0</v>
      </c>
      <c r="F326" s="121" t="str">
        <f t="shared" si="10"/>
        <v/>
      </c>
      <c r="G326" s="121" t="str">
        <f t="shared" si="11"/>
        <v/>
      </c>
      <c r="H326" s="640"/>
      <c r="I326" s="641"/>
    </row>
    <row r="327" s="635" customFormat="1" ht="36" customHeight="1" spans="1:9">
      <c r="A327" s="421">
        <v>2040804</v>
      </c>
      <c r="B327" s="422" t="s">
        <v>335</v>
      </c>
      <c r="C327" s="310">
        <v>0</v>
      </c>
      <c r="D327" s="310">
        <v>0</v>
      </c>
      <c r="E327" s="358">
        <v>0</v>
      </c>
      <c r="F327" s="121" t="str">
        <f t="shared" si="10"/>
        <v/>
      </c>
      <c r="G327" s="121" t="str">
        <f t="shared" si="11"/>
        <v/>
      </c>
      <c r="H327" s="640"/>
      <c r="I327" s="641"/>
    </row>
    <row r="328" s="635" customFormat="1" ht="36" customHeight="1" spans="1:9">
      <c r="A328" s="421">
        <v>2040805</v>
      </c>
      <c r="B328" s="422" t="s">
        <v>336</v>
      </c>
      <c r="C328" s="310">
        <v>0</v>
      </c>
      <c r="D328" s="310">
        <v>0</v>
      </c>
      <c r="E328" s="358">
        <v>0</v>
      </c>
      <c r="F328" s="121" t="str">
        <f t="shared" si="10"/>
        <v/>
      </c>
      <c r="G328" s="121" t="str">
        <f t="shared" si="11"/>
        <v/>
      </c>
      <c r="H328" s="640"/>
      <c r="I328" s="641"/>
    </row>
    <row r="329" s="635" customFormat="1" ht="36" customHeight="1" spans="1:9">
      <c r="A329" s="421">
        <v>2040806</v>
      </c>
      <c r="B329" s="422" t="s">
        <v>337</v>
      </c>
      <c r="C329" s="310">
        <v>0</v>
      </c>
      <c r="D329" s="310">
        <v>0</v>
      </c>
      <c r="E329" s="358">
        <v>0</v>
      </c>
      <c r="F329" s="121" t="str">
        <f t="shared" si="10"/>
        <v/>
      </c>
      <c r="G329" s="121" t="str">
        <f t="shared" si="11"/>
        <v/>
      </c>
      <c r="H329" s="640"/>
      <c r="I329" s="641"/>
    </row>
    <row r="330" s="635" customFormat="1" ht="36" customHeight="1" spans="1:9">
      <c r="A330" s="421">
        <v>2040807</v>
      </c>
      <c r="B330" s="422" t="s">
        <v>197</v>
      </c>
      <c r="C330" s="310">
        <v>0</v>
      </c>
      <c r="D330" s="310">
        <v>0</v>
      </c>
      <c r="E330" s="358">
        <v>0</v>
      </c>
      <c r="F330" s="121" t="str">
        <f t="shared" si="10"/>
        <v/>
      </c>
      <c r="G330" s="121" t="str">
        <f t="shared" si="11"/>
        <v/>
      </c>
      <c r="H330" s="640"/>
      <c r="I330" s="641"/>
    </row>
    <row r="331" s="635" customFormat="1" ht="36" customHeight="1" spans="1:9">
      <c r="A331" s="421">
        <v>2040850</v>
      </c>
      <c r="B331" s="422" t="s">
        <v>165</v>
      </c>
      <c r="C331" s="310">
        <v>0</v>
      </c>
      <c r="D331" s="310">
        <v>0</v>
      </c>
      <c r="E331" s="358">
        <v>0</v>
      </c>
      <c r="F331" s="121" t="str">
        <f t="shared" si="10"/>
        <v/>
      </c>
      <c r="G331" s="121" t="str">
        <f t="shared" si="11"/>
        <v/>
      </c>
      <c r="H331" s="640"/>
      <c r="I331" s="641"/>
    </row>
    <row r="332" s="635" customFormat="1" ht="36" customHeight="1" spans="1:9">
      <c r="A332" s="421">
        <v>2040899</v>
      </c>
      <c r="B332" s="422" t="s">
        <v>338</v>
      </c>
      <c r="C332" s="310">
        <v>0</v>
      </c>
      <c r="D332" s="310">
        <v>0</v>
      </c>
      <c r="E332" s="358">
        <v>0</v>
      </c>
      <c r="F332" s="121" t="str">
        <f t="shared" si="10"/>
        <v/>
      </c>
      <c r="G332" s="121" t="str">
        <f t="shared" si="11"/>
        <v/>
      </c>
      <c r="H332" s="640"/>
      <c r="I332" s="641"/>
    </row>
    <row r="333" s="635" customFormat="1" ht="36" customHeight="1" spans="1:9">
      <c r="A333" s="423">
        <v>20409</v>
      </c>
      <c r="B333" s="302" t="s">
        <v>339</v>
      </c>
      <c r="C333" s="307">
        <f>SUM(C334:C340)</f>
        <v>0</v>
      </c>
      <c r="D333" s="307">
        <f>SUM(D334:D340)</f>
        <v>0</v>
      </c>
      <c r="E333" s="307">
        <v>0</v>
      </c>
      <c r="F333" s="117" t="str">
        <f t="shared" si="10"/>
        <v/>
      </c>
      <c r="G333" s="117" t="str">
        <f t="shared" si="11"/>
        <v/>
      </c>
      <c r="H333" s="640"/>
      <c r="I333" s="641"/>
    </row>
    <row r="334" s="635" customFormat="1" ht="36" customHeight="1" spans="1:9">
      <c r="A334" s="421">
        <v>2040901</v>
      </c>
      <c r="B334" s="422" t="s">
        <v>156</v>
      </c>
      <c r="C334" s="310">
        <v>0</v>
      </c>
      <c r="D334" s="310">
        <v>0</v>
      </c>
      <c r="E334" s="358">
        <v>0</v>
      </c>
      <c r="F334" s="121" t="str">
        <f t="shared" si="10"/>
        <v/>
      </c>
      <c r="G334" s="121" t="str">
        <f t="shared" si="11"/>
        <v/>
      </c>
      <c r="H334" s="640"/>
      <c r="I334" s="641"/>
    </row>
    <row r="335" s="635" customFormat="1" ht="36" customHeight="1" spans="1:9">
      <c r="A335" s="421">
        <v>2040902</v>
      </c>
      <c r="B335" s="422" t="s">
        <v>157</v>
      </c>
      <c r="C335" s="310">
        <v>0</v>
      </c>
      <c r="D335" s="310">
        <v>0</v>
      </c>
      <c r="E335" s="358">
        <v>0</v>
      </c>
      <c r="F335" s="121" t="str">
        <f t="shared" si="10"/>
        <v/>
      </c>
      <c r="G335" s="121" t="str">
        <f t="shared" si="11"/>
        <v/>
      </c>
      <c r="H335" s="640"/>
      <c r="I335" s="641"/>
    </row>
    <row r="336" s="635" customFormat="1" ht="36" customHeight="1" spans="1:9">
      <c r="A336" s="421">
        <v>2040903</v>
      </c>
      <c r="B336" s="422" t="s">
        <v>158</v>
      </c>
      <c r="C336" s="310">
        <v>0</v>
      </c>
      <c r="D336" s="310">
        <v>0</v>
      </c>
      <c r="E336" s="358">
        <v>0</v>
      </c>
      <c r="F336" s="121" t="str">
        <f t="shared" si="10"/>
        <v/>
      </c>
      <c r="G336" s="121" t="str">
        <f t="shared" si="11"/>
        <v/>
      </c>
      <c r="H336" s="640"/>
      <c r="I336" s="641"/>
    </row>
    <row r="337" s="635" customFormat="1" ht="36" customHeight="1" spans="1:9">
      <c r="A337" s="421">
        <v>2040904</v>
      </c>
      <c r="B337" s="422" t="s">
        <v>340</v>
      </c>
      <c r="C337" s="310">
        <v>0</v>
      </c>
      <c r="D337" s="310">
        <v>0</v>
      </c>
      <c r="E337" s="358">
        <v>0</v>
      </c>
      <c r="F337" s="121" t="str">
        <f t="shared" si="10"/>
        <v/>
      </c>
      <c r="G337" s="121" t="str">
        <f t="shared" si="11"/>
        <v/>
      </c>
      <c r="H337" s="640"/>
      <c r="I337" s="641"/>
    </row>
    <row r="338" s="635" customFormat="1" ht="36" customHeight="1" spans="1:9">
      <c r="A338" s="421">
        <v>2040905</v>
      </c>
      <c r="B338" s="422" t="s">
        <v>341</v>
      </c>
      <c r="C338" s="310">
        <v>0</v>
      </c>
      <c r="D338" s="310">
        <v>0</v>
      </c>
      <c r="E338" s="358">
        <v>0</v>
      </c>
      <c r="F338" s="121" t="str">
        <f t="shared" si="10"/>
        <v/>
      </c>
      <c r="G338" s="121" t="str">
        <f t="shared" si="11"/>
        <v/>
      </c>
      <c r="H338" s="640"/>
      <c r="I338" s="641"/>
    </row>
    <row r="339" s="635" customFormat="1" ht="36" customHeight="1" spans="1:9">
      <c r="A339" s="421">
        <v>2040950</v>
      </c>
      <c r="B339" s="422" t="s">
        <v>165</v>
      </c>
      <c r="C339" s="310">
        <v>0</v>
      </c>
      <c r="D339" s="310">
        <v>0</v>
      </c>
      <c r="E339" s="358">
        <v>0</v>
      </c>
      <c r="F339" s="121" t="str">
        <f t="shared" si="10"/>
        <v/>
      </c>
      <c r="G339" s="121" t="str">
        <f t="shared" si="11"/>
        <v/>
      </c>
      <c r="H339" s="640"/>
      <c r="I339" s="641"/>
    </row>
    <row r="340" s="635" customFormat="1" ht="36" customHeight="1" spans="1:9">
      <c r="A340" s="421">
        <v>2040999</v>
      </c>
      <c r="B340" s="422" t="s">
        <v>342</v>
      </c>
      <c r="C340" s="310">
        <v>0</v>
      </c>
      <c r="D340" s="310">
        <v>0</v>
      </c>
      <c r="E340" s="358">
        <v>0</v>
      </c>
      <c r="F340" s="121" t="str">
        <f t="shared" si="10"/>
        <v/>
      </c>
      <c r="G340" s="121" t="str">
        <f t="shared" si="11"/>
        <v/>
      </c>
      <c r="H340" s="640"/>
      <c r="I340" s="641"/>
    </row>
    <row r="341" s="635" customFormat="1" ht="36" customHeight="1" spans="1:9">
      <c r="A341" s="423">
        <v>20410</v>
      </c>
      <c r="B341" s="302" t="s">
        <v>343</v>
      </c>
      <c r="C341" s="307">
        <f>SUM(C342:C346)</f>
        <v>0</v>
      </c>
      <c r="D341" s="307">
        <f>SUM(D342:D346)</f>
        <v>0</v>
      </c>
      <c r="E341" s="307">
        <v>0</v>
      </c>
      <c r="F341" s="117" t="str">
        <f t="shared" si="10"/>
        <v/>
      </c>
      <c r="G341" s="117" t="str">
        <f t="shared" si="11"/>
        <v/>
      </c>
      <c r="H341" s="640"/>
      <c r="I341" s="641"/>
    </row>
    <row r="342" s="635" customFormat="1" ht="36" customHeight="1" spans="1:9">
      <c r="A342" s="421">
        <v>2041001</v>
      </c>
      <c r="B342" s="422" t="s">
        <v>156</v>
      </c>
      <c r="C342" s="310">
        <v>0</v>
      </c>
      <c r="D342" s="310">
        <v>0</v>
      </c>
      <c r="E342" s="358">
        <v>0</v>
      </c>
      <c r="F342" s="121" t="str">
        <f t="shared" si="10"/>
        <v/>
      </c>
      <c r="G342" s="121" t="str">
        <f t="shared" si="11"/>
        <v/>
      </c>
      <c r="H342" s="640"/>
      <c r="I342" s="641"/>
    </row>
    <row r="343" s="635" customFormat="1" ht="36" customHeight="1" spans="1:9">
      <c r="A343" s="421">
        <v>2041002</v>
      </c>
      <c r="B343" s="422" t="s">
        <v>157</v>
      </c>
      <c r="C343" s="310">
        <v>0</v>
      </c>
      <c r="D343" s="310">
        <v>0</v>
      </c>
      <c r="E343" s="358">
        <v>0</v>
      </c>
      <c r="F343" s="121" t="str">
        <f t="shared" si="10"/>
        <v/>
      </c>
      <c r="G343" s="121" t="str">
        <f t="shared" si="11"/>
        <v/>
      </c>
      <c r="H343" s="640"/>
      <c r="I343" s="641"/>
    </row>
    <row r="344" s="635" customFormat="1" ht="36" customHeight="1" spans="1:9">
      <c r="A344" s="421">
        <v>2041006</v>
      </c>
      <c r="B344" s="422" t="s">
        <v>197</v>
      </c>
      <c r="C344" s="310">
        <v>0</v>
      </c>
      <c r="D344" s="310">
        <v>0</v>
      </c>
      <c r="E344" s="358">
        <v>0</v>
      </c>
      <c r="F344" s="121" t="str">
        <f t="shared" si="10"/>
        <v/>
      </c>
      <c r="G344" s="121" t="str">
        <f t="shared" si="11"/>
        <v/>
      </c>
      <c r="H344" s="640"/>
      <c r="I344" s="641"/>
    </row>
    <row r="345" s="635" customFormat="1" ht="36" customHeight="1" spans="1:9">
      <c r="A345" s="421">
        <v>2041007</v>
      </c>
      <c r="B345" s="422" t="s">
        <v>344</v>
      </c>
      <c r="C345" s="310">
        <v>0</v>
      </c>
      <c r="D345" s="310">
        <v>0</v>
      </c>
      <c r="E345" s="358">
        <v>0</v>
      </c>
      <c r="F345" s="121" t="str">
        <f t="shared" si="10"/>
        <v/>
      </c>
      <c r="G345" s="121" t="str">
        <f t="shared" si="11"/>
        <v/>
      </c>
      <c r="H345" s="640"/>
      <c r="I345" s="641"/>
    </row>
    <row r="346" s="635" customFormat="1" ht="36" customHeight="1" spans="1:9">
      <c r="A346" s="421">
        <v>2041099</v>
      </c>
      <c r="B346" s="422" t="s">
        <v>345</v>
      </c>
      <c r="C346" s="310">
        <v>0</v>
      </c>
      <c r="D346" s="310">
        <v>0</v>
      </c>
      <c r="E346" s="358">
        <v>0</v>
      </c>
      <c r="F346" s="121" t="str">
        <f t="shared" si="10"/>
        <v/>
      </c>
      <c r="G346" s="121" t="str">
        <f t="shared" si="11"/>
        <v/>
      </c>
      <c r="H346" s="640"/>
      <c r="I346" s="641"/>
    </row>
    <row r="347" s="635" customFormat="1" ht="36" customHeight="1" spans="1:9">
      <c r="A347" s="423">
        <v>20499</v>
      </c>
      <c r="B347" s="302" t="s">
        <v>346</v>
      </c>
      <c r="C347" s="307">
        <f>SUM(C348:C349)</f>
        <v>52</v>
      </c>
      <c r="D347" s="307">
        <f>SUM(D348:D349)</f>
        <v>109</v>
      </c>
      <c r="E347" s="307">
        <v>227</v>
      </c>
      <c r="F347" s="117">
        <f t="shared" si="10"/>
        <v>3.365</v>
      </c>
      <c r="G347" s="117">
        <f t="shared" si="11"/>
        <v>2.083</v>
      </c>
      <c r="H347" s="640"/>
      <c r="I347" s="641"/>
    </row>
    <row r="348" s="635" customFormat="1" ht="36" customHeight="1" spans="1:9">
      <c r="A348" s="426">
        <v>2049902</v>
      </c>
      <c r="B348" s="422" t="s">
        <v>347</v>
      </c>
      <c r="C348" s="310">
        <v>0</v>
      </c>
      <c r="D348" s="310">
        <v>0</v>
      </c>
      <c r="E348" s="358">
        <v>0</v>
      </c>
      <c r="F348" s="121" t="str">
        <f t="shared" si="10"/>
        <v/>
      </c>
      <c r="G348" s="121" t="str">
        <f t="shared" si="11"/>
        <v/>
      </c>
      <c r="H348" s="640"/>
      <c r="I348" s="641"/>
    </row>
    <row r="349" s="635" customFormat="1" ht="36" customHeight="1" spans="1:9">
      <c r="A349" s="430">
        <v>2049999</v>
      </c>
      <c r="B349" s="422" t="s">
        <v>346</v>
      </c>
      <c r="C349" s="310">
        <v>52</v>
      </c>
      <c r="D349" s="310">
        <v>109</v>
      </c>
      <c r="E349" s="358">
        <v>227</v>
      </c>
      <c r="F349" s="121">
        <f t="shared" si="10"/>
        <v>3.365</v>
      </c>
      <c r="G349" s="121">
        <f t="shared" si="11"/>
        <v>2.083</v>
      </c>
      <c r="H349" s="640"/>
      <c r="I349" s="641"/>
    </row>
    <row r="350" s="635" customFormat="1" ht="36" customHeight="1" spans="1:9">
      <c r="A350" s="423">
        <v>205</v>
      </c>
      <c r="B350" s="300" t="s">
        <v>114</v>
      </c>
      <c r="C350" s="307">
        <f>SUM(C351,C356,C365,C371,C377,C381,C385,C389,C395,C402)</f>
        <v>43402</v>
      </c>
      <c r="D350" s="307">
        <f>SUM(D351,D356,D365,D371,D377,D381,D385,D389,D395,D402)</f>
        <v>34663</v>
      </c>
      <c r="E350" s="307">
        <v>33155</v>
      </c>
      <c r="F350" s="117">
        <f t="shared" si="10"/>
        <v>-0.236</v>
      </c>
      <c r="G350" s="117">
        <f t="shared" si="11"/>
        <v>0.956</v>
      </c>
      <c r="H350" s="640"/>
      <c r="I350" s="641"/>
    </row>
    <row r="351" s="635" customFormat="1" ht="36" customHeight="1" spans="1:9">
      <c r="A351" s="423">
        <v>20501</v>
      </c>
      <c r="B351" s="302" t="s">
        <v>348</v>
      </c>
      <c r="C351" s="307">
        <f>SUM(C352:C355)</f>
        <v>599</v>
      </c>
      <c r="D351" s="307">
        <f>SUM(D352:D355)</f>
        <v>698</v>
      </c>
      <c r="E351" s="307">
        <v>669</v>
      </c>
      <c r="F351" s="117">
        <f t="shared" si="10"/>
        <v>0.117</v>
      </c>
      <c r="G351" s="117">
        <f t="shared" si="11"/>
        <v>0.958</v>
      </c>
      <c r="H351" s="640"/>
      <c r="I351" s="641"/>
    </row>
    <row r="352" s="635" customFormat="1" ht="36" customHeight="1" spans="1:9">
      <c r="A352" s="421">
        <v>2050101</v>
      </c>
      <c r="B352" s="422" t="s">
        <v>156</v>
      </c>
      <c r="C352" s="310">
        <v>184</v>
      </c>
      <c r="D352" s="310">
        <v>151</v>
      </c>
      <c r="E352" s="358">
        <v>157</v>
      </c>
      <c r="F352" s="121">
        <f t="shared" si="10"/>
        <v>-0.147</v>
      </c>
      <c r="G352" s="121">
        <f t="shared" si="11"/>
        <v>1.04</v>
      </c>
      <c r="H352" s="640"/>
      <c r="I352" s="641"/>
    </row>
    <row r="353" s="635" customFormat="1" ht="36" customHeight="1" spans="1:9">
      <c r="A353" s="421">
        <v>2050102</v>
      </c>
      <c r="B353" s="422" t="s">
        <v>157</v>
      </c>
      <c r="C353" s="310">
        <v>0</v>
      </c>
      <c r="D353" s="310">
        <v>0</v>
      </c>
      <c r="E353" s="358">
        <v>0</v>
      </c>
      <c r="F353" s="121" t="str">
        <f t="shared" si="10"/>
        <v/>
      </c>
      <c r="G353" s="121" t="str">
        <f t="shared" si="11"/>
        <v/>
      </c>
      <c r="H353" s="640"/>
      <c r="I353" s="641"/>
    </row>
    <row r="354" s="635" customFormat="1" ht="36" customHeight="1" spans="1:9">
      <c r="A354" s="421">
        <v>2050103</v>
      </c>
      <c r="B354" s="422" t="s">
        <v>158</v>
      </c>
      <c r="C354" s="310">
        <v>0</v>
      </c>
      <c r="D354" s="310">
        <v>0</v>
      </c>
      <c r="E354" s="358">
        <v>0</v>
      </c>
      <c r="F354" s="121" t="str">
        <f t="shared" si="10"/>
        <v/>
      </c>
      <c r="G354" s="121" t="str">
        <f t="shared" si="11"/>
        <v/>
      </c>
      <c r="H354" s="640"/>
      <c r="I354" s="641"/>
    </row>
    <row r="355" s="635" customFormat="1" ht="36" customHeight="1" spans="1:9">
      <c r="A355" s="421">
        <v>2050199</v>
      </c>
      <c r="B355" s="422" t="s">
        <v>349</v>
      </c>
      <c r="C355" s="310">
        <v>415</v>
      </c>
      <c r="D355" s="310">
        <v>547</v>
      </c>
      <c r="E355" s="358">
        <v>512</v>
      </c>
      <c r="F355" s="121">
        <f t="shared" si="10"/>
        <v>0.234</v>
      </c>
      <c r="G355" s="121">
        <f t="shared" si="11"/>
        <v>0.936</v>
      </c>
      <c r="H355" s="640"/>
      <c r="I355" s="641"/>
    </row>
    <row r="356" s="635" customFormat="1" ht="36" customHeight="1" spans="1:9">
      <c r="A356" s="423">
        <v>20502</v>
      </c>
      <c r="B356" s="302" t="s">
        <v>350</v>
      </c>
      <c r="C356" s="307">
        <f>SUM(C357:C364)</f>
        <v>39940</v>
      </c>
      <c r="D356" s="307">
        <f>SUM(D357:D364)</f>
        <v>32319</v>
      </c>
      <c r="E356" s="307">
        <v>30222</v>
      </c>
      <c r="F356" s="117">
        <f t="shared" si="10"/>
        <v>-0.243</v>
      </c>
      <c r="G356" s="117">
        <f t="shared" si="11"/>
        <v>0.935</v>
      </c>
      <c r="H356" s="640"/>
      <c r="I356" s="641"/>
    </row>
    <row r="357" s="635" customFormat="1" ht="36" customHeight="1" spans="1:9">
      <c r="A357" s="421">
        <v>2050201</v>
      </c>
      <c r="B357" s="422" t="s">
        <v>351</v>
      </c>
      <c r="C357" s="310">
        <v>2525</v>
      </c>
      <c r="D357" s="310">
        <v>2922</v>
      </c>
      <c r="E357" s="358">
        <v>2690</v>
      </c>
      <c r="F357" s="121">
        <f t="shared" si="10"/>
        <v>0.065</v>
      </c>
      <c r="G357" s="121">
        <f t="shared" si="11"/>
        <v>0.921</v>
      </c>
      <c r="H357" s="640"/>
      <c r="I357" s="641"/>
    </row>
    <row r="358" s="635" customFormat="1" ht="36" customHeight="1" spans="1:9">
      <c r="A358" s="421">
        <v>2050202</v>
      </c>
      <c r="B358" s="422" t="s">
        <v>352</v>
      </c>
      <c r="C358" s="310">
        <v>13620</v>
      </c>
      <c r="D358" s="310">
        <v>12941</v>
      </c>
      <c r="E358" s="358">
        <v>13353</v>
      </c>
      <c r="F358" s="121">
        <f t="shared" si="10"/>
        <v>-0.02</v>
      </c>
      <c r="G358" s="121">
        <f t="shared" si="11"/>
        <v>1.032</v>
      </c>
      <c r="H358" s="640"/>
      <c r="I358" s="641"/>
    </row>
    <row r="359" s="635" customFormat="1" ht="36" customHeight="1" spans="1:9">
      <c r="A359" s="421">
        <v>2050203</v>
      </c>
      <c r="B359" s="422" t="s">
        <v>353</v>
      </c>
      <c r="C359" s="310">
        <v>7205</v>
      </c>
      <c r="D359" s="310">
        <v>6358</v>
      </c>
      <c r="E359" s="358">
        <v>6500</v>
      </c>
      <c r="F359" s="121">
        <f t="shared" si="10"/>
        <v>-0.098</v>
      </c>
      <c r="G359" s="121">
        <f t="shared" si="11"/>
        <v>1.022</v>
      </c>
      <c r="H359" s="640"/>
      <c r="I359" s="641"/>
    </row>
    <row r="360" s="635" customFormat="1" ht="36" customHeight="1" spans="1:9">
      <c r="A360" s="421">
        <v>2050204</v>
      </c>
      <c r="B360" s="422" t="s">
        <v>354</v>
      </c>
      <c r="C360" s="310">
        <v>2850</v>
      </c>
      <c r="D360" s="310">
        <v>2775</v>
      </c>
      <c r="E360" s="358">
        <v>2873</v>
      </c>
      <c r="F360" s="121">
        <f t="shared" si="10"/>
        <v>0.008</v>
      </c>
      <c r="G360" s="121">
        <f t="shared" si="11"/>
        <v>1.035</v>
      </c>
      <c r="H360" s="640"/>
      <c r="I360" s="641"/>
    </row>
    <row r="361" s="635" customFormat="1" ht="36" customHeight="1" spans="1:9">
      <c r="A361" s="421">
        <v>2050205</v>
      </c>
      <c r="B361" s="422" t="s">
        <v>355</v>
      </c>
      <c r="C361" s="310">
        <v>0</v>
      </c>
      <c r="D361" s="310">
        <v>0</v>
      </c>
      <c r="E361" s="358">
        <v>18</v>
      </c>
      <c r="F361" s="121" t="str">
        <f t="shared" si="10"/>
        <v/>
      </c>
      <c r="G361" s="121" t="str">
        <f t="shared" si="11"/>
        <v/>
      </c>
      <c r="H361" s="640"/>
      <c r="I361" s="641"/>
    </row>
    <row r="362" s="635" customFormat="1" ht="36" customHeight="1" spans="1:9">
      <c r="A362" s="421">
        <v>2050206</v>
      </c>
      <c r="B362" s="422" t="s">
        <v>1256</v>
      </c>
      <c r="C362" s="310"/>
      <c r="D362" s="310">
        <v>0</v>
      </c>
      <c r="E362" s="358">
        <v>0</v>
      </c>
      <c r="F362" s="121" t="str">
        <f t="shared" si="10"/>
        <v/>
      </c>
      <c r="G362" s="121" t="str">
        <f t="shared" si="11"/>
        <v/>
      </c>
      <c r="H362" s="640"/>
      <c r="I362" s="641"/>
    </row>
    <row r="363" s="635" customFormat="1" ht="36" customHeight="1" spans="1:9">
      <c r="A363" s="421">
        <v>2050207</v>
      </c>
      <c r="B363" s="422" t="s">
        <v>1257</v>
      </c>
      <c r="C363" s="310"/>
      <c r="D363" s="310">
        <v>0</v>
      </c>
      <c r="E363" s="358">
        <v>0</v>
      </c>
      <c r="F363" s="121" t="str">
        <f t="shared" si="10"/>
        <v/>
      </c>
      <c r="G363" s="121" t="str">
        <f t="shared" si="11"/>
        <v/>
      </c>
      <c r="H363" s="640"/>
      <c r="I363" s="641"/>
    </row>
    <row r="364" s="635" customFormat="1" ht="36" customHeight="1" spans="1:9">
      <c r="A364" s="421">
        <v>2050299</v>
      </c>
      <c r="B364" s="422" t="s">
        <v>356</v>
      </c>
      <c r="C364" s="310">
        <v>13740</v>
      </c>
      <c r="D364" s="310">
        <v>7323</v>
      </c>
      <c r="E364" s="358">
        <v>4788</v>
      </c>
      <c r="F364" s="121">
        <f t="shared" si="10"/>
        <v>-0.652</v>
      </c>
      <c r="G364" s="121">
        <f t="shared" si="11"/>
        <v>0.654</v>
      </c>
      <c r="H364" s="640"/>
      <c r="I364" s="641"/>
    </row>
    <row r="365" s="635" customFormat="1" ht="36" customHeight="1" spans="1:9">
      <c r="A365" s="423">
        <v>20503</v>
      </c>
      <c r="B365" s="302" t="s">
        <v>357</v>
      </c>
      <c r="C365" s="307">
        <f>SUM(C366:C370)</f>
        <v>1121</v>
      </c>
      <c r="D365" s="307">
        <f>SUM(D366:D370)</f>
        <v>1243</v>
      </c>
      <c r="E365" s="307">
        <v>1329</v>
      </c>
      <c r="F365" s="117">
        <f t="shared" si="10"/>
        <v>0.186</v>
      </c>
      <c r="G365" s="117">
        <f t="shared" si="11"/>
        <v>1.069</v>
      </c>
      <c r="H365" s="640"/>
      <c r="I365" s="641"/>
    </row>
    <row r="366" s="635" customFormat="1" ht="36" customHeight="1" spans="1:9">
      <c r="A366" s="421">
        <v>2050301</v>
      </c>
      <c r="B366" s="422" t="s">
        <v>358</v>
      </c>
      <c r="C366" s="310">
        <v>0</v>
      </c>
      <c r="D366" s="310">
        <v>0</v>
      </c>
      <c r="E366" s="358">
        <v>0</v>
      </c>
      <c r="F366" s="121" t="str">
        <f t="shared" si="10"/>
        <v/>
      </c>
      <c r="G366" s="121" t="str">
        <f t="shared" si="11"/>
        <v/>
      </c>
      <c r="H366" s="640"/>
      <c r="I366" s="641"/>
    </row>
    <row r="367" s="635" customFormat="1" ht="36" customHeight="1" spans="1:9">
      <c r="A367" s="421">
        <v>2050302</v>
      </c>
      <c r="B367" s="422" t="s">
        <v>359</v>
      </c>
      <c r="C367" s="310">
        <v>1121</v>
      </c>
      <c r="D367" s="310">
        <v>1243</v>
      </c>
      <c r="E367" s="358">
        <v>1329</v>
      </c>
      <c r="F367" s="121">
        <f t="shared" si="10"/>
        <v>0.186</v>
      </c>
      <c r="G367" s="121">
        <f t="shared" si="11"/>
        <v>1.069</v>
      </c>
      <c r="H367" s="640"/>
      <c r="I367" s="641"/>
    </row>
    <row r="368" s="635" customFormat="1" ht="36" customHeight="1" spans="1:9">
      <c r="A368" s="421">
        <v>2050303</v>
      </c>
      <c r="B368" s="422" t="s">
        <v>360</v>
      </c>
      <c r="C368" s="310">
        <v>0</v>
      </c>
      <c r="D368" s="310">
        <v>0</v>
      </c>
      <c r="E368" s="358">
        <v>0</v>
      </c>
      <c r="F368" s="121" t="str">
        <f t="shared" si="10"/>
        <v/>
      </c>
      <c r="G368" s="121" t="str">
        <f t="shared" si="11"/>
        <v/>
      </c>
      <c r="H368" s="640"/>
      <c r="I368" s="641"/>
    </row>
    <row r="369" s="635" customFormat="1" ht="36" customHeight="1" spans="1:9">
      <c r="A369" s="421">
        <v>2050305</v>
      </c>
      <c r="B369" s="422" t="s">
        <v>361</v>
      </c>
      <c r="C369" s="310">
        <v>0</v>
      </c>
      <c r="D369" s="310">
        <v>0</v>
      </c>
      <c r="E369" s="358">
        <v>0</v>
      </c>
      <c r="F369" s="121" t="str">
        <f t="shared" si="10"/>
        <v/>
      </c>
      <c r="G369" s="121" t="str">
        <f t="shared" si="11"/>
        <v/>
      </c>
      <c r="H369" s="640"/>
      <c r="I369" s="641"/>
    </row>
    <row r="370" s="635" customFormat="1" ht="36" customHeight="1" spans="1:9">
      <c r="A370" s="421">
        <v>2050399</v>
      </c>
      <c r="B370" s="422" t="s">
        <v>362</v>
      </c>
      <c r="C370" s="310">
        <v>0</v>
      </c>
      <c r="D370" s="310">
        <v>0</v>
      </c>
      <c r="E370" s="358">
        <v>0</v>
      </c>
      <c r="F370" s="121" t="str">
        <f t="shared" si="10"/>
        <v/>
      </c>
      <c r="G370" s="121" t="str">
        <f t="shared" si="11"/>
        <v/>
      </c>
      <c r="H370" s="640"/>
      <c r="I370" s="641"/>
    </row>
    <row r="371" s="635" customFormat="1" ht="36" customHeight="1" spans="1:9">
      <c r="A371" s="423">
        <v>20504</v>
      </c>
      <c r="B371" s="302" t="s">
        <v>363</v>
      </c>
      <c r="C371" s="307">
        <f>SUM(C372:C376)</f>
        <v>0</v>
      </c>
      <c r="D371" s="307">
        <f>SUM(D372:D376)</f>
        <v>0</v>
      </c>
      <c r="E371" s="307">
        <v>0</v>
      </c>
      <c r="F371" s="117" t="str">
        <f t="shared" si="10"/>
        <v/>
      </c>
      <c r="G371" s="117" t="str">
        <f t="shared" si="11"/>
        <v/>
      </c>
      <c r="H371" s="640"/>
      <c r="I371" s="641"/>
    </row>
    <row r="372" s="635" customFormat="1" ht="36" customHeight="1" spans="1:9">
      <c r="A372" s="421">
        <v>2050401</v>
      </c>
      <c r="B372" s="422" t="s">
        <v>364</v>
      </c>
      <c r="C372" s="310">
        <v>0</v>
      </c>
      <c r="D372" s="310">
        <v>0</v>
      </c>
      <c r="E372" s="358">
        <v>0</v>
      </c>
      <c r="F372" s="121" t="str">
        <f t="shared" si="10"/>
        <v/>
      </c>
      <c r="G372" s="121" t="str">
        <f t="shared" si="11"/>
        <v/>
      </c>
      <c r="H372" s="640"/>
      <c r="I372" s="641"/>
    </row>
    <row r="373" s="635" customFormat="1" ht="36" customHeight="1" spans="1:9">
      <c r="A373" s="421">
        <v>2050402</v>
      </c>
      <c r="B373" s="422" t="s">
        <v>365</v>
      </c>
      <c r="C373" s="310">
        <v>0</v>
      </c>
      <c r="D373" s="310">
        <v>0</v>
      </c>
      <c r="E373" s="358">
        <v>0</v>
      </c>
      <c r="F373" s="121" t="str">
        <f t="shared" si="10"/>
        <v/>
      </c>
      <c r="G373" s="121" t="str">
        <f t="shared" si="11"/>
        <v/>
      </c>
      <c r="H373" s="640"/>
      <c r="I373" s="641"/>
    </row>
    <row r="374" s="635" customFormat="1" ht="36" customHeight="1" spans="1:9">
      <c r="A374" s="421">
        <v>2050403</v>
      </c>
      <c r="B374" s="422" t="s">
        <v>366</v>
      </c>
      <c r="C374" s="310">
        <v>0</v>
      </c>
      <c r="D374" s="310">
        <v>0</v>
      </c>
      <c r="E374" s="358">
        <v>0</v>
      </c>
      <c r="F374" s="121" t="str">
        <f t="shared" si="10"/>
        <v/>
      </c>
      <c r="G374" s="121" t="str">
        <f t="shared" si="11"/>
        <v/>
      </c>
      <c r="H374" s="640"/>
      <c r="I374" s="641"/>
    </row>
    <row r="375" s="635" customFormat="1" ht="36" customHeight="1" spans="1:9">
      <c r="A375" s="421">
        <v>2050404</v>
      </c>
      <c r="B375" s="422" t="s">
        <v>367</v>
      </c>
      <c r="C375" s="310">
        <v>0</v>
      </c>
      <c r="D375" s="310">
        <v>0</v>
      </c>
      <c r="E375" s="358">
        <v>0</v>
      </c>
      <c r="F375" s="121" t="str">
        <f t="shared" si="10"/>
        <v/>
      </c>
      <c r="G375" s="121" t="str">
        <f t="shared" si="11"/>
        <v/>
      </c>
      <c r="H375" s="640"/>
      <c r="I375" s="641"/>
    </row>
    <row r="376" s="635" customFormat="1" ht="36" customHeight="1" spans="1:9">
      <c r="A376" s="421">
        <v>2050499</v>
      </c>
      <c r="B376" s="422" t="s">
        <v>368</v>
      </c>
      <c r="C376" s="310">
        <v>0</v>
      </c>
      <c r="D376" s="310">
        <v>0</v>
      </c>
      <c r="E376" s="358">
        <v>0</v>
      </c>
      <c r="F376" s="121" t="str">
        <f t="shared" si="10"/>
        <v/>
      </c>
      <c r="G376" s="121" t="str">
        <f t="shared" si="11"/>
        <v/>
      </c>
      <c r="H376" s="640"/>
      <c r="I376" s="641"/>
    </row>
    <row r="377" s="635" customFormat="1" ht="36" customHeight="1" spans="1:9">
      <c r="A377" s="423">
        <v>20505</v>
      </c>
      <c r="B377" s="302" t="s">
        <v>369</v>
      </c>
      <c r="C377" s="307">
        <f>SUM(C378:C380)</f>
        <v>0</v>
      </c>
      <c r="D377" s="307">
        <f>SUM(D378:D380)</f>
        <v>0</v>
      </c>
      <c r="E377" s="307">
        <v>0</v>
      </c>
      <c r="F377" s="117" t="str">
        <f t="shared" si="10"/>
        <v/>
      </c>
      <c r="G377" s="117" t="str">
        <f t="shared" si="11"/>
        <v/>
      </c>
      <c r="H377" s="640"/>
      <c r="I377" s="641"/>
    </row>
    <row r="378" s="635" customFormat="1" ht="36" customHeight="1" spans="1:9">
      <c r="A378" s="421">
        <v>2050501</v>
      </c>
      <c r="B378" s="422" t="s">
        <v>370</v>
      </c>
      <c r="C378" s="310">
        <v>0</v>
      </c>
      <c r="D378" s="310">
        <v>0</v>
      </c>
      <c r="E378" s="358">
        <v>0</v>
      </c>
      <c r="F378" s="121" t="str">
        <f t="shared" si="10"/>
        <v/>
      </c>
      <c r="G378" s="121" t="str">
        <f t="shared" si="11"/>
        <v/>
      </c>
      <c r="H378" s="640"/>
      <c r="I378" s="641"/>
    </row>
    <row r="379" s="635" customFormat="1" ht="36" customHeight="1" spans="1:9">
      <c r="A379" s="421">
        <v>2050502</v>
      </c>
      <c r="B379" s="422" t="s">
        <v>371</v>
      </c>
      <c r="C379" s="310">
        <v>0</v>
      </c>
      <c r="D379" s="310">
        <v>0</v>
      </c>
      <c r="E379" s="358">
        <v>0</v>
      </c>
      <c r="F379" s="121" t="str">
        <f t="shared" si="10"/>
        <v/>
      </c>
      <c r="G379" s="121" t="str">
        <f t="shared" si="11"/>
        <v/>
      </c>
      <c r="H379" s="640"/>
      <c r="I379" s="641"/>
    </row>
    <row r="380" s="635" customFormat="1" ht="36" customHeight="1" spans="1:9">
      <c r="A380" s="421">
        <v>2050599</v>
      </c>
      <c r="B380" s="422" t="s">
        <v>372</v>
      </c>
      <c r="C380" s="310">
        <v>0</v>
      </c>
      <c r="D380" s="310">
        <v>0</v>
      </c>
      <c r="E380" s="358">
        <v>0</v>
      </c>
      <c r="F380" s="121" t="str">
        <f t="shared" si="10"/>
        <v/>
      </c>
      <c r="G380" s="121" t="str">
        <f t="shared" si="11"/>
        <v/>
      </c>
      <c r="H380" s="640"/>
      <c r="I380" s="641"/>
    </row>
    <row r="381" s="635" customFormat="1" ht="36" customHeight="1" spans="1:9">
      <c r="A381" s="423">
        <v>20506</v>
      </c>
      <c r="B381" s="302" t="s">
        <v>373</v>
      </c>
      <c r="C381" s="307">
        <f>SUM(C382:C384)</f>
        <v>0</v>
      </c>
      <c r="D381" s="307">
        <f>SUM(D382:D384)</f>
        <v>0</v>
      </c>
      <c r="E381" s="307">
        <v>0</v>
      </c>
      <c r="F381" s="117" t="str">
        <f t="shared" si="10"/>
        <v/>
      </c>
      <c r="G381" s="117" t="str">
        <f t="shared" si="11"/>
        <v/>
      </c>
      <c r="H381" s="640"/>
      <c r="I381" s="641"/>
    </row>
    <row r="382" s="635" customFormat="1" ht="36" customHeight="1" spans="1:9">
      <c r="A382" s="421">
        <v>2050601</v>
      </c>
      <c r="B382" s="422" t="s">
        <v>374</v>
      </c>
      <c r="C382" s="310">
        <v>0</v>
      </c>
      <c r="D382" s="310">
        <v>0</v>
      </c>
      <c r="E382" s="358">
        <v>0</v>
      </c>
      <c r="F382" s="121" t="str">
        <f t="shared" si="10"/>
        <v/>
      </c>
      <c r="G382" s="121" t="str">
        <f t="shared" si="11"/>
        <v/>
      </c>
      <c r="H382" s="640"/>
      <c r="I382" s="641"/>
    </row>
    <row r="383" s="635" customFormat="1" ht="36" customHeight="1" spans="1:9">
      <c r="A383" s="421">
        <v>2050602</v>
      </c>
      <c r="B383" s="422" t="s">
        <v>375</v>
      </c>
      <c r="C383" s="310">
        <v>0</v>
      </c>
      <c r="D383" s="310">
        <v>0</v>
      </c>
      <c r="E383" s="358">
        <v>0</v>
      </c>
      <c r="F383" s="121" t="str">
        <f t="shared" si="10"/>
        <v/>
      </c>
      <c r="G383" s="121" t="str">
        <f t="shared" si="11"/>
        <v/>
      </c>
      <c r="H383" s="640"/>
      <c r="I383" s="641"/>
    </row>
    <row r="384" s="635" customFormat="1" ht="36" customHeight="1" spans="1:9">
      <c r="A384" s="421">
        <v>2050699</v>
      </c>
      <c r="B384" s="422" t="s">
        <v>376</v>
      </c>
      <c r="C384" s="310">
        <v>0</v>
      </c>
      <c r="D384" s="310">
        <v>0</v>
      </c>
      <c r="E384" s="358">
        <v>0</v>
      </c>
      <c r="F384" s="121" t="str">
        <f t="shared" si="10"/>
        <v/>
      </c>
      <c r="G384" s="121" t="str">
        <f t="shared" si="11"/>
        <v/>
      </c>
      <c r="H384" s="640"/>
      <c r="I384" s="641"/>
    </row>
    <row r="385" s="635" customFormat="1" ht="36" customHeight="1" spans="1:9">
      <c r="A385" s="423">
        <v>20507</v>
      </c>
      <c r="B385" s="302" t="s">
        <v>377</v>
      </c>
      <c r="C385" s="307">
        <f>SUM(C386:C388)</f>
        <v>5</v>
      </c>
      <c r="D385" s="307">
        <f>SUM(D386:D388)</f>
        <v>3</v>
      </c>
      <c r="E385" s="307">
        <v>3</v>
      </c>
      <c r="F385" s="117">
        <f t="shared" si="10"/>
        <v>-0.4</v>
      </c>
      <c r="G385" s="117">
        <f t="shared" si="11"/>
        <v>1</v>
      </c>
      <c r="H385" s="640"/>
      <c r="I385" s="641"/>
    </row>
    <row r="386" s="635" customFormat="1" ht="36" customHeight="1" spans="1:9">
      <c r="A386" s="421">
        <v>2050701</v>
      </c>
      <c r="B386" s="422" t="s">
        <v>378</v>
      </c>
      <c r="C386" s="310">
        <v>0</v>
      </c>
      <c r="D386" s="310">
        <v>3</v>
      </c>
      <c r="E386" s="358">
        <v>3</v>
      </c>
      <c r="F386" s="121" t="str">
        <f t="shared" si="10"/>
        <v/>
      </c>
      <c r="G386" s="121">
        <f t="shared" si="11"/>
        <v>1</v>
      </c>
      <c r="H386" s="640"/>
      <c r="I386" s="641"/>
    </row>
    <row r="387" s="635" customFormat="1" ht="36" customHeight="1" spans="1:9">
      <c r="A387" s="421">
        <v>2050702</v>
      </c>
      <c r="B387" s="422" t="s">
        <v>379</v>
      </c>
      <c r="C387" s="310">
        <v>0</v>
      </c>
      <c r="D387" s="310">
        <v>0</v>
      </c>
      <c r="E387" s="358">
        <v>0</v>
      </c>
      <c r="F387" s="121" t="str">
        <f t="shared" si="10"/>
        <v/>
      </c>
      <c r="G387" s="121" t="str">
        <f t="shared" si="11"/>
        <v/>
      </c>
      <c r="H387" s="640"/>
      <c r="I387" s="641"/>
    </row>
    <row r="388" s="635" customFormat="1" ht="36" customHeight="1" spans="1:9">
      <c r="A388" s="421">
        <v>2050799</v>
      </c>
      <c r="B388" s="422" t="s">
        <v>380</v>
      </c>
      <c r="C388" s="310">
        <v>5</v>
      </c>
      <c r="D388" s="310">
        <v>0</v>
      </c>
      <c r="E388" s="358">
        <v>0</v>
      </c>
      <c r="F388" s="121">
        <f t="shared" si="10"/>
        <v>-1</v>
      </c>
      <c r="G388" s="121" t="str">
        <f t="shared" si="11"/>
        <v/>
      </c>
      <c r="H388" s="640"/>
      <c r="I388" s="641"/>
    </row>
    <row r="389" s="635" customFormat="1" ht="36" customHeight="1" spans="1:9">
      <c r="A389" s="423">
        <v>20508</v>
      </c>
      <c r="B389" s="302" t="s">
        <v>381</v>
      </c>
      <c r="C389" s="307">
        <f>SUM(C390:C394)</f>
        <v>331</v>
      </c>
      <c r="D389" s="307">
        <f>SUM(D390:D394)</f>
        <v>235</v>
      </c>
      <c r="E389" s="307">
        <v>745</v>
      </c>
      <c r="F389" s="117">
        <f t="shared" ref="F389:F452" si="12">IF(C389&gt;0,E389/C389-1,"")</f>
        <v>1.251</v>
      </c>
      <c r="G389" s="117">
        <f t="shared" ref="G389:G452" si="13">IF(D389&gt;0,E389/D389,"")</f>
        <v>3.17</v>
      </c>
      <c r="H389" s="640"/>
      <c r="I389" s="641"/>
    </row>
    <row r="390" s="635" customFormat="1" ht="36" customHeight="1" spans="1:9">
      <c r="A390" s="421">
        <v>2050801</v>
      </c>
      <c r="B390" s="422" t="s">
        <v>382</v>
      </c>
      <c r="C390" s="310">
        <v>13</v>
      </c>
      <c r="D390" s="310">
        <v>0</v>
      </c>
      <c r="E390" s="358">
        <v>0</v>
      </c>
      <c r="F390" s="121">
        <f t="shared" si="12"/>
        <v>-1</v>
      </c>
      <c r="G390" s="121" t="str">
        <f t="shared" si="13"/>
        <v/>
      </c>
      <c r="H390" s="640"/>
      <c r="I390" s="641"/>
    </row>
    <row r="391" s="635" customFormat="1" ht="36" customHeight="1" spans="1:9">
      <c r="A391" s="421">
        <v>2050802</v>
      </c>
      <c r="B391" s="422" t="s">
        <v>383</v>
      </c>
      <c r="C391" s="310">
        <v>314</v>
      </c>
      <c r="D391" s="310">
        <v>235</v>
      </c>
      <c r="E391" s="358">
        <v>745</v>
      </c>
      <c r="F391" s="121">
        <f t="shared" si="12"/>
        <v>1.373</v>
      </c>
      <c r="G391" s="121">
        <f t="shared" si="13"/>
        <v>3.17</v>
      </c>
      <c r="H391" s="640"/>
      <c r="I391" s="641"/>
    </row>
    <row r="392" s="635" customFormat="1" ht="36" customHeight="1" spans="1:9">
      <c r="A392" s="421">
        <v>2050803</v>
      </c>
      <c r="B392" s="422" t="s">
        <v>384</v>
      </c>
      <c r="C392" s="310">
        <v>0</v>
      </c>
      <c r="D392" s="310">
        <v>0</v>
      </c>
      <c r="E392" s="358">
        <v>0</v>
      </c>
      <c r="F392" s="121" t="str">
        <f t="shared" si="12"/>
        <v/>
      </c>
      <c r="G392" s="121" t="str">
        <f t="shared" si="13"/>
        <v/>
      </c>
      <c r="H392" s="640"/>
      <c r="I392" s="641"/>
    </row>
    <row r="393" s="635" customFormat="1" ht="36" customHeight="1" spans="1:9">
      <c r="A393" s="421">
        <v>2050804</v>
      </c>
      <c r="B393" s="422" t="s">
        <v>385</v>
      </c>
      <c r="C393" s="310">
        <v>0</v>
      </c>
      <c r="D393" s="310">
        <v>0</v>
      </c>
      <c r="E393" s="358">
        <v>0</v>
      </c>
      <c r="F393" s="121" t="str">
        <f t="shared" si="12"/>
        <v/>
      </c>
      <c r="G393" s="121" t="str">
        <f t="shared" si="13"/>
        <v/>
      </c>
      <c r="H393" s="640"/>
      <c r="I393" s="641"/>
    </row>
    <row r="394" s="635" customFormat="1" ht="36" customHeight="1" spans="1:9">
      <c r="A394" s="421">
        <v>2050899</v>
      </c>
      <c r="B394" s="422" t="s">
        <v>386</v>
      </c>
      <c r="C394" s="310">
        <v>4</v>
      </c>
      <c r="D394" s="310">
        <v>0</v>
      </c>
      <c r="E394" s="358">
        <v>0</v>
      </c>
      <c r="F394" s="121">
        <f t="shared" si="12"/>
        <v>-1</v>
      </c>
      <c r="G394" s="121" t="str">
        <f t="shared" si="13"/>
        <v/>
      </c>
      <c r="H394" s="640"/>
      <c r="I394" s="641"/>
    </row>
    <row r="395" s="635" customFormat="1" ht="36" customHeight="1" spans="1:9">
      <c r="A395" s="423">
        <v>20509</v>
      </c>
      <c r="B395" s="302" t="s">
        <v>387</v>
      </c>
      <c r="C395" s="307">
        <f>SUM(C396:C401)</f>
        <v>0</v>
      </c>
      <c r="D395" s="307">
        <f>SUM(D396:D401)</f>
        <v>0</v>
      </c>
      <c r="E395" s="307">
        <v>0</v>
      </c>
      <c r="F395" s="117" t="str">
        <f t="shared" si="12"/>
        <v/>
      </c>
      <c r="G395" s="117" t="str">
        <f t="shared" si="13"/>
        <v/>
      </c>
      <c r="H395" s="640"/>
      <c r="I395" s="641"/>
    </row>
    <row r="396" s="635" customFormat="1" ht="36" customHeight="1" spans="1:9">
      <c r="A396" s="421">
        <v>2050901</v>
      </c>
      <c r="B396" s="422" t="s">
        <v>388</v>
      </c>
      <c r="C396" s="310">
        <v>0</v>
      </c>
      <c r="D396" s="310">
        <v>0</v>
      </c>
      <c r="E396" s="358">
        <v>0</v>
      </c>
      <c r="F396" s="121" t="str">
        <f t="shared" si="12"/>
        <v/>
      </c>
      <c r="G396" s="121" t="str">
        <f t="shared" si="13"/>
        <v/>
      </c>
      <c r="H396" s="640"/>
      <c r="I396" s="641"/>
    </row>
    <row r="397" s="635" customFormat="1" ht="36" customHeight="1" spans="1:9">
      <c r="A397" s="421">
        <v>2050902</v>
      </c>
      <c r="B397" s="422" t="s">
        <v>389</v>
      </c>
      <c r="C397" s="310">
        <v>0</v>
      </c>
      <c r="D397" s="310">
        <v>0</v>
      </c>
      <c r="E397" s="358">
        <v>0</v>
      </c>
      <c r="F397" s="121" t="str">
        <f t="shared" si="12"/>
        <v/>
      </c>
      <c r="G397" s="121" t="str">
        <f t="shared" si="13"/>
        <v/>
      </c>
      <c r="H397" s="640"/>
      <c r="I397" s="641"/>
    </row>
    <row r="398" s="635" customFormat="1" ht="36" customHeight="1" spans="1:9">
      <c r="A398" s="421">
        <v>2050903</v>
      </c>
      <c r="B398" s="422" t="s">
        <v>390</v>
      </c>
      <c r="C398" s="310">
        <v>0</v>
      </c>
      <c r="D398" s="310">
        <v>0</v>
      </c>
      <c r="E398" s="358">
        <v>0</v>
      </c>
      <c r="F398" s="121" t="str">
        <f t="shared" si="12"/>
        <v/>
      </c>
      <c r="G398" s="121" t="str">
        <f t="shared" si="13"/>
        <v/>
      </c>
      <c r="H398" s="640"/>
      <c r="I398" s="641"/>
    </row>
    <row r="399" s="635" customFormat="1" ht="36" customHeight="1" spans="1:9">
      <c r="A399" s="421">
        <v>2050904</v>
      </c>
      <c r="B399" s="422" t="s">
        <v>391</v>
      </c>
      <c r="C399" s="310">
        <v>0</v>
      </c>
      <c r="D399" s="310">
        <v>0</v>
      </c>
      <c r="E399" s="358">
        <v>0</v>
      </c>
      <c r="F399" s="121" t="str">
        <f t="shared" si="12"/>
        <v/>
      </c>
      <c r="G399" s="121" t="str">
        <f t="shared" si="13"/>
        <v/>
      </c>
      <c r="H399" s="640"/>
      <c r="I399" s="641"/>
    </row>
    <row r="400" s="635" customFormat="1" ht="36" customHeight="1" spans="1:9">
      <c r="A400" s="421">
        <v>2050905</v>
      </c>
      <c r="B400" s="422" t="s">
        <v>392</v>
      </c>
      <c r="C400" s="310">
        <v>0</v>
      </c>
      <c r="D400" s="310">
        <v>0</v>
      </c>
      <c r="E400" s="358">
        <v>0</v>
      </c>
      <c r="F400" s="121" t="str">
        <f t="shared" si="12"/>
        <v/>
      </c>
      <c r="G400" s="121" t="str">
        <f t="shared" si="13"/>
        <v/>
      </c>
      <c r="H400" s="640"/>
      <c r="I400" s="641"/>
    </row>
    <row r="401" s="635" customFormat="1" ht="36" customHeight="1" spans="1:9">
      <c r="A401" s="421">
        <v>2050999</v>
      </c>
      <c r="B401" s="422" t="s">
        <v>393</v>
      </c>
      <c r="C401" s="310">
        <v>0</v>
      </c>
      <c r="D401" s="310">
        <v>0</v>
      </c>
      <c r="E401" s="358">
        <v>0</v>
      </c>
      <c r="F401" s="121" t="str">
        <f t="shared" si="12"/>
        <v/>
      </c>
      <c r="G401" s="121" t="str">
        <f t="shared" si="13"/>
        <v/>
      </c>
      <c r="H401" s="640"/>
      <c r="I401" s="641"/>
    </row>
    <row r="402" s="635" customFormat="1" ht="36" customHeight="1" spans="1:9">
      <c r="A402" s="423">
        <v>20599</v>
      </c>
      <c r="B402" s="302" t="s">
        <v>394</v>
      </c>
      <c r="C402" s="307">
        <f>C403</f>
        <v>1406</v>
      </c>
      <c r="D402" s="307">
        <f>D403</f>
        <v>165</v>
      </c>
      <c r="E402" s="307">
        <v>187</v>
      </c>
      <c r="F402" s="117">
        <f t="shared" si="12"/>
        <v>-0.867</v>
      </c>
      <c r="G402" s="117">
        <f t="shared" si="13"/>
        <v>1.133</v>
      </c>
      <c r="H402" s="640"/>
      <c r="I402" s="641"/>
    </row>
    <row r="403" s="635" customFormat="1" ht="36" customHeight="1" spans="1:9">
      <c r="A403" s="316">
        <v>2059999</v>
      </c>
      <c r="B403" s="422" t="s">
        <v>394</v>
      </c>
      <c r="C403" s="310">
        <v>1406</v>
      </c>
      <c r="D403" s="310">
        <v>165</v>
      </c>
      <c r="E403" s="358">
        <v>187</v>
      </c>
      <c r="F403" s="121">
        <f t="shared" si="12"/>
        <v>-0.867</v>
      </c>
      <c r="G403" s="121">
        <f t="shared" si="13"/>
        <v>1.133</v>
      </c>
      <c r="H403" s="640"/>
      <c r="I403" s="641"/>
    </row>
    <row r="404" s="635" customFormat="1" ht="36" customHeight="1" spans="1:9">
      <c r="A404" s="423">
        <v>206</v>
      </c>
      <c r="B404" s="300" t="s">
        <v>115</v>
      </c>
      <c r="C404" s="307">
        <f>SUM(C405,C410,C419,C425,C430,C435,C440,C447,C451,C455)</f>
        <v>916</v>
      </c>
      <c r="D404" s="307">
        <f>SUM(D405,D410,D419,D425,D430,D435,D440,D447,D451,D455)</f>
        <v>1928</v>
      </c>
      <c r="E404" s="307">
        <v>802</v>
      </c>
      <c r="F404" s="117">
        <f t="shared" si="12"/>
        <v>-0.124</v>
      </c>
      <c r="G404" s="117">
        <f t="shared" si="13"/>
        <v>0.416</v>
      </c>
      <c r="H404" s="640"/>
      <c r="I404" s="641"/>
    </row>
    <row r="405" s="635" customFormat="1" ht="36" customHeight="1" spans="1:9">
      <c r="A405" s="423">
        <v>20601</v>
      </c>
      <c r="B405" s="302" t="s">
        <v>395</v>
      </c>
      <c r="C405" s="307">
        <f>SUM(C406:C409)</f>
        <v>64</v>
      </c>
      <c r="D405" s="307">
        <f>SUM(D406:D409)</f>
        <v>66</v>
      </c>
      <c r="E405" s="307">
        <v>73</v>
      </c>
      <c r="F405" s="117">
        <f t="shared" si="12"/>
        <v>0.141</v>
      </c>
      <c r="G405" s="117">
        <f t="shared" si="13"/>
        <v>1.106</v>
      </c>
      <c r="H405" s="640"/>
      <c r="I405" s="641"/>
    </row>
    <row r="406" s="635" customFormat="1" ht="36" customHeight="1" spans="1:9">
      <c r="A406" s="421">
        <v>2060101</v>
      </c>
      <c r="B406" s="422" t="s">
        <v>156</v>
      </c>
      <c r="C406" s="310">
        <v>64</v>
      </c>
      <c r="D406" s="310">
        <v>66</v>
      </c>
      <c r="E406" s="358">
        <v>73</v>
      </c>
      <c r="F406" s="121">
        <f t="shared" si="12"/>
        <v>0.141</v>
      </c>
      <c r="G406" s="121">
        <f t="shared" si="13"/>
        <v>1.106</v>
      </c>
      <c r="H406" s="640"/>
      <c r="I406" s="641"/>
    </row>
    <row r="407" s="635" customFormat="1" ht="36" customHeight="1" spans="1:9">
      <c r="A407" s="421">
        <v>2060102</v>
      </c>
      <c r="B407" s="422" t="s">
        <v>157</v>
      </c>
      <c r="C407" s="310">
        <v>0</v>
      </c>
      <c r="D407" s="310">
        <v>0</v>
      </c>
      <c r="E407" s="358">
        <v>0</v>
      </c>
      <c r="F407" s="121" t="str">
        <f t="shared" si="12"/>
        <v/>
      </c>
      <c r="G407" s="121" t="str">
        <f t="shared" si="13"/>
        <v/>
      </c>
      <c r="H407" s="640"/>
      <c r="I407" s="641"/>
    </row>
    <row r="408" s="635" customFormat="1" ht="36" customHeight="1" spans="1:9">
      <c r="A408" s="421">
        <v>2060103</v>
      </c>
      <c r="B408" s="422" t="s">
        <v>158</v>
      </c>
      <c r="C408" s="310">
        <v>0</v>
      </c>
      <c r="D408" s="310">
        <v>0</v>
      </c>
      <c r="E408" s="358">
        <v>0</v>
      </c>
      <c r="F408" s="121" t="str">
        <f t="shared" si="12"/>
        <v/>
      </c>
      <c r="G408" s="121" t="str">
        <f t="shared" si="13"/>
        <v/>
      </c>
      <c r="H408" s="640"/>
      <c r="I408" s="641"/>
    </row>
    <row r="409" s="635" customFormat="1" ht="36" customHeight="1" spans="1:9">
      <c r="A409" s="421">
        <v>2060199</v>
      </c>
      <c r="B409" s="422" t="s">
        <v>396</v>
      </c>
      <c r="C409" s="310">
        <v>0</v>
      </c>
      <c r="D409" s="310">
        <v>0</v>
      </c>
      <c r="E409" s="358">
        <v>0</v>
      </c>
      <c r="F409" s="121" t="str">
        <f t="shared" si="12"/>
        <v/>
      </c>
      <c r="G409" s="121" t="str">
        <f t="shared" si="13"/>
        <v/>
      </c>
      <c r="H409" s="640"/>
      <c r="I409" s="641"/>
    </row>
    <row r="410" s="635" customFormat="1" ht="36" customHeight="1" spans="1:9">
      <c r="A410" s="423">
        <v>20602</v>
      </c>
      <c r="B410" s="302" t="s">
        <v>397</v>
      </c>
      <c r="C410" s="307">
        <f>SUM(C411:C418)</f>
        <v>0</v>
      </c>
      <c r="D410" s="307">
        <f>SUM(D411:D418)</f>
        <v>475</v>
      </c>
      <c r="E410" s="307">
        <v>0</v>
      </c>
      <c r="F410" s="117" t="str">
        <f t="shared" si="12"/>
        <v/>
      </c>
      <c r="G410" s="117">
        <f t="shared" si="13"/>
        <v>0</v>
      </c>
      <c r="H410" s="640"/>
      <c r="I410" s="641"/>
    </row>
    <row r="411" s="635" customFormat="1" ht="36" customHeight="1" spans="1:9">
      <c r="A411" s="421">
        <v>2060201</v>
      </c>
      <c r="B411" s="422" t="s">
        <v>398</v>
      </c>
      <c r="C411" s="310">
        <v>0</v>
      </c>
      <c r="D411" s="310">
        <v>0</v>
      </c>
      <c r="E411" s="358">
        <v>0</v>
      </c>
      <c r="F411" s="121" t="str">
        <f t="shared" si="12"/>
        <v/>
      </c>
      <c r="G411" s="121" t="str">
        <f t="shared" si="13"/>
        <v/>
      </c>
      <c r="H411" s="640"/>
      <c r="I411" s="641"/>
    </row>
    <row r="412" s="635" customFormat="1" ht="36" customHeight="1" spans="1:9">
      <c r="A412" s="421">
        <v>2060203</v>
      </c>
      <c r="B412" s="422" t="s">
        <v>399</v>
      </c>
      <c r="C412" s="310">
        <v>0</v>
      </c>
      <c r="D412" s="310">
        <v>0</v>
      </c>
      <c r="E412" s="358">
        <v>0</v>
      </c>
      <c r="F412" s="121" t="str">
        <f t="shared" si="12"/>
        <v/>
      </c>
      <c r="G412" s="121" t="str">
        <f t="shared" si="13"/>
        <v/>
      </c>
      <c r="H412" s="640"/>
      <c r="I412" s="641"/>
    </row>
    <row r="413" s="635" customFormat="1" ht="36" customHeight="1" spans="1:9">
      <c r="A413" s="421">
        <v>2060204</v>
      </c>
      <c r="B413" s="422" t="s">
        <v>400</v>
      </c>
      <c r="C413" s="310">
        <v>0</v>
      </c>
      <c r="D413" s="310">
        <v>0</v>
      </c>
      <c r="E413" s="358">
        <v>0</v>
      </c>
      <c r="F413" s="121" t="str">
        <f t="shared" si="12"/>
        <v/>
      </c>
      <c r="G413" s="121" t="str">
        <f t="shared" si="13"/>
        <v/>
      </c>
      <c r="H413" s="640"/>
      <c r="I413" s="641"/>
    </row>
    <row r="414" s="635" customFormat="1" ht="36" customHeight="1" spans="1:9">
      <c r="A414" s="421">
        <v>2060205</v>
      </c>
      <c r="B414" s="422" t="s">
        <v>401</v>
      </c>
      <c r="C414" s="310">
        <v>0</v>
      </c>
      <c r="D414" s="310">
        <v>0</v>
      </c>
      <c r="E414" s="358">
        <v>0</v>
      </c>
      <c r="F414" s="121" t="str">
        <f t="shared" si="12"/>
        <v/>
      </c>
      <c r="G414" s="121" t="str">
        <f t="shared" si="13"/>
        <v/>
      </c>
      <c r="H414" s="640"/>
      <c r="I414" s="641"/>
    </row>
    <row r="415" s="635" customFormat="1" ht="36" customHeight="1" spans="1:9">
      <c r="A415" s="421">
        <v>2060206</v>
      </c>
      <c r="B415" s="422" t="s">
        <v>402</v>
      </c>
      <c r="C415" s="310">
        <v>0</v>
      </c>
      <c r="D415" s="310">
        <v>0</v>
      </c>
      <c r="E415" s="358">
        <v>0</v>
      </c>
      <c r="F415" s="121" t="str">
        <f t="shared" si="12"/>
        <v/>
      </c>
      <c r="G415" s="121" t="str">
        <f t="shared" si="13"/>
        <v/>
      </c>
      <c r="H415" s="640"/>
      <c r="I415" s="641"/>
    </row>
    <row r="416" s="635" customFormat="1" ht="36" customHeight="1" spans="1:9">
      <c r="A416" s="421">
        <v>2060207</v>
      </c>
      <c r="B416" s="422" t="s">
        <v>403</v>
      </c>
      <c r="C416" s="310">
        <v>0</v>
      </c>
      <c r="D416" s="310">
        <v>0</v>
      </c>
      <c r="E416" s="358">
        <v>0</v>
      </c>
      <c r="F416" s="121" t="str">
        <f t="shared" si="12"/>
        <v/>
      </c>
      <c r="G416" s="121" t="str">
        <f t="shared" si="13"/>
        <v/>
      </c>
      <c r="H416" s="640"/>
      <c r="I416" s="641"/>
    </row>
    <row r="417" s="635" customFormat="1" ht="36" customHeight="1" spans="1:9">
      <c r="A417" s="425">
        <v>2060208</v>
      </c>
      <c r="B417" s="431" t="s">
        <v>404</v>
      </c>
      <c r="C417" s="310">
        <v>0</v>
      </c>
      <c r="D417" s="310">
        <v>0</v>
      </c>
      <c r="E417" s="358">
        <v>0</v>
      </c>
      <c r="F417" s="121" t="str">
        <f t="shared" si="12"/>
        <v/>
      </c>
      <c r="G417" s="121" t="str">
        <f t="shared" si="13"/>
        <v/>
      </c>
      <c r="H417" s="640"/>
      <c r="I417" s="641"/>
    </row>
    <row r="418" s="635" customFormat="1" ht="36" customHeight="1" spans="1:9">
      <c r="A418" s="421">
        <v>2060299</v>
      </c>
      <c r="B418" s="422" t="s">
        <v>405</v>
      </c>
      <c r="C418" s="310">
        <v>0</v>
      </c>
      <c r="D418" s="310">
        <v>475</v>
      </c>
      <c r="E418" s="358">
        <v>0</v>
      </c>
      <c r="F418" s="121" t="str">
        <f t="shared" si="12"/>
        <v/>
      </c>
      <c r="G418" s="121">
        <f t="shared" si="13"/>
        <v>0</v>
      </c>
      <c r="H418" s="640"/>
      <c r="I418" s="641"/>
    </row>
    <row r="419" s="635" customFormat="1" ht="36" customHeight="1" spans="1:9">
      <c r="A419" s="423">
        <v>20603</v>
      </c>
      <c r="B419" s="302" t="s">
        <v>406</v>
      </c>
      <c r="C419" s="307">
        <f>SUM(C420:C424)</f>
        <v>0</v>
      </c>
      <c r="D419" s="307">
        <f>SUM(D420:D424)</f>
        <v>0</v>
      </c>
      <c r="E419" s="307">
        <v>0</v>
      </c>
      <c r="F419" s="117" t="str">
        <f t="shared" si="12"/>
        <v/>
      </c>
      <c r="G419" s="117" t="str">
        <f t="shared" si="13"/>
        <v/>
      </c>
      <c r="H419" s="640"/>
      <c r="I419" s="641"/>
    </row>
    <row r="420" s="635" customFormat="1" ht="36" customHeight="1" spans="1:9">
      <c r="A420" s="421">
        <v>2060301</v>
      </c>
      <c r="B420" s="422" t="s">
        <v>398</v>
      </c>
      <c r="C420" s="310">
        <v>0</v>
      </c>
      <c r="D420" s="310">
        <v>0</v>
      </c>
      <c r="E420" s="358">
        <v>0</v>
      </c>
      <c r="F420" s="121" t="str">
        <f t="shared" si="12"/>
        <v/>
      </c>
      <c r="G420" s="121" t="str">
        <f t="shared" si="13"/>
        <v/>
      </c>
      <c r="H420" s="640"/>
      <c r="I420" s="641"/>
    </row>
    <row r="421" s="635" customFormat="1" ht="36" customHeight="1" spans="1:9">
      <c r="A421" s="421">
        <v>2060302</v>
      </c>
      <c r="B421" s="422" t="s">
        <v>407</v>
      </c>
      <c r="C421" s="310">
        <v>0</v>
      </c>
      <c r="D421" s="310">
        <v>0</v>
      </c>
      <c r="E421" s="358">
        <v>0</v>
      </c>
      <c r="F421" s="121" t="str">
        <f t="shared" si="12"/>
        <v/>
      </c>
      <c r="G421" s="121" t="str">
        <f t="shared" si="13"/>
        <v/>
      </c>
      <c r="H421" s="640"/>
      <c r="I421" s="641"/>
    </row>
    <row r="422" s="635" customFormat="1" ht="36" customHeight="1" spans="1:9">
      <c r="A422" s="421">
        <v>2060303</v>
      </c>
      <c r="B422" s="422" t="s">
        <v>408</v>
      </c>
      <c r="C422" s="310">
        <v>0</v>
      </c>
      <c r="D422" s="310">
        <v>0</v>
      </c>
      <c r="E422" s="358">
        <v>0</v>
      </c>
      <c r="F422" s="121" t="str">
        <f t="shared" si="12"/>
        <v/>
      </c>
      <c r="G422" s="121" t="str">
        <f t="shared" si="13"/>
        <v/>
      </c>
      <c r="H422" s="640"/>
      <c r="I422" s="641"/>
    </row>
    <row r="423" s="635" customFormat="1" ht="36" customHeight="1" spans="1:9">
      <c r="A423" s="421">
        <v>2060304</v>
      </c>
      <c r="B423" s="422" t="s">
        <v>409</v>
      </c>
      <c r="C423" s="310">
        <v>0</v>
      </c>
      <c r="D423" s="310">
        <v>0</v>
      </c>
      <c r="E423" s="358">
        <v>0</v>
      </c>
      <c r="F423" s="121" t="str">
        <f t="shared" si="12"/>
        <v/>
      </c>
      <c r="G423" s="121" t="str">
        <f t="shared" si="13"/>
        <v/>
      </c>
      <c r="H423" s="640"/>
      <c r="I423" s="641"/>
    </row>
    <row r="424" s="635" customFormat="1" ht="36" customHeight="1" spans="1:9">
      <c r="A424" s="421">
        <v>2060399</v>
      </c>
      <c r="B424" s="422" t="s">
        <v>410</v>
      </c>
      <c r="C424" s="310">
        <v>0</v>
      </c>
      <c r="D424" s="310">
        <v>0</v>
      </c>
      <c r="E424" s="358">
        <v>0</v>
      </c>
      <c r="F424" s="121" t="str">
        <f t="shared" si="12"/>
        <v/>
      </c>
      <c r="G424" s="121" t="str">
        <f t="shared" si="13"/>
        <v/>
      </c>
      <c r="H424" s="640"/>
      <c r="I424" s="641"/>
    </row>
    <row r="425" s="635" customFormat="1" ht="36" customHeight="1" spans="1:9">
      <c r="A425" s="423">
        <v>20604</v>
      </c>
      <c r="B425" s="302" t="s">
        <v>411</v>
      </c>
      <c r="C425" s="307">
        <f>SUM(C426:C429)</f>
        <v>0</v>
      </c>
      <c r="D425" s="307">
        <f>SUM(D426:D429)</f>
        <v>168</v>
      </c>
      <c r="E425" s="307">
        <v>54</v>
      </c>
      <c r="F425" s="117" t="str">
        <f t="shared" si="12"/>
        <v/>
      </c>
      <c r="G425" s="117">
        <f t="shared" si="13"/>
        <v>0.321</v>
      </c>
      <c r="H425" s="640"/>
      <c r="I425" s="641"/>
    </row>
    <row r="426" s="635" customFormat="1" ht="36" customHeight="1" spans="1:9">
      <c r="A426" s="421">
        <v>2060401</v>
      </c>
      <c r="B426" s="422" t="s">
        <v>398</v>
      </c>
      <c r="C426" s="310">
        <v>0</v>
      </c>
      <c r="D426" s="310">
        <v>0</v>
      </c>
      <c r="E426" s="358">
        <v>0</v>
      </c>
      <c r="F426" s="121" t="str">
        <f t="shared" si="12"/>
        <v/>
      </c>
      <c r="G426" s="121" t="str">
        <f t="shared" si="13"/>
        <v/>
      </c>
      <c r="H426" s="640"/>
      <c r="I426" s="641"/>
    </row>
    <row r="427" s="635" customFormat="1" ht="36" customHeight="1" spans="1:9">
      <c r="A427" s="421">
        <v>2060404</v>
      </c>
      <c r="B427" s="422" t="s">
        <v>412</v>
      </c>
      <c r="C427" s="310">
        <v>0</v>
      </c>
      <c r="D427" s="310">
        <v>0</v>
      </c>
      <c r="E427" s="358">
        <v>0</v>
      </c>
      <c r="F427" s="121" t="str">
        <f t="shared" si="12"/>
        <v/>
      </c>
      <c r="G427" s="121" t="str">
        <f t="shared" si="13"/>
        <v/>
      </c>
      <c r="H427" s="640"/>
      <c r="I427" s="641"/>
    </row>
    <row r="428" s="635" customFormat="1" ht="36" customHeight="1" spans="1:9">
      <c r="A428" s="432">
        <v>2060405</v>
      </c>
      <c r="B428" s="422" t="s">
        <v>413</v>
      </c>
      <c r="C428" s="310">
        <v>0</v>
      </c>
      <c r="D428" s="310">
        <v>0</v>
      </c>
      <c r="E428" s="358">
        <v>0</v>
      </c>
      <c r="F428" s="121" t="str">
        <f t="shared" si="12"/>
        <v/>
      </c>
      <c r="G428" s="121" t="str">
        <f t="shared" si="13"/>
        <v/>
      </c>
      <c r="H428" s="640"/>
      <c r="I428" s="641"/>
    </row>
    <row r="429" s="635" customFormat="1" ht="36" customHeight="1" spans="1:9">
      <c r="A429" s="421">
        <v>2060499</v>
      </c>
      <c r="B429" s="422" t="s">
        <v>414</v>
      </c>
      <c r="C429" s="310">
        <v>0</v>
      </c>
      <c r="D429" s="310">
        <v>168</v>
      </c>
      <c r="E429" s="358">
        <v>54</v>
      </c>
      <c r="F429" s="121" t="str">
        <f t="shared" si="12"/>
        <v/>
      </c>
      <c r="G429" s="121">
        <f t="shared" si="13"/>
        <v>0.321</v>
      </c>
      <c r="H429" s="640"/>
      <c r="I429" s="641"/>
    </row>
    <row r="430" s="635" customFormat="1" ht="36" customHeight="1" spans="1:9">
      <c r="A430" s="423">
        <v>20605</v>
      </c>
      <c r="B430" s="302" t="s">
        <v>415</v>
      </c>
      <c r="C430" s="307">
        <f>SUM(C431:C434)</f>
        <v>0</v>
      </c>
      <c r="D430" s="307">
        <f>SUM(D431:D434)</f>
        <v>0</v>
      </c>
      <c r="E430" s="307">
        <v>0</v>
      </c>
      <c r="F430" s="117" t="str">
        <f t="shared" si="12"/>
        <v/>
      </c>
      <c r="G430" s="117" t="str">
        <f t="shared" si="13"/>
        <v/>
      </c>
      <c r="H430" s="640"/>
      <c r="I430" s="641"/>
    </row>
    <row r="431" s="635" customFormat="1" ht="36" customHeight="1" spans="1:9">
      <c r="A431" s="421">
        <v>2060501</v>
      </c>
      <c r="B431" s="422" t="s">
        <v>398</v>
      </c>
      <c r="C431" s="310">
        <v>0</v>
      </c>
      <c r="D431" s="310">
        <v>0</v>
      </c>
      <c r="E431" s="358">
        <v>0</v>
      </c>
      <c r="F431" s="121" t="str">
        <f t="shared" si="12"/>
        <v/>
      </c>
      <c r="G431" s="121" t="str">
        <f t="shared" si="13"/>
        <v/>
      </c>
      <c r="H431" s="640"/>
      <c r="I431" s="641"/>
    </row>
    <row r="432" s="635" customFormat="1" ht="36" customHeight="1" spans="1:9">
      <c r="A432" s="421">
        <v>2060502</v>
      </c>
      <c r="B432" s="422" t="s">
        <v>416</v>
      </c>
      <c r="C432" s="310">
        <v>0</v>
      </c>
      <c r="D432" s="310">
        <v>0</v>
      </c>
      <c r="E432" s="358">
        <v>0</v>
      </c>
      <c r="F432" s="121" t="str">
        <f t="shared" si="12"/>
        <v/>
      </c>
      <c r="G432" s="121" t="str">
        <f t="shared" si="13"/>
        <v/>
      </c>
      <c r="H432" s="640"/>
      <c r="I432" s="641"/>
    </row>
    <row r="433" s="635" customFormat="1" ht="36" customHeight="1" spans="1:9">
      <c r="A433" s="421">
        <v>2060503</v>
      </c>
      <c r="B433" s="422" t="s">
        <v>417</v>
      </c>
      <c r="C433" s="310">
        <v>0</v>
      </c>
      <c r="D433" s="310">
        <v>0</v>
      </c>
      <c r="E433" s="358">
        <v>0</v>
      </c>
      <c r="F433" s="121" t="str">
        <f t="shared" si="12"/>
        <v/>
      </c>
      <c r="G433" s="121" t="str">
        <f t="shared" si="13"/>
        <v/>
      </c>
      <c r="H433" s="640"/>
      <c r="I433" s="641"/>
    </row>
    <row r="434" s="635" customFormat="1" ht="36" customHeight="1" spans="1:9">
      <c r="A434" s="421">
        <v>2060599</v>
      </c>
      <c r="B434" s="422" t="s">
        <v>418</v>
      </c>
      <c r="C434" s="310">
        <v>0</v>
      </c>
      <c r="D434" s="310">
        <v>0</v>
      </c>
      <c r="E434" s="358">
        <v>0</v>
      </c>
      <c r="F434" s="121" t="str">
        <f t="shared" si="12"/>
        <v/>
      </c>
      <c r="G434" s="121" t="str">
        <f t="shared" si="13"/>
        <v/>
      </c>
      <c r="H434" s="640"/>
      <c r="I434" s="641"/>
    </row>
    <row r="435" s="635" customFormat="1" ht="36" customHeight="1" spans="1:9">
      <c r="A435" s="423">
        <v>20606</v>
      </c>
      <c r="B435" s="302" t="s">
        <v>419</v>
      </c>
      <c r="C435" s="307">
        <f>SUM(C436:C439)</f>
        <v>0</v>
      </c>
      <c r="D435" s="307">
        <f>SUM(D436:D439)</f>
        <v>0</v>
      </c>
      <c r="E435" s="307">
        <v>0</v>
      </c>
      <c r="F435" s="117" t="str">
        <f t="shared" si="12"/>
        <v/>
      </c>
      <c r="G435" s="117" t="str">
        <f t="shared" si="13"/>
        <v/>
      </c>
      <c r="H435" s="640"/>
      <c r="I435" s="641"/>
    </row>
    <row r="436" s="635" customFormat="1" ht="36" customHeight="1" spans="1:9">
      <c r="A436" s="421">
        <v>2060601</v>
      </c>
      <c r="B436" s="422" t="s">
        <v>420</v>
      </c>
      <c r="C436" s="310">
        <v>0</v>
      </c>
      <c r="D436" s="310">
        <v>0</v>
      </c>
      <c r="E436" s="358">
        <v>0</v>
      </c>
      <c r="F436" s="121" t="str">
        <f t="shared" si="12"/>
        <v/>
      </c>
      <c r="G436" s="121" t="str">
        <f t="shared" si="13"/>
        <v/>
      </c>
      <c r="H436" s="640"/>
      <c r="I436" s="641"/>
    </row>
    <row r="437" s="635" customFormat="1" ht="36" customHeight="1" spans="1:9">
      <c r="A437" s="421">
        <v>2060602</v>
      </c>
      <c r="B437" s="422" t="s">
        <v>421</v>
      </c>
      <c r="C437" s="310">
        <v>0</v>
      </c>
      <c r="D437" s="310">
        <v>0</v>
      </c>
      <c r="E437" s="358">
        <v>0</v>
      </c>
      <c r="F437" s="121" t="str">
        <f t="shared" si="12"/>
        <v/>
      </c>
      <c r="G437" s="121" t="str">
        <f t="shared" si="13"/>
        <v/>
      </c>
      <c r="H437" s="640"/>
      <c r="I437" s="641"/>
    </row>
    <row r="438" s="635" customFormat="1" ht="36" customHeight="1" spans="1:9">
      <c r="A438" s="421">
        <v>2060603</v>
      </c>
      <c r="B438" s="422" t="s">
        <v>422</v>
      </c>
      <c r="C438" s="310">
        <v>0</v>
      </c>
      <c r="D438" s="310">
        <v>0</v>
      </c>
      <c r="E438" s="358">
        <v>0</v>
      </c>
      <c r="F438" s="121" t="str">
        <f t="shared" si="12"/>
        <v/>
      </c>
      <c r="G438" s="121" t="str">
        <f t="shared" si="13"/>
        <v/>
      </c>
      <c r="H438" s="640"/>
      <c r="I438" s="641"/>
    </row>
    <row r="439" s="635" customFormat="1" ht="36" customHeight="1" spans="1:9">
      <c r="A439" s="421">
        <v>2060699</v>
      </c>
      <c r="B439" s="422" t="s">
        <v>423</v>
      </c>
      <c r="C439" s="310">
        <v>0</v>
      </c>
      <c r="D439" s="310">
        <v>0</v>
      </c>
      <c r="E439" s="358">
        <v>0</v>
      </c>
      <c r="F439" s="121" t="str">
        <f t="shared" si="12"/>
        <v/>
      </c>
      <c r="G439" s="121" t="str">
        <f t="shared" si="13"/>
        <v/>
      </c>
      <c r="H439" s="640"/>
      <c r="I439" s="641"/>
    </row>
    <row r="440" s="635" customFormat="1" ht="36" customHeight="1" spans="1:9">
      <c r="A440" s="423">
        <v>20607</v>
      </c>
      <c r="B440" s="302" t="s">
        <v>424</v>
      </c>
      <c r="C440" s="307">
        <f>SUM(C441:C446)</f>
        <v>10</v>
      </c>
      <c r="D440" s="307">
        <f>SUM(D441:D446)</f>
        <v>99</v>
      </c>
      <c r="E440" s="307">
        <v>70</v>
      </c>
      <c r="F440" s="117">
        <f t="shared" si="12"/>
        <v>6</v>
      </c>
      <c r="G440" s="117">
        <f t="shared" si="13"/>
        <v>0.707</v>
      </c>
      <c r="H440" s="640"/>
      <c r="I440" s="641"/>
    </row>
    <row r="441" s="635" customFormat="1" ht="36" customHeight="1" spans="1:9">
      <c r="A441" s="421">
        <v>2060701</v>
      </c>
      <c r="B441" s="422" t="s">
        <v>398</v>
      </c>
      <c r="C441" s="310">
        <v>0</v>
      </c>
      <c r="D441" s="310">
        <v>0</v>
      </c>
      <c r="E441" s="358">
        <v>0</v>
      </c>
      <c r="F441" s="121" t="str">
        <f t="shared" si="12"/>
        <v/>
      </c>
      <c r="G441" s="121" t="str">
        <f t="shared" si="13"/>
        <v/>
      </c>
      <c r="H441" s="640"/>
      <c r="I441" s="641"/>
    </row>
    <row r="442" s="635" customFormat="1" ht="36" customHeight="1" spans="1:9">
      <c r="A442" s="421">
        <v>2060702</v>
      </c>
      <c r="B442" s="422" t="s">
        <v>425</v>
      </c>
      <c r="C442" s="310">
        <v>4</v>
      </c>
      <c r="D442" s="310">
        <v>74</v>
      </c>
      <c r="E442" s="358">
        <v>70</v>
      </c>
      <c r="F442" s="121">
        <f t="shared" si="12"/>
        <v>16.5</v>
      </c>
      <c r="G442" s="121">
        <f t="shared" si="13"/>
        <v>0.946</v>
      </c>
      <c r="H442" s="640"/>
      <c r="I442" s="641"/>
    </row>
    <row r="443" s="635" customFormat="1" ht="36" customHeight="1" spans="1:9">
      <c r="A443" s="421">
        <v>2060703</v>
      </c>
      <c r="B443" s="422" t="s">
        <v>426</v>
      </c>
      <c r="C443" s="310">
        <v>0</v>
      </c>
      <c r="D443" s="310">
        <v>0</v>
      </c>
      <c r="E443" s="358">
        <v>0</v>
      </c>
      <c r="F443" s="121" t="str">
        <f t="shared" si="12"/>
        <v/>
      </c>
      <c r="G443" s="121" t="str">
        <f t="shared" si="13"/>
        <v/>
      </c>
      <c r="H443" s="640"/>
      <c r="I443" s="641"/>
    </row>
    <row r="444" s="635" customFormat="1" ht="36" customHeight="1" spans="1:9">
      <c r="A444" s="421">
        <v>2060704</v>
      </c>
      <c r="B444" s="422" t="s">
        <v>427</v>
      </c>
      <c r="C444" s="310">
        <v>0</v>
      </c>
      <c r="D444" s="310">
        <v>0</v>
      </c>
      <c r="E444" s="358">
        <v>0</v>
      </c>
      <c r="F444" s="121" t="str">
        <f t="shared" si="12"/>
        <v/>
      </c>
      <c r="G444" s="121" t="str">
        <f t="shared" si="13"/>
        <v/>
      </c>
      <c r="H444" s="640"/>
      <c r="I444" s="641"/>
    </row>
    <row r="445" s="635" customFormat="1" ht="36" customHeight="1" spans="1:9">
      <c r="A445" s="421">
        <v>2060705</v>
      </c>
      <c r="B445" s="422" t="s">
        <v>428</v>
      </c>
      <c r="C445" s="310">
        <v>0</v>
      </c>
      <c r="D445" s="310">
        <v>0</v>
      </c>
      <c r="E445" s="358">
        <v>0</v>
      </c>
      <c r="F445" s="121" t="str">
        <f t="shared" si="12"/>
        <v/>
      </c>
      <c r="G445" s="121" t="str">
        <f t="shared" si="13"/>
        <v/>
      </c>
      <c r="H445" s="640"/>
      <c r="I445" s="641"/>
    </row>
    <row r="446" s="635" customFormat="1" ht="36" customHeight="1" spans="1:9">
      <c r="A446" s="421">
        <v>2060799</v>
      </c>
      <c r="B446" s="422" t="s">
        <v>429</v>
      </c>
      <c r="C446" s="310">
        <v>6</v>
      </c>
      <c r="D446" s="310">
        <v>25</v>
      </c>
      <c r="E446" s="358">
        <v>0</v>
      </c>
      <c r="F446" s="121">
        <f t="shared" si="12"/>
        <v>-1</v>
      </c>
      <c r="G446" s="121">
        <f t="shared" si="13"/>
        <v>0</v>
      </c>
      <c r="H446" s="640"/>
      <c r="I446" s="641"/>
    </row>
    <row r="447" s="635" customFormat="1" ht="36" customHeight="1" spans="1:9">
      <c r="A447" s="423">
        <v>20608</v>
      </c>
      <c r="B447" s="302" t="s">
        <v>430</v>
      </c>
      <c r="C447" s="307">
        <f>SUM(C448:C450)</f>
        <v>0</v>
      </c>
      <c r="D447" s="307">
        <f>SUM(D448:D450)</f>
        <v>0</v>
      </c>
      <c r="E447" s="307">
        <v>0</v>
      </c>
      <c r="F447" s="117" t="str">
        <f t="shared" si="12"/>
        <v/>
      </c>
      <c r="G447" s="117" t="str">
        <f t="shared" si="13"/>
        <v/>
      </c>
      <c r="H447" s="640"/>
      <c r="I447" s="641"/>
    </row>
    <row r="448" s="635" customFormat="1" ht="36" customHeight="1" spans="1:9">
      <c r="A448" s="421">
        <v>2060801</v>
      </c>
      <c r="B448" s="422" t="s">
        <v>431</v>
      </c>
      <c r="C448" s="310">
        <v>0</v>
      </c>
      <c r="D448" s="310">
        <v>0</v>
      </c>
      <c r="E448" s="358">
        <v>0</v>
      </c>
      <c r="F448" s="121" t="str">
        <f t="shared" si="12"/>
        <v/>
      </c>
      <c r="G448" s="121" t="str">
        <f t="shared" si="13"/>
        <v/>
      </c>
      <c r="H448" s="640"/>
      <c r="I448" s="641"/>
    </row>
    <row r="449" s="635" customFormat="1" ht="36" customHeight="1" spans="1:9">
      <c r="A449" s="421">
        <v>2060802</v>
      </c>
      <c r="B449" s="422" t="s">
        <v>432</v>
      </c>
      <c r="C449" s="310">
        <v>0</v>
      </c>
      <c r="D449" s="310">
        <v>0</v>
      </c>
      <c r="E449" s="358">
        <v>0</v>
      </c>
      <c r="F449" s="121" t="str">
        <f t="shared" si="12"/>
        <v/>
      </c>
      <c r="G449" s="121" t="str">
        <f t="shared" si="13"/>
        <v/>
      </c>
      <c r="H449" s="640"/>
      <c r="I449" s="641"/>
    </row>
    <row r="450" s="635" customFormat="1" ht="36" customHeight="1" spans="1:9">
      <c r="A450" s="421">
        <v>2060899</v>
      </c>
      <c r="B450" s="422" t="s">
        <v>433</v>
      </c>
      <c r="C450" s="310">
        <v>0</v>
      </c>
      <c r="D450" s="310">
        <v>0</v>
      </c>
      <c r="E450" s="358">
        <v>0</v>
      </c>
      <c r="F450" s="121" t="str">
        <f t="shared" si="12"/>
        <v/>
      </c>
      <c r="G450" s="121" t="str">
        <f t="shared" si="13"/>
        <v/>
      </c>
      <c r="H450" s="640"/>
      <c r="I450" s="641"/>
    </row>
    <row r="451" s="635" customFormat="1" ht="36" customHeight="1" spans="1:9">
      <c r="A451" s="423">
        <v>20609</v>
      </c>
      <c r="B451" s="302" t="s">
        <v>434</v>
      </c>
      <c r="C451" s="307">
        <f>SUM(C452:C454)</f>
        <v>0</v>
      </c>
      <c r="D451" s="307">
        <f>SUM(D452:D454)</f>
        <v>0</v>
      </c>
      <c r="E451" s="307">
        <v>0</v>
      </c>
      <c r="F451" s="117" t="str">
        <f t="shared" si="12"/>
        <v/>
      </c>
      <c r="G451" s="117" t="str">
        <f t="shared" si="13"/>
        <v/>
      </c>
      <c r="H451" s="640"/>
      <c r="I451" s="641"/>
    </row>
    <row r="452" s="635" customFormat="1" ht="36" customHeight="1" spans="1:9">
      <c r="A452" s="421">
        <v>2060901</v>
      </c>
      <c r="B452" s="422" t="s">
        <v>435</v>
      </c>
      <c r="C452" s="310">
        <v>0</v>
      </c>
      <c r="D452" s="310">
        <v>0</v>
      </c>
      <c r="E452" s="358">
        <v>0</v>
      </c>
      <c r="F452" s="121" t="str">
        <f t="shared" si="12"/>
        <v/>
      </c>
      <c r="G452" s="121" t="str">
        <f t="shared" si="13"/>
        <v/>
      </c>
      <c r="H452" s="640"/>
      <c r="I452" s="641"/>
    </row>
    <row r="453" s="635" customFormat="1" ht="36" customHeight="1" spans="1:9">
      <c r="A453" s="421">
        <v>2060902</v>
      </c>
      <c r="B453" s="422" t="s">
        <v>436</v>
      </c>
      <c r="C453" s="310">
        <v>0</v>
      </c>
      <c r="D453" s="310">
        <v>0</v>
      </c>
      <c r="E453" s="358">
        <v>0</v>
      </c>
      <c r="F453" s="121" t="str">
        <f t="shared" ref="F453:F516" si="14">IF(C453&gt;0,E453/C453-1,"")</f>
        <v/>
      </c>
      <c r="G453" s="121" t="str">
        <f t="shared" ref="G453:G516" si="15">IF(D453&gt;0,E453/D453,"")</f>
        <v/>
      </c>
      <c r="H453" s="640"/>
      <c r="I453" s="641"/>
    </row>
    <row r="454" s="635" customFormat="1" ht="36" customHeight="1" spans="1:9">
      <c r="A454" s="421">
        <v>2060999</v>
      </c>
      <c r="B454" s="422" t="s">
        <v>437</v>
      </c>
      <c r="C454" s="310">
        <v>0</v>
      </c>
      <c r="D454" s="310">
        <v>0</v>
      </c>
      <c r="E454" s="358">
        <v>0</v>
      </c>
      <c r="F454" s="121" t="str">
        <f t="shared" si="14"/>
        <v/>
      </c>
      <c r="G454" s="121" t="str">
        <f t="shared" si="15"/>
        <v/>
      </c>
      <c r="H454" s="640"/>
      <c r="I454" s="641"/>
    </row>
    <row r="455" s="635" customFormat="1" ht="36" customHeight="1" spans="1:9">
      <c r="A455" s="423">
        <v>20699</v>
      </c>
      <c r="B455" s="302" t="s">
        <v>438</v>
      </c>
      <c r="C455" s="307">
        <f>SUM(C456:C459)</f>
        <v>842</v>
      </c>
      <c r="D455" s="307">
        <f>SUM(D456:D459)</f>
        <v>1120</v>
      </c>
      <c r="E455" s="307">
        <v>605</v>
      </c>
      <c r="F455" s="117">
        <f t="shared" si="14"/>
        <v>-0.281</v>
      </c>
      <c r="G455" s="117">
        <f t="shared" si="15"/>
        <v>0.54</v>
      </c>
      <c r="H455" s="640"/>
      <c r="I455" s="641"/>
    </row>
    <row r="456" s="635" customFormat="1" ht="36" customHeight="1" spans="1:9">
      <c r="A456" s="421">
        <v>2069901</v>
      </c>
      <c r="B456" s="422" t="s">
        <v>439</v>
      </c>
      <c r="C456" s="310">
        <v>0</v>
      </c>
      <c r="D456" s="310">
        <v>0</v>
      </c>
      <c r="E456" s="358">
        <v>0</v>
      </c>
      <c r="F456" s="121" t="str">
        <f t="shared" si="14"/>
        <v/>
      </c>
      <c r="G456" s="121" t="str">
        <f t="shared" si="15"/>
        <v/>
      </c>
      <c r="H456" s="640"/>
      <c r="I456" s="641"/>
    </row>
    <row r="457" s="635" customFormat="1" ht="36" customHeight="1" spans="1:9">
      <c r="A457" s="421">
        <v>2069902</v>
      </c>
      <c r="B457" s="422" t="s">
        <v>440</v>
      </c>
      <c r="C457" s="310">
        <v>0</v>
      </c>
      <c r="D457" s="310">
        <v>0</v>
      </c>
      <c r="E457" s="358">
        <v>0</v>
      </c>
      <c r="F457" s="121" t="str">
        <f t="shared" si="14"/>
        <v/>
      </c>
      <c r="G457" s="121" t="str">
        <f t="shared" si="15"/>
        <v/>
      </c>
      <c r="H457" s="640"/>
      <c r="I457" s="641"/>
    </row>
    <row r="458" s="635" customFormat="1" ht="36" customHeight="1" spans="1:9">
      <c r="A458" s="421">
        <v>2069903</v>
      </c>
      <c r="B458" s="422" t="s">
        <v>441</v>
      </c>
      <c r="C458" s="310">
        <v>0</v>
      </c>
      <c r="D458" s="310">
        <v>0</v>
      </c>
      <c r="E458" s="358">
        <v>0</v>
      </c>
      <c r="F458" s="121" t="str">
        <f t="shared" si="14"/>
        <v/>
      </c>
      <c r="G458" s="121" t="str">
        <f t="shared" si="15"/>
        <v/>
      </c>
      <c r="H458" s="640"/>
      <c r="I458" s="641"/>
    </row>
    <row r="459" s="635" customFormat="1" ht="36" customHeight="1" spans="1:9">
      <c r="A459" s="421">
        <v>2069999</v>
      </c>
      <c r="B459" s="422" t="s">
        <v>438</v>
      </c>
      <c r="C459" s="310">
        <v>842</v>
      </c>
      <c r="D459" s="310">
        <v>1120</v>
      </c>
      <c r="E459" s="358">
        <v>605</v>
      </c>
      <c r="F459" s="121">
        <f t="shared" si="14"/>
        <v>-0.281</v>
      </c>
      <c r="G459" s="121">
        <f t="shared" si="15"/>
        <v>0.54</v>
      </c>
      <c r="H459" s="640"/>
      <c r="I459" s="641"/>
    </row>
    <row r="460" s="635" customFormat="1" ht="36" customHeight="1" spans="1:9">
      <c r="A460" s="423">
        <v>207</v>
      </c>
      <c r="B460" s="300" t="s">
        <v>116</v>
      </c>
      <c r="C460" s="307">
        <f>SUM(C461,C477,C485,C496,C505,C515)</f>
        <v>2696</v>
      </c>
      <c r="D460" s="307">
        <f>SUM(D461,D477,D485,D496,D505,D515)</f>
        <v>3339</v>
      </c>
      <c r="E460" s="307">
        <v>2376</v>
      </c>
      <c r="F460" s="117">
        <f t="shared" si="14"/>
        <v>-0.119</v>
      </c>
      <c r="G460" s="117">
        <f t="shared" si="15"/>
        <v>0.712</v>
      </c>
      <c r="H460" s="640"/>
      <c r="I460" s="641"/>
    </row>
    <row r="461" s="635" customFormat="1" ht="36" customHeight="1" spans="1:9">
      <c r="A461" s="423">
        <v>20701</v>
      </c>
      <c r="B461" s="302" t="s">
        <v>442</v>
      </c>
      <c r="C461" s="307">
        <f>SUM(C462:C476)</f>
        <v>1060</v>
      </c>
      <c r="D461" s="307">
        <f>SUM(D462:D476)</f>
        <v>1467</v>
      </c>
      <c r="E461" s="307">
        <v>1088</v>
      </c>
      <c r="F461" s="117">
        <f t="shared" si="14"/>
        <v>0.026</v>
      </c>
      <c r="G461" s="117">
        <f t="shared" si="15"/>
        <v>0.742</v>
      </c>
      <c r="H461" s="640"/>
      <c r="I461" s="641"/>
    </row>
    <row r="462" s="635" customFormat="1" ht="36" customHeight="1" spans="1:9">
      <c r="A462" s="421">
        <v>2070101</v>
      </c>
      <c r="B462" s="422" t="s">
        <v>156</v>
      </c>
      <c r="C462" s="310">
        <v>336</v>
      </c>
      <c r="D462" s="310">
        <v>337</v>
      </c>
      <c r="E462" s="358">
        <v>341</v>
      </c>
      <c r="F462" s="121">
        <f t="shared" si="14"/>
        <v>0.015</v>
      </c>
      <c r="G462" s="121">
        <f t="shared" si="15"/>
        <v>1.012</v>
      </c>
      <c r="H462" s="640"/>
      <c r="I462" s="641"/>
    </row>
    <row r="463" s="635" customFormat="1" ht="36" customHeight="1" spans="1:9">
      <c r="A463" s="421">
        <v>2070102</v>
      </c>
      <c r="B463" s="422" t="s">
        <v>157</v>
      </c>
      <c r="C463" s="310">
        <v>0</v>
      </c>
      <c r="D463" s="310">
        <v>0</v>
      </c>
      <c r="E463" s="358">
        <v>0</v>
      </c>
      <c r="F463" s="121" t="str">
        <f t="shared" si="14"/>
        <v/>
      </c>
      <c r="G463" s="121" t="str">
        <f t="shared" si="15"/>
        <v/>
      </c>
      <c r="H463" s="640"/>
      <c r="I463" s="641"/>
    </row>
    <row r="464" s="635" customFormat="1" ht="36" customHeight="1" spans="1:9">
      <c r="A464" s="421">
        <v>2070103</v>
      </c>
      <c r="B464" s="422" t="s">
        <v>158</v>
      </c>
      <c r="C464" s="310">
        <v>0</v>
      </c>
      <c r="D464" s="310">
        <v>0</v>
      </c>
      <c r="E464" s="358">
        <v>0</v>
      </c>
      <c r="F464" s="121" t="str">
        <f t="shared" si="14"/>
        <v/>
      </c>
      <c r="G464" s="121" t="str">
        <f t="shared" si="15"/>
        <v/>
      </c>
      <c r="H464" s="640"/>
      <c r="I464" s="641"/>
    </row>
    <row r="465" s="635" customFormat="1" ht="36" customHeight="1" spans="1:9">
      <c r="A465" s="421">
        <v>2070104</v>
      </c>
      <c r="B465" s="422" t="s">
        <v>443</v>
      </c>
      <c r="C465" s="310">
        <v>90</v>
      </c>
      <c r="D465" s="310">
        <v>103</v>
      </c>
      <c r="E465" s="358">
        <v>99</v>
      </c>
      <c r="F465" s="121">
        <f t="shared" si="14"/>
        <v>0.1</v>
      </c>
      <c r="G465" s="121">
        <f t="shared" si="15"/>
        <v>0.961</v>
      </c>
      <c r="H465" s="640"/>
      <c r="I465" s="641"/>
    </row>
    <row r="466" s="635" customFormat="1" ht="36" customHeight="1" spans="1:9">
      <c r="A466" s="421">
        <v>2070105</v>
      </c>
      <c r="B466" s="422" t="s">
        <v>444</v>
      </c>
      <c r="C466" s="310">
        <v>0</v>
      </c>
      <c r="D466" s="310">
        <v>0</v>
      </c>
      <c r="E466" s="358">
        <v>0</v>
      </c>
      <c r="F466" s="121" t="str">
        <f t="shared" si="14"/>
        <v/>
      </c>
      <c r="G466" s="121" t="str">
        <f t="shared" si="15"/>
        <v/>
      </c>
      <c r="H466" s="640"/>
      <c r="I466" s="641"/>
    </row>
    <row r="467" s="635" customFormat="1" ht="36" customHeight="1" spans="1:9">
      <c r="A467" s="421">
        <v>2070106</v>
      </c>
      <c r="B467" s="422" t="s">
        <v>445</v>
      </c>
      <c r="C467" s="310">
        <v>0</v>
      </c>
      <c r="D467" s="310">
        <v>0</v>
      </c>
      <c r="E467" s="358">
        <v>0</v>
      </c>
      <c r="F467" s="121" t="str">
        <f t="shared" si="14"/>
        <v/>
      </c>
      <c r="G467" s="121" t="str">
        <f t="shared" si="15"/>
        <v/>
      </c>
      <c r="H467" s="640"/>
      <c r="I467" s="641"/>
    </row>
    <row r="468" s="635" customFormat="1" ht="36" customHeight="1" spans="1:9">
      <c r="A468" s="421">
        <v>2070107</v>
      </c>
      <c r="B468" s="422" t="s">
        <v>446</v>
      </c>
      <c r="C468" s="310">
        <v>0</v>
      </c>
      <c r="D468" s="310">
        <v>0</v>
      </c>
      <c r="E468" s="358">
        <v>0</v>
      </c>
      <c r="F468" s="121" t="str">
        <f t="shared" si="14"/>
        <v/>
      </c>
      <c r="G468" s="121" t="str">
        <f t="shared" si="15"/>
        <v/>
      </c>
      <c r="H468" s="640"/>
      <c r="I468" s="641"/>
    </row>
    <row r="469" s="635" customFormat="1" ht="36" customHeight="1" spans="1:9">
      <c r="A469" s="421">
        <v>2070108</v>
      </c>
      <c r="B469" s="422" t="s">
        <v>447</v>
      </c>
      <c r="C469" s="310">
        <v>0</v>
      </c>
      <c r="D469" s="310">
        <v>93</v>
      </c>
      <c r="E469" s="358">
        <v>36</v>
      </c>
      <c r="F469" s="121" t="str">
        <f t="shared" si="14"/>
        <v/>
      </c>
      <c r="G469" s="121">
        <f t="shared" si="15"/>
        <v>0.387</v>
      </c>
      <c r="H469" s="640"/>
      <c r="I469" s="641"/>
    </row>
    <row r="470" s="635" customFormat="1" ht="36" customHeight="1" spans="1:9">
      <c r="A470" s="421">
        <v>2070109</v>
      </c>
      <c r="B470" s="422" t="s">
        <v>448</v>
      </c>
      <c r="C470" s="310">
        <v>307</v>
      </c>
      <c r="D470" s="310">
        <v>335</v>
      </c>
      <c r="E470" s="358">
        <v>312</v>
      </c>
      <c r="F470" s="121">
        <f t="shared" si="14"/>
        <v>0.016</v>
      </c>
      <c r="G470" s="121">
        <f t="shared" si="15"/>
        <v>0.931</v>
      </c>
      <c r="H470" s="640"/>
      <c r="I470" s="641"/>
    </row>
    <row r="471" s="635" customFormat="1" ht="36" customHeight="1" spans="1:9">
      <c r="A471" s="421">
        <v>2070110</v>
      </c>
      <c r="B471" s="422" t="s">
        <v>449</v>
      </c>
      <c r="C471" s="310">
        <v>0</v>
      </c>
      <c r="D471" s="310">
        <v>20</v>
      </c>
      <c r="E471" s="358">
        <v>20</v>
      </c>
      <c r="F471" s="121" t="str">
        <f t="shared" si="14"/>
        <v/>
      </c>
      <c r="G471" s="121">
        <f t="shared" si="15"/>
        <v>1</v>
      </c>
      <c r="H471" s="640"/>
      <c r="I471" s="641"/>
    </row>
    <row r="472" s="635" customFormat="1" ht="36" customHeight="1" spans="1:9">
      <c r="A472" s="421">
        <v>2070111</v>
      </c>
      <c r="B472" s="422" t="s">
        <v>450</v>
      </c>
      <c r="C472" s="310">
        <v>0</v>
      </c>
      <c r="D472" s="310">
        <v>7</v>
      </c>
      <c r="E472" s="358">
        <v>1</v>
      </c>
      <c r="F472" s="121" t="str">
        <f t="shared" si="14"/>
        <v/>
      </c>
      <c r="G472" s="121">
        <f t="shared" si="15"/>
        <v>0.143</v>
      </c>
      <c r="H472" s="640"/>
      <c r="I472" s="641"/>
    </row>
    <row r="473" s="635" customFormat="1" ht="36" customHeight="1" spans="1:9">
      <c r="A473" s="421">
        <v>2070112</v>
      </c>
      <c r="B473" s="422" t="s">
        <v>451</v>
      </c>
      <c r="C473" s="310">
        <v>0</v>
      </c>
      <c r="D473" s="310">
        <v>25</v>
      </c>
      <c r="E473" s="358">
        <v>15</v>
      </c>
      <c r="F473" s="121" t="str">
        <f t="shared" si="14"/>
        <v/>
      </c>
      <c r="G473" s="121">
        <f t="shared" si="15"/>
        <v>0.6</v>
      </c>
      <c r="H473" s="640"/>
      <c r="I473" s="641"/>
    </row>
    <row r="474" s="635" customFormat="1" ht="36" customHeight="1" spans="1:9">
      <c r="A474" s="421">
        <v>2070113</v>
      </c>
      <c r="B474" s="422" t="s">
        <v>452</v>
      </c>
      <c r="C474" s="310">
        <v>0</v>
      </c>
      <c r="D474" s="310">
        <v>0</v>
      </c>
      <c r="E474" s="358">
        <v>0</v>
      </c>
      <c r="F474" s="121" t="str">
        <f t="shared" si="14"/>
        <v/>
      </c>
      <c r="G474" s="121" t="str">
        <f t="shared" si="15"/>
        <v/>
      </c>
      <c r="H474" s="640"/>
      <c r="I474" s="641"/>
    </row>
    <row r="475" s="635" customFormat="1" ht="36" customHeight="1" spans="1:9">
      <c r="A475" s="421">
        <v>2070114</v>
      </c>
      <c r="B475" s="422" t="s">
        <v>453</v>
      </c>
      <c r="C475" s="310">
        <v>0</v>
      </c>
      <c r="D475" s="310">
        <v>147</v>
      </c>
      <c r="E475" s="358">
        <v>117</v>
      </c>
      <c r="F475" s="121" t="str">
        <f t="shared" si="14"/>
        <v/>
      </c>
      <c r="G475" s="121">
        <f t="shared" si="15"/>
        <v>0.796</v>
      </c>
      <c r="H475" s="640"/>
      <c r="I475" s="641"/>
    </row>
    <row r="476" s="635" customFormat="1" ht="36" customHeight="1" spans="1:9">
      <c r="A476" s="421">
        <v>2070199</v>
      </c>
      <c r="B476" s="422" t="s">
        <v>454</v>
      </c>
      <c r="C476" s="310">
        <v>327</v>
      </c>
      <c r="D476" s="310">
        <v>400</v>
      </c>
      <c r="E476" s="358">
        <v>147</v>
      </c>
      <c r="F476" s="121">
        <f t="shared" si="14"/>
        <v>-0.55</v>
      </c>
      <c r="G476" s="121">
        <f t="shared" si="15"/>
        <v>0.368</v>
      </c>
      <c r="H476" s="640"/>
      <c r="I476" s="641"/>
    </row>
    <row r="477" s="635" customFormat="1" ht="36" customHeight="1" spans="1:9">
      <c r="A477" s="423">
        <v>20702</v>
      </c>
      <c r="B477" s="302" t="s">
        <v>455</v>
      </c>
      <c r="C477" s="307">
        <f>SUM(C478:C484)</f>
        <v>956</v>
      </c>
      <c r="D477" s="307">
        <f>SUM(D478:D484)</f>
        <v>992</v>
      </c>
      <c r="E477" s="307">
        <v>900</v>
      </c>
      <c r="F477" s="117">
        <f t="shared" si="14"/>
        <v>-0.059</v>
      </c>
      <c r="G477" s="117">
        <f t="shared" si="15"/>
        <v>0.907</v>
      </c>
      <c r="H477" s="640"/>
      <c r="I477" s="641"/>
    </row>
    <row r="478" s="635" customFormat="1" ht="36" customHeight="1" spans="1:9">
      <c r="A478" s="421">
        <v>2070201</v>
      </c>
      <c r="B478" s="422" t="s">
        <v>156</v>
      </c>
      <c r="C478" s="310">
        <v>353</v>
      </c>
      <c r="D478" s="310">
        <v>556</v>
      </c>
      <c r="E478" s="358">
        <v>563</v>
      </c>
      <c r="F478" s="121">
        <f t="shared" si="14"/>
        <v>0.595</v>
      </c>
      <c r="G478" s="121">
        <f t="shared" si="15"/>
        <v>1.013</v>
      </c>
      <c r="H478" s="640"/>
      <c r="I478" s="641"/>
    </row>
    <row r="479" s="635" customFormat="1" ht="36" customHeight="1" spans="1:9">
      <c r="A479" s="421">
        <v>2070202</v>
      </c>
      <c r="B479" s="422" t="s">
        <v>157</v>
      </c>
      <c r="C479" s="310">
        <v>0</v>
      </c>
      <c r="D479" s="310">
        <v>0</v>
      </c>
      <c r="E479" s="358">
        <v>0</v>
      </c>
      <c r="F479" s="121" t="str">
        <f t="shared" si="14"/>
        <v/>
      </c>
      <c r="G479" s="121" t="str">
        <f t="shared" si="15"/>
        <v/>
      </c>
      <c r="H479" s="640"/>
      <c r="I479" s="641"/>
    </row>
    <row r="480" s="635" customFormat="1" ht="36" customHeight="1" spans="1:9">
      <c r="A480" s="421">
        <v>2070203</v>
      </c>
      <c r="B480" s="422" t="s">
        <v>158</v>
      </c>
      <c r="C480" s="310">
        <v>0</v>
      </c>
      <c r="D480" s="310">
        <v>0</v>
      </c>
      <c r="E480" s="358">
        <v>0</v>
      </c>
      <c r="F480" s="121" t="str">
        <f t="shared" si="14"/>
        <v/>
      </c>
      <c r="G480" s="121" t="str">
        <f t="shared" si="15"/>
        <v/>
      </c>
      <c r="H480" s="640"/>
      <c r="I480" s="641"/>
    </row>
    <row r="481" s="635" customFormat="1" ht="36" customHeight="1" spans="1:9">
      <c r="A481" s="421">
        <v>2070204</v>
      </c>
      <c r="B481" s="422" t="s">
        <v>456</v>
      </c>
      <c r="C481" s="310">
        <v>120</v>
      </c>
      <c r="D481" s="310">
        <v>84</v>
      </c>
      <c r="E481" s="358">
        <v>9</v>
      </c>
      <c r="F481" s="121">
        <f t="shared" si="14"/>
        <v>-0.925</v>
      </c>
      <c r="G481" s="121">
        <f t="shared" si="15"/>
        <v>0.107</v>
      </c>
      <c r="H481" s="640"/>
      <c r="I481" s="641"/>
    </row>
    <row r="482" s="635" customFormat="1" ht="36" customHeight="1" spans="1:9">
      <c r="A482" s="421">
        <v>2070205</v>
      </c>
      <c r="B482" s="422" t="s">
        <v>457</v>
      </c>
      <c r="C482" s="310">
        <v>388</v>
      </c>
      <c r="D482" s="310">
        <v>258</v>
      </c>
      <c r="E482" s="358">
        <v>265</v>
      </c>
      <c r="F482" s="121">
        <f t="shared" si="14"/>
        <v>-0.317</v>
      </c>
      <c r="G482" s="121">
        <f t="shared" si="15"/>
        <v>1.027</v>
      </c>
      <c r="H482" s="640"/>
      <c r="I482" s="641"/>
    </row>
    <row r="483" s="635" customFormat="1" ht="36" customHeight="1" spans="1:9">
      <c r="A483" s="421">
        <v>2070206</v>
      </c>
      <c r="B483" s="422" t="s">
        <v>458</v>
      </c>
      <c r="C483" s="310">
        <v>0</v>
      </c>
      <c r="D483" s="310">
        <v>0</v>
      </c>
      <c r="E483" s="358">
        <v>0</v>
      </c>
      <c r="F483" s="121" t="str">
        <f t="shared" si="14"/>
        <v/>
      </c>
      <c r="G483" s="121" t="str">
        <f t="shared" si="15"/>
        <v/>
      </c>
      <c r="H483" s="640"/>
      <c r="I483" s="641"/>
    </row>
    <row r="484" s="635" customFormat="1" ht="36" customHeight="1" spans="1:9">
      <c r="A484" s="421">
        <v>2070299</v>
      </c>
      <c r="B484" s="422" t="s">
        <v>459</v>
      </c>
      <c r="C484" s="310">
        <v>95</v>
      </c>
      <c r="D484" s="310">
        <v>94</v>
      </c>
      <c r="E484" s="358">
        <v>63</v>
      </c>
      <c r="F484" s="121">
        <f t="shared" si="14"/>
        <v>-0.337</v>
      </c>
      <c r="G484" s="121">
        <f t="shared" si="15"/>
        <v>0.67</v>
      </c>
      <c r="H484" s="640"/>
      <c r="I484" s="641"/>
    </row>
    <row r="485" s="635" customFormat="1" ht="36" customHeight="1" spans="1:9">
      <c r="A485" s="423">
        <v>20703</v>
      </c>
      <c r="B485" s="302" t="s">
        <v>460</v>
      </c>
      <c r="C485" s="307">
        <f>SUM(C486:C495)</f>
        <v>90</v>
      </c>
      <c r="D485" s="307">
        <f>SUM(D486:D495)</f>
        <v>175</v>
      </c>
      <c r="E485" s="307">
        <v>70</v>
      </c>
      <c r="F485" s="117">
        <f t="shared" si="14"/>
        <v>-0.222</v>
      </c>
      <c r="G485" s="117">
        <f t="shared" si="15"/>
        <v>0.4</v>
      </c>
      <c r="H485" s="640"/>
      <c r="I485" s="641"/>
    </row>
    <row r="486" s="635" customFormat="1" ht="36" customHeight="1" spans="1:9">
      <c r="A486" s="421">
        <v>2070301</v>
      </c>
      <c r="B486" s="422" t="s">
        <v>156</v>
      </c>
      <c r="C486" s="310">
        <v>0</v>
      </c>
      <c r="D486" s="310">
        <v>0</v>
      </c>
      <c r="E486" s="358">
        <v>0</v>
      </c>
      <c r="F486" s="121" t="str">
        <f t="shared" si="14"/>
        <v/>
      </c>
      <c r="G486" s="121" t="str">
        <f t="shared" si="15"/>
        <v/>
      </c>
      <c r="H486" s="640"/>
      <c r="I486" s="641"/>
    </row>
    <row r="487" s="635" customFormat="1" ht="36" customHeight="1" spans="1:9">
      <c r="A487" s="421">
        <v>2070302</v>
      </c>
      <c r="B487" s="422" t="s">
        <v>157</v>
      </c>
      <c r="C487" s="310">
        <v>0</v>
      </c>
      <c r="D487" s="310">
        <v>0</v>
      </c>
      <c r="E487" s="358">
        <v>0</v>
      </c>
      <c r="F487" s="121" t="str">
        <f t="shared" si="14"/>
        <v/>
      </c>
      <c r="G487" s="121" t="str">
        <f t="shared" si="15"/>
        <v/>
      </c>
      <c r="H487" s="640"/>
      <c r="I487" s="641"/>
    </row>
    <row r="488" s="635" customFormat="1" ht="36" customHeight="1" spans="1:9">
      <c r="A488" s="421">
        <v>2070303</v>
      </c>
      <c r="B488" s="422" t="s">
        <v>158</v>
      </c>
      <c r="C488" s="310">
        <v>0</v>
      </c>
      <c r="D488" s="310">
        <v>0</v>
      </c>
      <c r="E488" s="358">
        <v>0</v>
      </c>
      <c r="F488" s="121" t="str">
        <f t="shared" si="14"/>
        <v/>
      </c>
      <c r="G488" s="121" t="str">
        <f t="shared" si="15"/>
        <v/>
      </c>
      <c r="H488" s="640"/>
      <c r="I488" s="641"/>
    </row>
    <row r="489" s="635" customFormat="1" ht="36" customHeight="1" spans="1:9">
      <c r="A489" s="421">
        <v>2070304</v>
      </c>
      <c r="B489" s="422" t="s">
        <v>461</v>
      </c>
      <c r="C489" s="310">
        <v>0</v>
      </c>
      <c r="D489" s="310">
        <v>0</v>
      </c>
      <c r="E489" s="358">
        <v>0</v>
      </c>
      <c r="F489" s="121" t="str">
        <f t="shared" si="14"/>
        <v/>
      </c>
      <c r="G489" s="121" t="str">
        <f t="shared" si="15"/>
        <v/>
      </c>
      <c r="H489" s="640"/>
      <c r="I489" s="641"/>
    </row>
    <row r="490" s="635" customFormat="1" ht="36" customHeight="1" spans="1:9">
      <c r="A490" s="421">
        <v>2070305</v>
      </c>
      <c r="B490" s="422" t="s">
        <v>462</v>
      </c>
      <c r="C490" s="310">
        <v>5</v>
      </c>
      <c r="D490" s="310">
        <v>0</v>
      </c>
      <c r="E490" s="358">
        <v>0</v>
      </c>
      <c r="F490" s="121">
        <f t="shared" si="14"/>
        <v>-1</v>
      </c>
      <c r="G490" s="121" t="str">
        <f t="shared" si="15"/>
        <v/>
      </c>
      <c r="H490" s="640"/>
      <c r="I490" s="641"/>
    </row>
    <row r="491" s="635" customFormat="1" ht="36" customHeight="1" spans="1:9">
      <c r="A491" s="421">
        <v>2070306</v>
      </c>
      <c r="B491" s="422" t="s">
        <v>463</v>
      </c>
      <c r="C491" s="310">
        <v>0</v>
      </c>
      <c r="D491" s="310">
        <v>0</v>
      </c>
      <c r="E491" s="358">
        <v>0</v>
      </c>
      <c r="F491" s="121" t="str">
        <f t="shared" si="14"/>
        <v/>
      </c>
      <c r="G491" s="121" t="str">
        <f t="shared" si="15"/>
        <v/>
      </c>
      <c r="H491" s="640"/>
      <c r="I491" s="641"/>
    </row>
    <row r="492" s="635" customFormat="1" ht="36" customHeight="1" spans="1:9">
      <c r="A492" s="421">
        <v>2070307</v>
      </c>
      <c r="B492" s="422" t="s">
        <v>464</v>
      </c>
      <c r="C492" s="310">
        <v>0</v>
      </c>
      <c r="D492" s="310">
        <v>0</v>
      </c>
      <c r="E492" s="358">
        <v>0</v>
      </c>
      <c r="F492" s="121" t="str">
        <f t="shared" si="14"/>
        <v/>
      </c>
      <c r="G492" s="121" t="str">
        <f t="shared" si="15"/>
        <v/>
      </c>
      <c r="H492" s="640"/>
      <c r="I492" s="641"/>
    </row>
    <row r="493" s="635" customFormat="1" ht="36" customHeight="1" spans="1:9">
      <c r="A493" s="421">
        <v>2070308</v>
      </c>
      <c r="B493" s="422" t="s">
        <v>465</v>
      </c>
      <c r="C493" s="310">
        <v>0</v>
      </c>
      <c r="D493" s="310">
        <v>0</v>
      </c>
      <c r="E493" s="358">
        <v>0</v>
      </c>
      <c r="F493" s="121" t="str">
        <f t="shared" si="14"/>
        <v/>
      </c>
      <c r="G493" s="121" t="str">
        <f t="shared" si="15"/>
        <v/>
      </c>
      <c r="H493" s="640"/>
      <c r="I493" s="641"/>
    </row>
    <row r="494" s="635" customFormat="1" ht="36" customHeight="1" spans="1:9">
      <c r="A494" s="421">
        <v>2070309</v>
      </c>
      <c r="B494" s="422" t="s">
        <v>466</v>
      </c>
      <c r="C494" s="310">
        <v>0</v>
      </c>
      <c r="D494" s="310">
        <v>0</v>
      </c>
      <c r="E494" s="358">
        <v>0</v>
      </c>
      <c r="F494" s="121" t="str">
        <f t="shared" si="14"/>
        <v/>
      </c>
      <c r="G494" s="121" t="str">
        <f t="shared" si="15"/>
        <v/>
      </c>
      <c r="H494" s="640"/>
      <c r="I494" s="641"/>
    </row>
    <row r="495" s="635" customFormat="1" ht="36" customHeight="1" spans="1:9">
      <c r="A495" s="421">
        <v>2070399</v>
      </c>
      <c r="B495" s="422" t="s">
        <v>467</v>
      </c>
      <c r="C495" s="310">
        <v>85</v>
      </c>
      <c r="D495" s="310">
        <v>175</v>
      </c>
      <c r="E495" s="358">
        <v>70</v>
      </c>
      <c r="F495" s="121">
        <f t="shared" si="14"/>
        <v>-0.176</v>
      </c>
      <c r="G495" s="121">
        <f t="shared" si="15"/>
        <v>0.4</v>
      </c>
      <c r="H495" s="640"/>
      <c r="I495" s="641"/>
    </row>
    <row r="496" s="635" customFormat="1" ht="36" customHeight="1" spans="1:9">
      <c r="A496" s="423">
        <v>20706</v>
      </c>
      <c r="B496" s="302" t="s">
        <v>468</v>
      </c>
      <c r="C496" s="307">
        <f>SUM(C497:C504)</f>
        <v>7</v>
      </c>
      <c r="D496" s="307">
        <f>SUM(D497:D504)</f>
        <v>7</v>
      </c>
      <c r="E496" s="307">
        <v>7</v>
      </c>
      <c r="F496" s="117">
        <f t="shared" si="14"/>
        <v>0</v>
      </c>
      <c r="G496" s="117">
        <f t="shared" si="15"/>
        <v>1</v>
      </c>
      <c r="H496" s="640"/>
      <c r="I496" s="641"/>
    </row>
    <row r="497" s="635" customFormat="1" ht="36" customHeight="1" spans="1:9">
      <c r="A497" s="421">
        <v>2070601</v>
      </c>
      <c r="B497" s="422" t="s">
        <v>156</v>
      </c>
      <c r="C497" s="310">
        <v>0</v>
      </c>
      <c r="D497" s="310">
        <v>0</v>
      </c>
      <c r="E497" s="358">
        <v>0</v>
      </c>
      <c r="F497" s="121" t="str">
        <f t="shared" si="14"/>
        <v/>
      </c>
      <c r="G497" s="121" t="str">
        <f t="shared" si="15"/>
        <v/>
      </c>
      <c r="H497" s="640"/>
      <c r="I497" s="641"/>
    </row>
    <row r="498" s="635" customFormat="1" ht="36" customHeight="1" spans="1:9">
      <c r="A498" s="421">
        <v>2070602</v>
      </c>
      <c r="B498" s="422" t="s">
        <v>157</v>
      </c>
      <c r="C498" s="310">
        <v>0</v>
      </c>
      <c r="D498" s="310">
        <v>0</v>
      </c>
      <c r="E498" s="358">
        <v>0</v>
      </c>
      <c r="F498" s="121" t="str">
        <f t="shared" si="14"/>
        <v/>
      </c>
      <c r="G498" s="121" t="str">
        <f t="shared" si="15"/>
        <v/>
      </c>
      <c r="H498" s="640"/>
      <c r="I498" s="641"/>
    </row>
    <row r="499" s="635" customFormat="1" ht="36" customHeight="1" spans="1:9">
      <c r="A499" s="421">
        <v>2070603</v>
      </c>
      <c r="B499" s="422" t="s">
        <v>158</v>
      </c>
      <c r="C499" s="310">
        <v>0</v>
      </c>
      <c r="D499" s="310">
        <v>0</v>
      </c>
      <c r="E499" s="358">
        <v>0</v>
      </c>
      <c r="F499" s="121" t="str">
        <f t="shared" si="14"/>
        <v/>
      </c>
      <c r="G499" s="121" t="str">
        <f t="shared" si="15"/>
        <v/>
      </c>
      <c r="H499" s="640"/>
      <c r="I499" s="641"/>
    </row>
    <row r="500" s="635" customFormat="1" ht="36" customHeight="1" spans="1:9">
      <c r="A500" s="421">
        <v>2070604</v>
      </c>
      <c r="B500" s="422" t="s">
        <v>469</v>
      </c>
      <c r="C500" s="310">
        <v>0</v>
      </c>
      <c r="D500" s="310">
        <v>0</v>
      </c>
      <c r="E500" s="358">
        <v>0</v>
      </c>
      <c r="F500" s="121" t="str">
        <f t="shared" si="14"/>
        <v/>
      </c>
      <c r="G500" s="121" t="str">
        <f t="shared" si="15"/>
        <v/>
      </c>
      <c r="H500" s="640"/>
      <c r="I500" s="641"/>
    </row>
    <row r="501" s="635" customFormat="1" ht="36" customHeight="1" spans="1:9">
      <c r="A501" s="421">
        <v>2070605</v>
      </c>
      <c r="B501" s="422" t="s">
        <v>470</v>
      </c>
      <c r="C501" s="310">
        <v>0</v>
      </c>
      <c r="D501" s="310">
        <v>0</v>
      </c>
      <c r="E501" s="358">
        <v>0</v>
      </c>
      <c r="F501" s="121" t="str">
        <f t="shared" si="14"/>
        <v/>
      </c>
      <c r="G501" s="121" t="str">
        <f t="shared" si="15"/>
        <v/>
      </c>
      <c r="H501" s="640"/>
      <c r="I501" s="641"/>
    </row>
    <row r="502" s="635" customFormat="1" ht="36" customHeight="1" spans="1:9">
      <c r="A502" s="421">
        <v>2070606</v>
      </c>
      <c r="B502" s="422" t="s">
        <v>471</v>
      </c>
      <c r="C502" s="310">
        <v>0</v>
      </c>
      <c r="D502" s="310">
        <v>0</v>
      </c>
      <c r="E502" s="358">
        <v>0</v>
      </c>
      <c r="F502" s="121" t="str">
        <f t="shared" si="14"/>
        <v/>
      </c>
      <c r="G502" s="121" t="str">
        <f t="shared" si="15"/>
        <v/>
      </c>
      <c r="H502" s="640"/>
      <c r="I502" s="641"/>
    </row>
    <row r="503" s="635" customFormat="1" ht="36" customHeight="1" spans="1:9">
      <c r="A503" s="421">
        <v>2070607</v>
      </c>
      <c r="B503" s="422" t="s">
        <v>472</v>
      </c>
      <c r="C503" s="310">
        <v>7</v>
      </c>
      <c r="D503" s="310">
        <v>7</v>
      </c>
      <c r="E503" s="358">
        <v>7</v>
      </c>
      <c r="F503" s="121">
        <f t="shared" si="14"/>
        <v>0</v>
      </c>
      <c r="G503" s="121">
        <f t="shared" si="15"/>
        <v>1</v>
      </c>
      <c r="H503" s="640"/>
      <c r="I503" s="641"/>
    </row>
    <row r="504" s="635" customFormat="1" ht="36" customHeight="1" spans="1:9">
      <c r="A504" s="421">
        <v>2070699</v>
      </c>
      <c r="B504" s="422" t="s">
        <v>473</v>
      </c>
      <c r="C504" s="310">
        <v>0</v>
      </c>
      <c r="D504" s="310">
        <v>0</v>
      </c>
      <c r="E504" s="358">
        <v>0</v>
      </c>
      <c r="F504" s="121" t="str">
        <f t="shared" si="14"/>
        <v/>
      </c>
      <c r="G504" s="121" t="str">
        <f t="shared" si="15"/>
        <v/>
      </c>
      <c r="H504" s="640"/>
      <c r="I504" s="641"/>
    </row>
    <row r="505" s="635" customFormat="1" ht="36" customHeight="1" spans="1:9">
      <c r="A505" s="423">
        <v>20708</v>
      </c>
      <c r="B505" s="302" t="s">
        <v>474</v>
      </c>
      <c r="C505" s="307">
        <f>SUM(C506:C514)</f>
        <v>563</v>
      </c>
      <c r="D505" s="307">
        <f>SUM(D506:D514)</f>
        <v>485</v>
      </c>
      <c r="E505" s="307">
        <v>136</v>
      </c>
      <c r="F505" s="117">
        <f t="shared" si="14"/>
        <v>-0.758</v>
      </c>
      <c r="G505" s="117">
        <f t="shared" si="15"/>
        <v>0.28</v>
      </c>
      <c r="H505" s="640"/>
      <c r="I505" s="641"/>
    </row>
    <row r="506" s="635" customFormat="1" ht="36" customHeight="1" spans="1:9">
      <c r="A506" s="421">
        <v>2070801</v>
      </c>
      <c r="B506" s="422" t="s">
        <v>156</v>
      </c>
      <c r="C506" s="310">
        <v>0</v>
      </c>
      <c r="D506" s="310">
        <v>0</v>
      </c>
      <c r="E506" s="358">
        <v>0</v>
      </c>
      <c r="F506" s="121" t="str">
        <f t="shared" si="14"/>
        <v/>
      </c>
      <c r="G506" s="121" t="str">
        <f t="shared" si="15"/>
        <v/>
      </c>
      <c r="H506" s="640"/>
      <c r="I506" s="641"/>
    </row>
    <row r="507" s="635" customFormat="1" ht="36" customHeight="1" spans="1:9">
      <c r="A507" s="421">
        <v>2070802</v>
      </c>
      <c r="B507" s="422" t="s">
        <v>157</v>
      </c>
      <c r="C507" s="310">
        <v>0</v>
      </c>
      <c r="D507" s="310">
        <v>0</v>
      </c>
      <c r="E507" s="358">
        <v>0</v>
      </c>
      <c r="F507" s="121" t="str">
        <f t="shared" si="14"/>
        <v/>
      </c>
      <c r="G507" s="121" t="str">
        <f t="shared" si="15"/>
        <v/>
      </c>
      <c r="H507" s="640"/>
      <c r="I507" s="641"/>
    </row>
    <row r="508" s="635" customFormat="1" ht="36" customHeight="1" spans="1:9">
      <c r="A508" s="421">
        <v>2070803</v>
      </c>
      <c r="B508" s="422" t="s">
        <v>158</v>
      </c>
      <c r="C508" s="310">
        <v>0</v>
      </c>
      <c r="D508" s="310">
        <v>0</v>
      </c>
      <c r="E508" s="358">
        <v>0</v>
      </c>
      <c r="F508" s="121" t="str">
        <f t="shared" si="14"/>
        <v/>
      </c>
      <c r="G508" s="121" t="str">
        <f t="shared" si="15"/>
        <v/>
      </c>
      <c r="H508" s="640"/>
      <c r="I508" s="641"/>
    </row>
    <row r="509" s="635" customFormat="1" ht="36" customHeight="1" spans="1:9">
      <c r="A509" s="421">
        <v>2070804</v>
      </c>
      <c r="B509" s="422" t="s">
        <v>1258</v>
      </c>
      <c r="C509" s="310"/>
      <c r="D509" s="310">
        <v>0</v>
      </c>
      <c r="E509" s="358">
        <v>0</v>
      </c>
      <c r="F509" s="121" t="str">
        <f t="shared" si="14"/>
        <v/>
      </c>
      <c r="G509" s="121" t="str">
        <f t="shared" si="15"/>
        <v/>
      </c>
      <c r="H509" s="640"/>
      <c r="I509" s="641"/>
    </row>
    <row r="510" s="635" customFormat="1" ht="36" customHeight="1" spans="1:9">
      <c r="A510" s="421">
        <v>2070805</v>
      </c>
      <c r="B510" s="422" t="s">
        <v>1259</v>
      </c>
      <c r="C510" s="310"/>
      <c r="D510" s="310">
        <v>0</v>
      </c>
      <c r="E510" s="358">
        <v>0</v>
      </c>
      <c r="F510" s="121" t="str">
        <f t="shared" si="14"/>
        <v/>
      </c>
      <c r="G510" s="121" t="str">
        <f t="shared" si="15"/>
        <v/>
      </c>
      <c r="H510" s="640"/>
      <c r="I510" s="641"/>
    </row>
    <row r="511" s="635" customFormat="1" ht="36" customHeight="1" spans="1:9">
      <c r="A511" s="421">
        <v>2070806</v>
      </c>
      <c r="B511" s="422" t="s">
        <v>475</v>
      </c>
      <c r="C511" s="310">
        <v>0</v>
      </c>
      <c r="D511" s="310">
        <v>0</v>
      </c>
      <c r="E511" s="358">
        <v>0</v>
      </c>
      <c r="F511" s="121" t="str">
        <f t="shared" si="14"/>
        <v/>
      </c>
      <c r="G511" s="121" t="str">
        <f t="shared" si="15"/>
        <v/>
      </c>
      <c r="H511" s="640"/>
      <c r="I511" s="641"/>
    </row>
    <row r="512" s="635" customFormat="1" ht="36" customHeight="1" spans="1:9">
      <c r="A512" s="433">
        <v>2070807</v>
      </c>
      <c r="B512" s="422" t="s">
        <v>476</v>
      </c>
      <c r="C512" s="310">
        <v>0</v>
      </c>
      <c r="D512" s="310">
        <v>0</v>
      </c>
      <c r="E512" s="358">
        <v>0</v>
      </c>
      <c r="F512" s="121" t="str">
        <f t="shared" si="14"/>
        <v/>
      </c>
      <c r="G512" s="121" t="str">
        <f t="shared" si="15"/>
        <v/>
      </c>
      <c r="H512" s="640"/>
      <c r="I512" s="641"/>
    </row>
    <row r="513" s="635" customFormat="1" ht="36" customHeight="1" spans="1:9">
      <c r="A513" s="433">
        <v>2070808</v>
      </c>
      <c r="B513" s="422" t="s">
        <v>477</v>
      </c>
      <c r="C513" s="310">
        <v>556</v>
      </c>
      <c r="D513" s="310">
        <v>452</v>
      </c>
      <c r="E513" s="358">
        <v>129</v>
      </c>
      <c r="F513" s="121">
        <f t="shared" si="14"/>
        <v>-0.768</v>
      </c>
      <c r="G513" s="121">
        <f t="shared" si="15"/>
        <v>0.285</v>
      </c>
      <c r="H513" s="640"/>
      <c r="I513" s="641"/>
    </row>
    <row r="514" s="635" customFormat="1" ht="36" customHeight="1" spans="1:9">
      <c r="A514" s="421">
        <v>2070899</v>
      </c>
      <c r="B514" s="422" t="s">
        <v>478</v>
      </c>
      <c r="C514" s="310">
        <v>7</v>
      </c>
      <c r="D514" s="310">
        <v>33</v>
      </c>
      <c r="E514" s="358">
        <v>7</v>
      </c>
      <c r="F514" s="121">
        <f t="shared" si="14"/>
        <v>0</v>
      </c>
      <c r="G514" s="121">
        <f t="shared" si="15"/>
        <v>0.212</v>
      </c>
      <c r="H514" s="640"/>
      <c r="I514" s="641"/>
    </row>
    <row r="515" s="635" customFormat="1" ht="36" customHeight="1" spans="1:9">
      <c r="A515" s="423">
        <v>20799</v>
      </c>
      <c r="B515" s="302" t="s">
        <v>479</v>
      </c>
      <c r="C515" s="307">
        <f>SUM(C516:C518)</f>
        <v>20</v>
      </c>
      <c r="D515" s="307">
        <f>SUM(D516:D518)</f>
        <v>213</v>
      </c>
      <c r="E515" s="307">
        <v>175</v>
      </c>
      <c r="F515" s="117">
        <f t="shared" si="14"/>
        <v>7.75</v>
      </c>
      <c r="G515" s="117">
        <f t="shared" si="15"/>
        <v>0.822</v>
      </c>
      <c r="H515" s="640"/>
      <c r="I515" s="641"/>
    </row>
    <row r="516" s="635" customFormat="1" ht="36" customHeight="1" spans="1:9">
      <c r="A516" s="421">
        <v>2079902</v>
      </c>
      <c r="B516" s="422" t="s">
        <v>480</v>
      </c>
      <c r="C516" s="310">
        <v>0</v>
      </c>
      <c r="D516" s="310">
        <v>0</v>
      </c>
      <c r="E516" s="358">
        <v>0</v>
      </c>
      <c r="F516" s="121" t="str">
        <f t="shared" si="14"/>
        <v/>
      </c>
      <c r="G516" s="121" t="str">
        <f t="shared" si="15"/>
        <v/>
      </c>
      <c r="H516" s="640"/>
      <c r="I516" s="641"/>
    </row>
    <row r="517" s="635" customFormat="1" ht="36" customHeight="1" spans="1:9">
      <c r="A517" s="421">
        <v>2079903</v>
      </c>
      <c r="B517" s="422" t="s">
        <v>481</v>
      </c>
      <c r="C517" s="310">
        <v>20</v>
      </c>
      <c r="D517" s="310">
        <v>0</v>
      </c>
      <c r="E517" s="358">
        <v>0</v>
      </c>
      <c r="F517" s="121">
        <f t="shared" ref="F517:F580" si="16">IF(C517&gt;0,E517/C517-1,"")</f>
        <v>-1</v>
      </c>
      <c r="G517" s="121" t="str">
        <f t="shared" ref="G517:G580" si="17">IF(D517&gt;0,E517/D517,"")</f>
        <v/>
      </c>
      <c r="H517" s="640"/>
      <c r="I517" s="641"/>
    </row>
    <row r="518" s="635" customFormat="1" ht="36" customHeight="1" spans="1:9">
      <c r="A518" s="421">
        <v>2079999</v>
      </c>
      <c r="B518" s="422" t="s">
        <v>479</v>
      </c>
      <c r="C518" s="310">
        <v>0</v>
      </c>
      <c r="D518" s="310">
        <v>213</v>
      </c>
      <c r="E518" s="358">
        <v>175</v>
      </c>
      <c r="F518" s="121" t="str">
        <f t="shared" si="16"/>
        <v/>
      </c>
      <c r="G518" s="121">
        <f t="shared" si="17"/>
        <v>0.822</v>
      </c>
      <c r="H518" s="640"/>
      <c r="I518" s="641"/>
    </row>
    <row r="519" s="635" customFormat="1" ht="36" customHeight="1" spans="1:9">
      <c r="A519" s="423">
        <v>208</v>
      </c>
      <c r="B519" s="300" t="s">
        <v>117</v>
      </c>
      <c r="C519" s="307">
        <f>SUM(C520,C539,C547,C549,C558,C562,C572,C582,C589,C597,C606,C611,C614,C617,C620,C623,C626,C630,C634,C642,C645)</f>
        <v>28657</v>
      </c>
      <c r="D519" s="307">
        <f>SUM(D520,D539,D547,D549,D558,D562,D572,D582,D589,D597,D606,D611,D614,D617,D620,D623,D626,D630,D634,D642,D645)</f>
        <v>36089</v>
      </c>
      <c r="E519" s="307">
        <v>37281</v>
      </c>
      <c r="F519" s="117">
        <f t="shared" si="16"/>
        <v>0.301</v>
      </c>
      <c r="G519" s="117">
        <f t="shared" si="17"/>
        <v>1.033</v>
      </c>
      <c r="H519" s="640"/>
      <c r="I519" s="641"/>
    </row>
    <row r="520" s="635" customFormat="1" ht="36" customHeight="1" spans="1:9">
      <c r="A520" s="423">
        <v>20801</v>
      </c>
      <c r="B520" s="302" t="s">
        <v>482</v>
      </c>
      <c r="C520" s="307">
        <f>SUM(C521:C538)</f>
        <v>1070</v>
      </c>
      <c r="D520" s="307">
        <f>SUM(D521:D538)</f>
        <v>1023</v>
      </c>
      <c r="E520" s="307">
        <v>1116</v>
      </c>
      <c r="F520" s="117">
        <f t="shared" si="16"/>
        <v>0.043</v>
      </c>
      <c r="G520" s="117">
        <f t="shared" si="17"/>
        <v>1.091</v>
      </c>
      <c r="H520" s="640"/>
      <c r="I520" s="641"/>
    </row>
    <row r="521" s="635" customFormat="1" ht="36" customHeight="1" spans="1:9">
      <c r="A521" s="421">
        <v>2080101</v>
      </c>
      <c r="B521" s="422" t="s">
        <v>156</v>
      </c>
      <c r="C521" s="310">
        <v>309</v>
      </c>
      <c r="D521" s="310">
        <v>284</v>
      </c>
      <c r="E521" s="358">
        <v>276</v>
      </c>
      <c r="F521" s="121">
        <f t="shared" si="16"/>
        <v>-0.107</v>
      </c>
      <c r="G521" s="121">
        <f t="shared" si="17"/>
        <v>0.972</v>
      </c>
      <c r="H521" s="640"/>
      <c r="I521" s="641"/>
    </row>
    <row r="522" s="635" customFormat="1" ht="36" customHeight="1" spans="1:9">
      <c r="A522" s="421">
        <v>2080102</v>
      </c>
      <c r="B522" s="422" t="s">
        <v>157</v>
      </c>
      <c r="C522" s="310">
        <v>0</v>
      </c>
      <c r="D522" s="310">
        <v>0</v>
      </c>
      <c r="E522" s="358">
        <v>0</v>
      </c>
      <c r="F522" s="121" t="str">
        <f t="shared" si="16"/>
        <v/>
      </c>
      <c r="G522" s="121" t="str">
        <f t="shared" si="17"/>
        <v/>
      </c>
      <c r="H522" s="640"/>
      <c r="I522" s="641"/>
    </row>
    <row r="523" s="635" customFormat="1" ht="36" customHeight="1" spans="1:9">
      <c r="A523" s="421">
        <v>2080103</v>
      </c>
      <c r="B523" s="422" t="s">
        <v>158</v>
      </c>
      <c r="C523" s="310">
        <v>0</v>
      </c>
      <c r="D523" s="310">
        <v>0</v>
      </c>
      <c r="E523" s="358">
        <v>0</v>
      </c>
      <c r="F523" s="121" t="str">
        <f t="shared" si="16"/>
        <v/>
      </c>
      <c r="G523" s="121" t="str">
        <f t="shared" si="17"/>
        <v/>
      </c>
      <c r="H523" s="640"/>
      <c r="I523" s="641"/>
    </row>
    <row r="524" s="635" customFormat="1" ht="36" customHeight="1" spans="1:9">
      <c r="A524" s="421">
        <v>2080104</v>
      </c>
      <c r="B524" s="422" t="s">
        <v>483</v>
      </c>
      <c r="C524" s="310">
        <v>26</v>
      </c>
      <c r="D524" s="310">
        <v>29</v>
      </c>
      <c r="E524" s="358">
        <v>24</v>
      </c>
      <c r="F524" s="121">
        <f t="shared" si="16"/>
        <v>-0.077</v>
      </c>
      <c r="G524" s="121">
        <f t="shared" si="17"/>
        <v>0.828</v>
      </c>
      <c r="H524" s="640"/>
      <c r="I524" s="641"/>
    </row>
    <row r="525" s="635" customFormat="1" ht="36" customHeight="1" spans="1:9">
      <c r="A525" s="421">
        <v>2080105</v>
      </c>
      <c r="B525" s="422" t="s">
        <v>484</v>
      </c>
      <c r="C525" s="310">
        <v>7</v>
      </c>
      <c r="D525" s="310">
        <v>4</v>
      </c>
      <c r="E525" s="358">
        <v>4</v>
      </c>
      <c r="F525" s="121">
        <f t="shared" si="16"/>
        <v>-0.429</v>
      </c>
      <c r="G525" s="121">
        <f t="shared" si="17"/>
        <v>1</v>
      </c>
      <c r="H525" s="640"/>
      <c r="I525" s="641"/>
    </row>
    <row r="526" s="635" customFormat="1" ht="36" customHeight="1" spans="1:9">
      <c r="A526" s="421">
        <v>2080106</v>
      </c>
      <c r="B526" s="422" t="s">
        <v>485</v>
      </c>
      <c r="C526" s="310">
        <v>0</v>
      </c>
      <c r="D526" s="310">
        <v>0</v>
      </c>
      <c r="E526" s="358">
        <v>0</v>
      </c>
      <c r="F526" s="121" t="str">
        <f t="shared" si="16"/>
        <v/>
      </c>
      <c r="G526" s="121" t="str">
        <f t="shared" si="17"/>
        <v/>
      </c>
      <c r="H526" s="640"/>
      <c r="I526" s="641"/>
    </row>
    <row r="527" s="635" customFormat="1" ht="36" customHeight="1" spans="1:9">
      <c r="A527" s="421">
        <v>2080107</v>
      </c>
      <c r="B527" s="422" t="s">
        <v>486</v>
      </c>
      <c r="C527" s="310">
        <v>2</v>
      </c>
      <c r="D527" s="310">
        <v>0</v>
      </c>
      <c r="E527" s="358">
        <v>0</v>
      </c>
      <c r="F527" s="121">
        <f t="shared" si="16"/>
        <v>-1</v>
      </c>
      <c r="G527" s="121" t="str">
        <f t="shared" si="17"/>
        <v/>
      </c>
      <c r="H527" s="640"/>
      <c r="I527" s="641"/>
    </row>
    <row r="528" s="635" customFormat="1" ht="36" customHeight="1" spans="1:9">
      <c r="A528" s="421">
        <v>2080108</v>
      </c>
      <c r="B528" s="422" t="s">
        <v>197</v>
      </c>
      <c r="C528" s="310">
        <v>0</v>
      </c>
      <c r="D528" s="310">
        <v>0</v>
      </c>
      <c r="E528" s="358">
        <v>0</v>
      </c>
      <c r="F528" s="121" t="str">
        <f t="shared" si="16"/>
        <v/>
      </c>
      <c r="G528" s="121" t="str">
        <f t="shared" si="17"/>
        <v/>
      </c>
      <c r="H528" s="640"/>
      <c r="I528" s="641"/>
    </row>
    <row r="529" s="635" customFormat="1" ht="36" customHeight="1" spans="1:9">
      <c r="A529" s="421">
        <v>2080109</v>
      </c>
      <c r="B529" s="422" t="s">
        <v>487</v>
      </c>
      <c r="C529" s="310">
        <v>613</v>
      </c>
      <c r="D529" s="310">
        <v>543</v>
      </c>
      <c r="E529" s="358">
        <v>522</v>
      </c>
      <c r="F529" s="121">
        <f t="shared" si="16"/>
        <v>-0.148</v>
      </c>
      <c r="G529" s="121">
        <f t="shared" si="17"/>
        <v>0.961</v>
      </c>
      <c r="H529" s="640"/>
      <c r="I529" s="641"/>
    </row>
    <row r="530" s="635" customFormat="1" ht="36" customHeight="1" spans="1:9">
      <c r="A530" s="421">
        <v>2080110</v>
      </c>
      <c r="B530" s="422" t="s">
        <v>488</v>
      </c>
      <c r="C530" s="310">
        <v>0</v>
      </c>
      <c r="D530" s="310">
        <v>0</v>
      </c>
      <c r="E530" s="358">
        <v>0</v>
      </c>
      <c r="F530" s="121" t="str">
        <f t="shared" si="16"/>
        <v/>
      </c>
      <c r="G530" s="121" t="str">
        <f t="shared" si="17"/>
        <v/>
      </c>
      <c r="H530" s="640"/>
      <c r="I530" s="641"/>
    </row>
    <row r="531" s="635" customFormat="1" ht="36" customHeight="1" spans="1:9">
      <c r="A531" s="421">
        <v>2080111</v>
      </c>
      <c r="B531" s="422" t="s">
        <v>489</v>
      </c>
      <c r="C531" s="310">
        <v>0</v>
      </c>
      <c r="D531" s="310">
        <v>0</v>
      </c>
      <c r="E531" s="358">
        <v>0</v>
      </c>
      <c r="F531" s="121" t="str">
        <f t="shared" si="16"/>
        <v/>
      </c>
      <c r="G531" s="121" t="str">
        <f t="shared" si="17"/>
        <v/>
      </c>
      <c r="H531" s="640"/>
      <c r="I531" s="641"/>
    </row>
    <row r="532" s="635" customFormat="1" ht="36" customHeight="1" spans="1:9">
      <c r="A532" s="421">
        <v>2080112</v>
      </c>
      <c r="B532" s="422" t="s">
        <v>490</v>
      </c>
      <c r="C532" s="310">
        <v>0</v>
      </c>
      <c r="D532" s="310">
        <v>9</v>
      </c>
      <c r="E532" s="358">
        <v>2</v>
      </c>
      <c r="F532" s="121" t="str">
        <f t="shared" si="16"/>
        <v/>
      </c>
      <c r="G532" s="121">
        <f t="shared" si="17"/>
        <v>0.222</v>
      </c>
      <c r="H532" s="640"/>
      <c r="I532" s="641"/>
    </row>
    <row r="533" s="635" customFormat="1" ht="36" customHeight="1" spans="1:9">
      <c r="A533" s="425">
        <v>2080113</v>
      </c>
      <c r="B533" s="431" t="s">
        <v>491</v>
      </c>
      <c r="C533" s="310">
        <v>0</v>
      </c>
      <c r="D533" s="310">
        <v>0</v>
      </c>
      <c r="E533" s="358">
        <v>0</v>
      </c>
      <c r="F533" s="121" t="str">
        <f t="shared" si="16"/>
        <v/>
      </c>
      <c r="G533" s="121" t="str">
        <f t="shared" si="17"/>
        <v/>
      </c>
      <c r="H533" s="640"/>
      <c r="I533" s="641"/>
    </row>
    <row r="534" s="635" customFormat="1" ht="36" customHeight="1" spans="1:9">
      <c r="A534" s="425">
        <v>2080114</v>
      </c>
      <c r="B534" s="431" t="s">
        <v>492</v>
      </c>
      <c r="C534" s="310">
        <v>0</v>
      </c>
      <c r="D534" s="310">
        <v>0</v>
      </c>
      <c r="E534" s="358">
        <v>0</v>
      </c>
      <c r="F534" s="121" t="str">
        <f t="shared" si="16"/>
        <v/>
      </c>
      <c r="G534" s="121" t="str">
        <f t="shared" si="17"/>
        <v/>
      </c>
      <c r="H534" s="640"/>
      <c r="I534" s="641"/>
    </row>
    <row r="535" s="635" customFormat="1" ht="36" customHeight="1" spans="1:9">
      <c r="A535" s="425">
        <v>2080115</v>
      </c>
      <c r="B535" s="431" t="s">
        <v>493</v>
      </c>
      <c r="C535" s="310">
        <v>0</v>
      </c>
      <c r="D535" s="310">
        <v>0</v>
      </c>
      <c r="E535" s="358">
        <v>0</v>
      </c>
      <c r="F535" s="121" t="str">
        <f t="shared" si="16"/>
        <v/>
      </c>
      <c r="G535" s="121" t="str">
        <f t="shared" si="17"/>
        <v/>
      </c>
      <c r="H535" s="640"/>
      <c r="I535" s="641"/>
    </row>
    <row r="536" s="635" customFormat="1" ht="36" customHeight="1" spans="1:9">
      <c r="A536" s="425">
        <v>2080116</v>
      </c>
      <c r="B536" s="431" t="s">
        <v>494</v>
      </c>
      <c r="C536" s="310">
        <v>0</v>
      </c>
      <c r="D536" s="310">
        <v>0</v>
      </c>
      <c r="E536" s="358">
        <v>0</v>
      </c>
      <c r="F536" s="121" t="str">
        <f t="shared" si="16"/>
        <v/>
      </c>
      <c r="G536" s="121" t="str">
        <f t="shared" si="17"/>
        <v/>
      </c>
      <c r="H536" s="640"/>
      <c r="I536" s="641"/>
    </row>
    <row r="537" s="635" customFormat="1" ht="36" customHeight="1" spans="1:9">
      <c r="A537" s="425">
        <v>2080150</v>
      </c>
      <c r="B537" s="431" t="s">
        <v>165</v>
      </c>
      <c r="C537" s="310">
        <v>0</v>
      </c>
      <c r="D537" s="310">
        <v>95</v>
      </c>
      <c r="E537" s="358">
        <v>104</v>
      </c>
      <c r="F537" s="121" t="str">
        <f t="shared" si="16"/>
        <v/>
      </c>
      <c r="G537" s="121">
        <f t="shared" si="17"/>
        <v>1.095</v>
      </c>
      <c r="H537" s="640"/>
      <c r="I537" s="641"/>
    </row>
    <row r="538" s="635" customFormat="1" ht="64" customHeight="1" spans="1:9">
      <c r="A538" s="421">
        <v>2080199</v>
      </c>
      <c r="B538" s="422" t="s">
        <v>495</v>
      </c>
      <c r="C538" s="310">
        <v>113</v>
      </c>
      <c r="D538" s="310">
        <v>59</v>
      </c>
      <c r="E538" s="358">
        <v>184</v>
      </c>
      <c r="F538" s="121">
        <f t="shared" si="16"/>
        <v>0.628</v>
      </c>
      <c r="G538" s="121">
        <f t="shared" si="17"/>
        <v>3.119</v>
      </c>
      <c r="H538" s="640"/>
      <c r="I538" s="641"/>
    </row>
    <row r="539" s="635" customFormat="1" ht="36" customHeight="1" spans="1:9">
      <c r="A539" s="423">
        <v>20802</v>
      </c>
      <c r="B539" s="302" t="s">
        <v>496</v>
      </c>
      <c r="C539" s="307">
        <f>SUM(C540:C546)</f>
        <v>420</v>
      </c>
      <c r="D539" s="307">
        <f>SUM(D540:D546)</f>
        <v>438</v>
      </c>
      <c r="E539" s="307">
        <v>401</v>
      </c>
      <c r="F539" s="117">
        <f t="shared" si="16"/>
        <v>-0.045</v>
      </c>
      <c r="G539" s="117">
        <f t="shared" si="17"/>
        <v>0.916</v>
      </c>
      <c r="H539" s="640"/>
      <c r="I539" s="641"/>
    </row>
    <row r="540" s="635" customFormat="1" ht="36" customHeight="1" spans="1:9">
      <c r="A540" s="421">
        <v>2080201</v>
      </c>
      <c r="B540" s="422" t="s">
        <v>156</v>
      </c>
      <c r="C540" s="310">
        <v>154</v>
      </c>
      <c r="D540" s="310">
        <v>159</v>
      </c>
      <c r="E540" s="358">
        <v>161</v>
      </c>
      <c r="F540" s="121">
        <f t="shared" si="16"/>
        <v>0.045</v>
      </c>
      <c r="G540" s="121">
        <f t="shared" si="17"/>
        <v>1.013</v>
      </c>
      <c r="H540" s="640"/>
      <c r="I540" s="641"/>
    </row>
    <row r="541" s="635" customFormat="1" ht="36" customHeight="1" spans="1:9">
      <c r="A541" s="421">
        <v>2080202</v>
      </c>
      <c r="B541" s="422" t="s">
        <v>157</v>
      </c>
      <c r="C541" s="310">
        <v>0</v>
      </c>
      <c r="D541" s="310">
        <v>0</v>
      </c>
      <c r="E541" s="358">
        <v>0</v>
      </c>
      <c r="F541" s="121" t="str">
        <f t="shared" si="16"/>
        <v/>
      </c>
      <c r="G541" s="121" t="str">
        <f t="shared" si="17"/>
        <v/>
      </c>
      <c r="H541" s="640"/>
      <c r="I541" s="641"/>
    </row>
    <row r="542" s="635" customFormat="1" ht="36" customHeight="1" spans="1:9">
      <c r="A542" s="421">
        <v>2080203</v>
      </c>
      <c r="B542" s="422" t="s">
        <v>158</v>
      </c>
      <c r="C542" s="310">
        <v>0</v>
      </c>
      <c r="D542" s="310">
        <v>0</v>
      </c>
      <c r="E542" s="358">
        <v>0</v>
      </c>
      <c r="F542" s="121" t="str">
        <f t="shared" si="16"/>
        <v/>
      </c>
      <c r="G542" s="121" t="str">
        <f t="shared" si="17"/>
        <v/>
      </c>
      <c r="H542" s="640"/>
      <c r="I542" s="641"/>
    </row>
    <row r="543" s="635" customFormat="1" ht="36" customHeight="1" spans="1:9">
      <c r="A543" s="421">
        <v>2080206</v>
      </c>
      <c r="B543" s="422" t="s">
        <v>497</v>
      </c>
      <c r="C543" s="310">
        <v>0</v>
      </c>
      <c r="D543" s="310">
        <v>5</v>
      </c>
      <c r="E543" s="358">
        <v>5</v>
      </c>
      <c r="F543" s="121" t="str">
        <f t="shared" si="16"/>
        <v/>
      </c>
      <c r="G543" s="121">
        <f t="shared" si="17"/>
        <v>1</v>
      </c>
      <c r="H543" s="640"/>
      <c r="I543" s="641"/>
    </row>
    <row r="544" s="635" customFormat="1" ht="36" customHeight="1" spans="1:9">
      <c r="A544" s="421">
        <v>2080207</v>
      </c>
      <c r="B544" s="422" t="s">
        <v>498</v>
      </c>
      <c r="C544" s="310">
        <v>4</v>
      </c>
      <c r="D544" s="310">
        <v>25</v>
      </c>
      <c r="E544" s="358">
        <v>10</v>
      </c>
      <c r="F544" s="121">
        <f t="shared" si="16"/>
        <v>1.5</v>
      </c>
      <c r="G544" s="121">
        <f t="shared" si="17"/>
        <v>0.4</v>
      </c>
      <c r="H544" s="640"/>
      <c r="I544" s="641"/>
    </row>
    <row r="545" s="635" customFormat="1" ht="36" customHeight="1" spans="1:9">
      <c r="A545" s="421">
        <v>2080208</v>
      </c>
      <c r="B545" s="422" t="s">
        <v>499</v>
      </c>
      <c r="C545" s="310">
        <v>0</v>
      </c>
      <c r="D545" s="310">
        <v>28</v>
      </c>
      <c r="E545" s="358">
        <v>0</v>
      </c>
      <c r="F545" s="121" t="str">
        <f t="shared" si="16"/>
        <v/>
      </c>
      <c r="G545" s="121">
        <f t="shared" si="17"/>
        <v>0</v>
      </c>
      <c r="H545" s="640"/>
      <c r="I545" s="641"/>
    </row>
    <row r="546" s="635" customFormat="1" ht="36" customHeight="1" spans="1:9">
      <c r="A546" s="421">
        <v>2080299</v>
      </c>
      <c r="B546" s="422" t="s">
        <v>500</v>
      </c>
      <c r="C546" s="310">
        <v>262</v>
      </c>
      <c r="D546" s="310">
        <v>221</v>
      </c>
      <c r="E546" s="358">
        <v>225</v>
      </c>
      <c r="F546" s="121">
        <f t="shared" si="16"/>
        <v>-0.141</v>
      </c>
      <c r="G546" s="121">
        <f t="shared" si="17"/>
        <v>1.018</v>
      </c>
      <c r="H546" s="640"/>
      <c r="I546" s="641"/>
    </row>
    <row r="547" s="635" customFormat="1" ht="36" customHeight="1" spans="1:9">
      <c r="A547" s="423">
        <v>20804</v>
      </c>
      <c r="B547" s="302" t="s">
        <v>501</v>
      </c>
      <c r="C547" s="307">
        <f>SUM(C548:C548)</f>
        <v>0</v>
      </c>
      <c r="D547" s="307">
        <f>SUM(D548:D548)</f>
        <v>0</v>
      </c>
      <c r="E547" s="307">
        <v>0</v>
      </c>
      <c r="F547" s="117" t="str">
        <f t="shared" si="16"/>
        <v/>
      </c>
      <c r="G547" s="117" t="str">
        <f t="shared" si="17"/>
        <v/>
      </c>
      <c r="H547" s="640"/>
      <c r="I547" s="641"/>
    </row>
    <row r="548" s="635" customFormat="1" ht="36" customHeight="1" spans="1:9">
      <c r="A548" s="421">
        <v>2080402</v>
      </c>
      <c r="B548" s="422" t="s">
        <v>502</v>
      </c>
      <c r="C548" s="310">
        <v>0</v>
      </c>
      <c r="D548" s="310">
        <v>0</v>
      </c>
      <c r="E548" s="358">
        <v>0</v>
      </c>
      <c r="F548" s="121" t="str">
        <f t="shared" si="16"/>
        <v/>
      </c>
      <c r="G548" s="121" t="str">
        <f t="shared" si="17"/>
        <v/>
      </c>
      <c r="H548" s="640"/>
      <c r="I548" s="641"/>
    </row>
    <row r="549" s="635" customFormat="1" ht="36" customHeight="1" spans="1:9">
      <c r="A549" s="423">
        <v>20805</v>
      </c>
      <c r="B549" s="302" t="s">
        <v>503</v>
      </c>
      <c r="C549" s="307">
        <f>SUM(C550:C557)</f>
        <v>16025</v>
      </c>
      <c r="D549" s="307">
        <f>SUM(D550:D557)</f>
        <v>20422</v>
      </c>
      <c r="E549" s="307">
        <v>22001</v>
      </c>
      <c r="F549" s="117">
        <f t="shared" si="16"/>
        <v>0.373</v>
      </c>
      <c r="G549" s="117">
        <f t="shared" si="17"/>
        <v>1.077</v>
      </c>
      <c r="H549" s="640"/>
      <c r="I549" s="641"/>
    </row>
    <row r="550" s="635" customFormat="1" ht="36" customHeight="1" spans="1:9">
      <c r="A550" s="421">
        <v>2080501</v>
      </c>
      <c r="B550" s="422" t="s">
        <v>504</v>
      </c>
      <c r="C550" s="310">
        <v>2560</v>
      </c>
      <c r="D550" s="310">
        <v>2003</v>
      </c>
      <c r="E550" s="358">
        <v>2623</v>
      </c>
      <c r="F550" s="121">
        <f t="shared" si="16"/>
        <v>0.025</v>
      </c>
      <c r="G550" s="121">
        <f t="shared" si="17"/>
        <v>1.31</v>
      </c>
      <c r="H550" s="640"/>
      <c r="I550" s="641"/>
    </row>
    <row r="551" s="635" customFormat="1" ht="36" customHeight="1" spans="1:9">
      <c r="A551" s="421">
        <v>2080502</v>
      </c>
      <c r="B551" s="422" t="s">
        <v>505</v>
      </c>
      <c r="C551" s="310">
        <v>5234</v>
      </c>
      <c r="D551" s="310">
        <v>4341</v>
      </c>
      <c r="E551" s="358">
        <v>4577</v>
      </c>
      <c r="F551" s="121">
        <f t="shared" si="16"/>
        <v>-0.126</v>
      </c>
      <c r="G551" s="121">
        <f t="shared" si="17"/>
        <v>1.054</v>
      </c>
      <c r="H551" s="640"/>
      <c r="I551" s="641"/>
    </row>
    <row r="552" s="635" customFormat="1" ht="36" customHeight="1" spans="1:9">
      <c r="A552" s="421">
        <v>2080503</v>
      </c>
      <c r="B552" s="422" t="s">
        <v>506</v>
      </c>
      <c r="C552" s="310">
        <v>9</v>
      </c>
      <c r="D552" s="310">
        <v>74</v>
      </c>
      <c r="E552" s="358">
        <v>74</v>
      </c>
      <c r="F552" s="121">
        <f t="shared" si="16"/>
        <v>7.222</v>
      </c>
      <c r="G552" s="121">
        <f t="shared" si="17"/>
        <v>1</v>
      </c>
      <c r="H552" s="640"/>
      <c r="I552" s="641"/>
    </row>
    <row r="553" s="635" customFormat="1" ht="36" customHeight="1" spans="1:9">
      <c r="A553" s="421">
        <v>2080505</v>
      </c>
      <c r="B553" s="422" t="s">
        <v>507</v>
      </c>
      <c r="C553" s="310">
        <v>5878</v>
      </c>
      <c r="D553" s="310">
        <v>6180</v>
      </c>
      <c r="E553" s="358">
        <v>6508</v>
      </c>
      <c r="F553" s="121">
        <f t="shared" si="16"/>
        <v>0.107</v>
      </c>
      <c r="G553" s="121">
        <f t="shared" si="17"/>
        <v>1.053</v>
      </c>
      <c r="H553" s="640"/>
      <c r="I553" s="641"/>
    </row>
    <row r="554" s="635" customFormat="1" ht="36" customHeight="1" spans="1:9">
      <c r="A554" s="421">
        <v>2080506</v>
      </c>
      <c r="B554" s="422" t="s">
        <v>508</v>
      </c>
      <c r="C554" s="310">
        <v>681</v>
      </c>
      <c r="D554" s="310">
        <v>1380</v>
      </c>
      <c r="E554" s="358">
        <v>1388</v>
      </c>
      <c r="F554" s="121">
        <f t="shared" si="16"/>
        <v>1.038</v>
      </c>
      <c r="G554" s="121">
        <f t="shared" si="17"/>
        <v>1.006</v>
      </c>
      <c r="H554" s="640"/>
      <c r="I554" s="641"/>
    </row>
    <row r="555" s="635" customFormat="1" ht="64" customHeight="1" spans="1:9">
      <c r="A555" s="421">
        <v>2080507</v>
      </c>
      <c r="B555" s="422" t="s">
        <v>509</v>
      </c>
      <c r="C555" s="310">
        <v>1663</v>
      </c>
      <c r="D555" s="310">
        <v>5635</v>
      </c>
      <c r="E555" s="358">
        <v>6037</v>
      </c>
      <c r="F555" s="121">
        <f t="shared" si="16"/>
        <v>2.63</v>
      </c>
      <c r="G555" s="121">
        <f t="shared" si="17"/>
        <v>1.071</v>
      </c>
      <c r="H555" s="640"/>
      <c r="I555" s="641"/>
    </row>
    <row r="556" s="635" customFormat="1" ht="36" customHeight="1" spans="1:9">
      <c r="A556" s="425">
        <v>2080508</v>
      </c>
      <c r="B556" s="422" t="s">
        <v>510</v>
      </c>
      <c r="C556" s="310">
        <v>0</v>
      </c>
      <c r="D556" s="310">
        <v>600</v>
      </c>
      <c r="E556" s="358">
        <v>600</v>
      </c>
      <c r="F556" s="121" t="str">
        <f t="shared" si="16"/>
        <v/>
      </c>
      <c r="G556" s="121">
        <f t="shared" si="17"/>
        <v>1</v>
      </c>
      <c r="H556" s="640"/>
      <c r="I556" s="641"/>
    </row>
    <row r="557" s="635" customFormat="1" ht="36" customHeight="1" spans="1:9">
      <c r="A557" s="421">
        <v>2080599</v>
      </c>
      <c r="B557" s="422" t="s">
        <v>511</v>
      </c>
      <c r="C557" s="310">
        <v>0</v>
      </c>
      <c r="D557" s="310">
        <v>209</v>
      </c>
      <c r="E557" s="358">
        <v>194</v>
      </c>
      <c r="F557" s="121" t="str">
        <f t="shared" si="16"/>
        <v/>
      </c>
      <c r="G557" s="121">
        <f t="shared" si="17"/>
        <v>0.928</v>
      </c>
      <c r="H557" s="640"/>
      <c r="I557" s="641"/>
    </row>
    <row r="558" s="635" customFormat="1" ht="36" customHeight="1" spans="1:9">
      <c r="A558" s="423">
        <v>20806</v>
      </c>
      <c r="B558" s="302" t="s">
        <v>512</v>
      </c>
      <c r="C558" s="307">
        <f>SUM(C559:C561)</f>
        <v>52</v>
      </c>
      <c r="D558" s="307">
        <f>SUM(D559:D561)</f>
        <v>207</v>
      </c>
      <c r="E558" s="307">
        <v>207</v>
      </c>
      <c r="F558" s="117">
        <f t="shared" si="16"/>
        <v>2.981</v>
      </c>
      <c r="G558" s="117">
        <f t="shared" si="17"/>
        <v>1</v>
      </c>
      <c r="H558" s="640"/>
      <c r="I558" s="641"/>
    </row>
    <row r="559" s="635" customFormat="1" ht="36" customHeight="1" spans="1:9">
      <c r="A559" s="421">
        <v>2080601</v>
      </c>
      <c r="B559" s="422" t="s">
        <v>513</v>
      </c>
      <c r="C559" s="310">
        <v>52</v>
      </c>
      <c r="D559" s="310">
        <v>207</v>
      </c>
      <c r="E559" s="358">
        <v>207</v>
      </c>
      <c r="F559" s="121">
        <f t="shared" si="16"/>
        <v>2.981</v>
      </c>
      <c r="G559" s="121">
        <f t="shared" si="17"/>
        <v>1</v>
      </c>
      <c r="H559" s="640"/>
      <c r="I559" s="641"/>
    </row>
    <row r="560" s="635" customFormat="1" ht="36" customHeight="1" spans="1:9">
      <c r="A560" s="421">
        <v>2080602</v>
      </c>
      <c r="B560" s="422" t="s">
        <v>514</v>
      </c>
      <c r="C560" s="310">
        <v>0</v>
      </c>
      <c r="D560" s="310">
        <v>0</v>
      </c>
      <c r="E560" s="358">
        <v>0</v>
      </c>
      <c r="F560" s="121" t="str">
        <f t="shared" si="16"/>
        <v/>
      </c>
      <c r="G560" s="121" t="str">
        <f t="shared" si="17"/>
        <v/>
      </c>
      <c r="H560" s="640"/>
      <c r="I560" s="641"/>
    </row>
    <row r="561" s="635" customFormat="1" ht="36" customHeight="1" spans="1:9">
      <c r="A561" s="421">
        <v>2080699</v>
      </c>
      <c r="B561" s="422" t="s">
        <v>515</v>
      </c>
      <c r="C561" s="310">
        <v>0</v>
      </c>
      <c r="D561" s="310">
        <v>0</v>
      </c>
      <c r="E561" s="358">
        <v>0</v>
      </c>
      <c r="F561" s="121" t="str">
        <f t="shared" si="16"/>
        <v/>
      </c>
      <c r="G561" s="121" t="str">
        <f t="shared" si="17"/>
        <v/>
      </c>
      <c r="H561" s="640"/>
      <c r="I561" s="641"/>
    </row>
    <row r="562" s="635" customFormat="1" ht="36" customHeight="1" spans="1:9">
      <c r="A562" s="423">
        <v>20807</v>
      </c>
      <c r="B562" s="302" t="s">
        <v>516</v>
      </c>
      <c r="C562" s="307">
        <f>SUM(C563:C571)</f>
        <v>906</v>
      </c>
      <c r="D562" s="307">
        <f>SUM(D563:D571)</f>
        <v>747</v>
      </c>
      <c r="E562" s="307">
        <v>1079</v>
      </c>
      <c r="F562" s="117">
        <f t="shared" si="16"/>
        <v>0.191</v>
      </c>
      <c r="G562" s="117">
        <f t="shared" si="17"/>
        <v>1.444</v>
      </c>
      <c r="H562" s="640"/>
      <c r="I562" s="641"/>
    </row>
    <row r="563" s="635" customFormat="1" ht="36" customHeight="1" spans="1:9">
      <c r="A563" s="421">
        <v>2080701</v>
      </c>
      <c r="B563" s="422" t="s">
        <v>517</v>
      </c>
      <c r="C563" s="310">
        <v>0</v>
      </c>
      <c r="D563" s="310">
        <v>0</v>
      </c>
      <c r="E563" s="358">
        <v>0</v>
      </c>
      <c r="F563" s="121" t="str">
        <f t="shared" si="16"/>
        <v/>
      </c>
      <c r="G563" s="121" t="str">
        <f t="shared" si="17"/>
        <v/>
      </c>
      <c r="H563" s="640"/>
      <c r="I563" s="641"/>
    </row>
    <row r="564" s="635" customFormat="1" ht="36" customHeight="1" spans="1:9">
      <c r="A564" s="421">
        <v>2080702</v>
      </c>
      <c r="B564" s="422" t="s">
        <v>518</v>
      </c>
      <c r="C564" s="310">
        <v>0</v>
      </c>
      <c r="D564" s="310">
        <v>0</v>
      </c>
      <c r="E564" s="358">
        <v>0</v>
      </c>
      <c r="F564" s="121" t="str">
        <f t="shared" si="16"/>
        <v/>
      </c>
      <c r="G564" s="121" t="str">
        <f t="shared" si="17"/>
        <v/>
      </c>
      <c r="H564" s="640"/>
      <c r="I564" s="641"/>
    </row>
    <row r="565" s="635" customFormat="1" ht="36" customHeight="1" spans="1:9">
      <c r="A565" s="421">
        <v>2080704</v>
      </c>
      <c r="B565" s="422" t="s">
        <v>519</v>
      </c>
      <c r="C565" s="310">
        <v>0</v>
      </c>
      <c r="D565" s="310">
        <v>0</v>
      </c>
      <c r="E565" s="358">
        <v>0</v>
      </c>
      <c r="F565" s="121" t="str">
        <f t="shared" si="16"/>
        <v/>
      </c>
      <c r="G565" s="121" t="str">
        <f t="shared" si="17"/>
        <v/>
      </c>
      <c r="H565" s="640"/>
      <c r="I565" s="641"/>
    </row>
    <row r="566" s="635" customFormat="1" ht="36" customHeight="1" spans="1:9">
      <c r="A566" s="421">
        <v>2080705</v>
      </c>
      <c r="B566" s="422" t="s">
        <v>520</v>
      </c>
      <c r="C566" s="310">
        <v>0</v>
      </c>
      <c r="D566" s="310">
        <v>0</v>
      </c>
      <c r="E566" s="358">
        <v>0</v>
      </c>
      <c r="F566" s="121" t="str">
        <f t="shared" si="16"/>
        <v/>
      </c>
      <c r="G566" s="121" t="str">
        <f t="shared" si="17"/>
        <v/>
      </c>
      <c r="H566" s="640"/>
      <c r="I566" s="641"/>
    </row>
    <row r="567" s="635" customFormat="1" ht="36" customHeight="1" spans="1:9">
      <c r="A567" s="421">
        <v>2080709</v>
      </c>
      <c r="B567" s="422" t="s">
        <v>521</v>
      </c>
      <c r="C567" s="310">
        <v>0</v>
      </c>
      <c r="D567" s="310">
        <v>0</v>
      </c>
      <c r="E567" s="358">
        <v>0</v>
      </c>
      <c r="F567" s="121" t="str">
        <f t="shared" si="16"/>
        <v/>
      </c>
      <c r="G567" s="121" t="str">
        <f t="shared" si="17"/>
        <v/>
      </c>
      <c r="H567" s="640"/>
      <c r="I567" s="641"/>
    </row>
    <row r="568" s="635" customFormat="1" ht="36" customHeight="1" spans="1:9">
      <c r="A568" s="421">
        <v>2080711</v>
      </c>
      <c r="B568" s="422" t="s">
        <v>522</v>
      </c>
      <c r="C568" s="310">
        <v>0</v>
      </c>
      <c r="D568" s="310">
        <v>0</v>
      </c>
      <c r="E568" s="358">
        <v>61</v>
      </c>
      <c r="F568" s="121" t="str">
        <f t="shared" si="16"/>
        <v/>
      </c>
      <c r="G568" s="121" t="str">
        <f t="shared" si="17"/>
        <v/>
      </c>
      <c r="H568" s="640"/>
      <c r="I568" s="641"/>
    </row>
    <row r="569" s="635" customFormat="1" ht="36" customHeight="1" spans="1:9">
      <c r="A569" s="421">
        <v>2080712</v>
      </c>
      <c r="B569" s="422" t="s">
        <v>523</v>
      </c>
      <c r="C569" s="310">
        <v>0</v>
      </c>
      <c r="D569" s="310">
        <v>0</v>
      </c>
      <c r="E569" s="358">
        <v>0</v>
      </c>
      <c r="F569" s="121" t="str">
        <f t="shared" si="16"/>
        <v/>
      </c>
      <c r="G569" s="121" t="str">
        <f t="shared" si="17"/>
        <v/>
      </c>
      <c r="H569" s="640"/>
      <c r="I569" s="641"/>
    </row>
    <row r="570" s="635" customFormat="1" ht="36" customHeight="1" spans="1:9">
      <c r="A570" s="421">
        <v>2080713</v>
      </c>
      <c r="B570" s="422" t="s">
        <v>524</v>
      </c>
      <c r="C570" s="310">
        <v>0</v>
      </c>
      <c r="D570" s="310">
        <v>0</v>
      </c>
      <c r="E570" s="358">
        <v>0</v>
      </c>
      <c r="F570" s="121" t="str">
        <f t="shared" si="16"/>
        <v/>
      </c>
      <c r="G570" s="121" t="str">
        <f t="shared" si="17"/>
        <v/>
      </c>
      <c r="H570" s="640"/>
      <c r="I570" s="641"/>
    </row>
    <row r="571" s="635" customFormat="1" ht="36" customHeight="1" spans="1:9">
      <c r="A571" s="421">
        <v>2080799</v>
      </c>
      <c r="B571" s="422" t="s">
        <v>525</v>
      </c>
      <c r="C571" s="310">
        <v>906</v>
      </c>
      <c r="D571" s="310">
        <v>747</v>
      </c>
      <c r="E571" s="358">
        <v>1018</v>
      </c>
      <c r="F571" s="121">
        <f t="shared" si="16"/>
        <v>0.124</v>
      </c>
      <c r="G571" s="121">
        <f t="shared" si="17"/>
        <v>1.363</v>
      </c>
      <c r="H571" s="640"/>
      <c r="I571" s="641"/>
    </row>
    <row r="572" s="635" customFormat="1" ht="36" customHeight="1" spans="1:9">
      <c r="A572" s="423">
        <v>20808</v>
      </c>
      <c r="B572" s="302" t="s">
        <v>526</v>
      </c>
      <c r="C572" s="307">
        <f>SUM(C573:C581)</f>
        <v>2144</v>
      </c>
      <c r="D572" s="307">
        <f>SUM(D573:D581)</f>
        <v>2828</v>
      </c>
      <c r="E572" s="307">
        <v>2652</v>
      </c>
      <c r="F572" s="117">
        <f t="shared" si="16"/>
        <v>0.237</v>
      </c>
      <c r="G572" s="117">
        <f t="shared" si="17"/>
        <v>0.938</v>
      </c>
      <c r="H572" s="640"/>
      <c r="I572" s="641"/>
    </row>
    <row r="573" s="635" customFormat="1" ht="36" customHeight="1" spans="1:9">
      <c r="A573" s="421">
        <v>2080801</v>
      </c>
      <c r="B573" s="422" t="s">
        <v>527</v>
      </c>
      <c r="C573" s="310">
        <v>589</v>
      </c>
      <c r="D573" s="310">
        <v>817</v>
      </c>
      <c r="E573" s="358">
        <v>612</v>
      </c>
      <c r="F573" s="121">
        <f t="shared" si="16"/>
        <v>0.039</v>
      </c>
      <c r="G573" s="121">
        <f t="shared" si="17"/>
        <v>0.749</v>
      </c>
      <c r="H573" s="640"/>
      <c r="I573" s="641"/>
    </row>
    <row r="574" s="635" customFormat="1" ht="36" customHeight="1" spans="1:9">
      <c r="A574" s="421">
        <v>2080802</v>
      </c>
      <c r="B574" s="422" t="s">
        <v>528</v>
      </c>
      <c r="C574" s="310">
        <v>165</v>
      </c>
      <c r="D574" s="310">
        <v>1065</v>
      </c>
      <c r="E574" s="358">
        <v>33</v>
      </c>
      <c r="F574" s="121">
        <f t="shared" si="16"/>
        <v>-0.8</v>
      </c>
      <c r="G574" s="121">
        <f t="shared" si="17"/>
        <v>0.031</v>
      </c>
      <c r="H574" s="640"/>
      <c r="I574" s="641"/>
    </row>
    <row r="575" s="635" customFormat="1" ht="36" customHeight="1" spans="1:9">
      <c r="A575" s="421">
        <v>2080803</v>
      </c>
      <c r="B575" s="422" t="s">
        <v>529</v>
      </c>
      <c r="C575" s="310">
        <v>281</v>
      </c>
      <c r="D575" s="310">
        <v>36</v>
      </c>
      <c r="E575" s="358">
        <v>28</v>
      </c>
      <c r="F575" s="121">
        <f t="shared" si="16"/>
        <v>-0.9</v>
      </c>
      <c r="G575" s="121">
        <f t="shared" si="17"/>
        <v>0.778</v>
      </c>
      <c r="H575" s="640"/>
      <c r="I575" s="641"/>
    </row>
    <row r="576" s="635" customFormat="1" ht="36" customHeight="1" spans="1:9">
      <c r="A576" s="421">
        <v>2080804</v>
      </c>
      <c r="B576" s="422" t="s">
        <v>530</v>
      </c>
      <c r="C576" s="310">
        <v>0</v>
      </c>
      <c r="D576" s="310">
        <v>0</v>
      </c>
      <c r="E576" s="358">
        <v>0</v>
      </c>
      <c r="F576" s="121" t="str">
        <f t="shared" si="16"/>
        <v/>
      </c>
      <c r="G576" s="121" t="str">
        <f t="shared" si="17"/>
        <v/>
      </c>
      <c r="H576" s="640"/>
      <c r="I576" s="641"/>
    </row>
    <row r="577" s="635" customFormat="1" ht="36" customHeight="1" spans="1:9">
      <c r="A577" s="421">
        <v>2080805</v>
      </c>
      <c r="B577" s="422" t="s">
        <v>531</v>
      </c>
      <c r="C577" s="310">
        <v>232</v>
      </c>
      <c r="D577" s="310">
        <v>270</v>
      </c>
      <c r="E577" s="358">
        <v>236</v>
      </c>
      <c r="F577" s="121">
        <f t="shared" si="16"/>
        <v>0.017</v>
      </c>
      <c r="G577" s="121">
        <f t="shared" si="17"/>
        <v>0.874</v>
      </c>
      <c r="H577" s="640"/>
      <c r="I577" s="641"/>
    </row>
    <row r="578" s="635" customFormat="1" ht="36" customHeight="1" spans="1:9">
      <c r="A578" s="421">
        <v>2080806</v>
      </c>
      <c r="B578" s="422" t="s">
        <v>532</v>
      </c>
      <c r="C578" s="310">
        <v>0</v>
      </c>
      <c r="D578" s="310">
        <v>0</v>
      </c>
      <c r="E578" s="358">
        <v>0</v>
      </c>
      <c r="F578" s="121" t="str">
        <f t="shared" si="16"/>
        <v/>
      </c>
      <c r="G578" s="121" t="str">
        <f t="shared" si="17"/>
        <v/>
      </c>
      <c r="H578" s="640"/>
      <c r="I578" s="641"/>
    </row>
    <row r="579" s="635" customFormat="1" ht="36" customHeight="1" spans="1:9">
      <c r="A579" s="421">
        <v>2080807</v>
      </c>
      <c r="B579" s="428" t="s">
        <v>533</v>
      </c>
      <c r="C579" s="310"/>
      <c r="D579" s="310">
        <v>0</v>
      </c>
      <c r="E579" s="358">
        <v>0</v>
      </c>
      <c r="F579" s="121" t="str">
        <f t="shared" si="16"/>
        <v/>
      </c>
      <c r="G579" s="121" t="str">
        <f t="shared" si="17"/>
        <v/>
      </c>
      <c r="H579" s="640"/>
      <c r="I579" s="641"/>
    </row>
    <row r="580" s="635" customFormat="1" ht="36" customHeight="1" spans="1:9">
      <c r="A580" s="421">
        <v>2080808</v>
      </c>
      <c r="B580" s="428" t="s">
        <v>534</v>
      </c>
      <c r="C580" s="310"/>
      <c r="D580" s="310">
        <v>3</v>
      </c>
      <c r="E580" s="358">
        <v>0</v>
      </c>
      <c r="F580" s="121" t="str">
        <f t="shared" si="16"/>
        <v/>
      </c>
      <c r="G580" s="121">
        <f t="shared" si="17"/>
        <v>0</v>
      </c>
      <c r="H580" s="640"/>
      <c r="I580" s="641"/>
    </row>
    <row r="581" s="635" customFormat="1" ht="36" customHeight="1" spans="1:9">
      <c r="A581" s="421">
        <v>2080899</v>
      </c>
      <c r="B581" s="422" t="s">
        <v>535</v>
      </c>
      <c r="C581" s="310">
        <v>877</v>
      </c>
      <c r="D581" s="310">
        <v>637</v>
      </c>
      <c r="E581" s="358">
        <v>1743</v>
      </c>
      <c r="F581" s="121">
        <f t="shared" ref="F581:F644" si="18">IF(C581&gt;0,E581/C581-1,"")</f>
        <v>0.987</v>
      </c>
      <c r="G581" s="121">
        <f t="shared" ref="G581:G644" si="19">IF(D581&gt;0,E581/D581,"")</f>
        <v>2.736</v>
      </c>
      <c r="H581" s="640"/>
      <c r="I581" s="641"/>
    </row>
    <row r="582" s="635" customFormat="1" ht="36" customHeight="1" spans="1:9">
      <c r="A582" s="423">
        <v>20809</v>
      </c>
      <c r="B582" s="302" t="s">
        <v>536</v>
      </c>
      <c r="C582" s="307">
        <f>SUM(C583:C588)</f>
        <v>145</v>
      </c>
      <c r="D582" s="307">
        <f>SUM(D583:D588)</f>
        <v>472</v>
      </c>
      <c r="E582" s="307">
        <v>319</v>
      </c>
      <c r="F582" s="117">
        <f t="shared" si="18"/>
        <v>1.2</v>
      </c>
      <c r="G582" s="117">
        <f t="shared" si="19"/>
        <v>0.676</v>
      </c>
      <c r="H582" s="640"/>
      <c r="I582" s="641"/>
    </row>
    <row r="583" s="635" customFormat="1" ht="36" customHeight="1" spans="1:9">
      <c r="A583" s="421">
        <v>2080901</v>
      </c>
      <c r="B583" s="422" t="s">
        <v>537</v>
      </c>
      <c r="C583" s="310">
        <v>73</v>
      </c>
      <c r="D583" s="310">
        <v>257</v>
      </c>
      <c r="E583" s="358">
        <v>110</v>
      </c>
      <c r="F583" s="121">
        <f t="shared" si="18"/>
        <v>0.507</v>
      </c>
      <c r="G583" s="121">
        <f t="shared" si="19"/>
        <v>0.428</v>
      </c>
      <c r="H583" s="640"/>
      <c r="I583" s="641"/>
    </row>
    <row r="584" s="635" customFormat="1" ht="36" customHeight="1" spans="1:9">
      <c r="A584" s="421">
        <v>2080902</v>
      </c>
      <c r="B584" s="422" t="s">
        <v>538</v>
      </c>
      <c r="C584" s="310">
        <v>58</v>
      </c>
      <c r="D584" s="310">
        <v>185</v>
      </c>
      <c r="E584" s="358">
        <v>184</v>
      </c>
      <c r="F584" s="121">
        <f t="shared" si="18"/>
        <v>2.172</v>
      </c>
      <c r="G584" s="121">
        <f t="shared" si="19"/>
        <v>0.995</v>
      </c>
      <c r="H584" s="640"/>
      <c r="I584" s="641"/>
    </row>
    <row r="585" s="635" customFormat="1" ht="36" customHeight="1" spans="1:9">
      <c r="A585" s="421">
        <v>2080903</v>
      </c>
      <c r="B585" s="422" t="s">
        <v>539</v>
      </c>
      <c r="C585" s="310">
        <v>0</v>
      </c>
      <c r="D585" s="310">
        <v>4</v>
      </c>
      <c r="E585" s="358">
        <v>4</v>
      </c>
      <c r="F585" s="121" t="str">
        <f t="shared" si="18"/>
        <v/>
      </c>
      <c r="G585" s="121">
        <f t="shared" si="19"/>
        <v>1</v>
      </c>
      <c r="H585" s="640"/>
      <c r="I585" s="641"/>
    </row>
    <row r="586" s="635" customFormat="1" ht="36" customHeight="1" spans="1:9">
      <c r="A586" s="421">
        <v>2080904</v>
      </c>
      <c r="B586" s="422" t="s">
        <v>540</v>
      </c>
      <c r="C586" s="310">
        <v>0</v>
      </c>
      <c r="D586" s="310">
        <v>18</v>
      </c>
      <c r="E586" s="358">
        <v>13</v>
      </c>
      <c r="F586" s="121" t="str">
        <f t="shared" si="18"/>
        <v/>
      </c>
      <c r="G586" s="121">
        <f t="shared" si="19"/>
        <v>0.722</v>
      </c>
      <c r="H586" s="640"/>
      <c r="I586" s="641"/>
    </row>
    <row r="587" s="635" customFormat="1" ht="36" customHeight="1" spans="1:9">
      <c r="A587" s="421">
        <v>2080905</v>
      </c>
      <c r="B587" s="422" t="s">
        <v>541</v>
      </c>
      <c r="C587" s="310">
        <v>9</v>
      </c>
      <c r="D587" s="310">
        <v>8</v>
      </c>
      <c r="E587" s="358">
        <v>8</v>
      </c>
      <c r="F587" s="121">
        <f t="shared" si="18"/>
        <v>-0.111</v>
      </c>
      <c r="G587" s="121">
        <f t="shared" si="19"/>
        <v>1</v>
      </c>
      <c r="H587" s="640"/>
      <c r="I587" s="641"/>
    </row>
    <row r="588" s="635" customFormat="1" ht="36" customHeight="1" spans="1:9">
      <c r="A588" s="421">
        <v>2080999</v>
      </c>
      <c r="B588" s="422" t="s">
        <v>542</v>
      </c>
      <c r="C588" s="310">
        <v>5</v>
      </c>
      <c r="D588" s="310">
        <v>0</v>
      </c>
      <c r="E588" s="358">
        <v>0</v>
      </c>
      <c r="F588" s="121">
        <f t="shared" si="18"/>
        <v>-1</v>
      </c>
      <c r="G588" s="121" t="str">
        <f t="shared" si="19"/>
        <v/>
      </c>
      <c r="H588" s="640"/>
      <c r="I588" s="641"/>
    </row>
    <row r="589" s="635" customFormat="1" ht="36" customHeight="1" spans="1:9">
      <c r="A589" s="423">
        <v>20810</v>
      </c>
      <c r="B589" s="302" t="s">
        <v>543</v>
      </c>
      <c r="C589" s="307">
        <f>SUM(C590:C596)</f>
        <v>432</v>
      </c>
      <c r="D589" s="307">
        <f>SUM(D590:D596)</f>
        <v>1084</v>
      </c>
      <c r="E589" s="307">
        <v>1149</v>
      </c>
      <c r="F589" s="117">
        <f t="shared" si="18"/>
        <v>1.66</v>
      </c>
      <c r="G589" s="117">
        <f t="shared" si="19"/>
        <v>1.06</v>
      </c>
      <c r="H589" s="640"/>
      <c r="I589" s="641"/>
    </row>
    <row r="590" s="635" customFormat="1" ht="36" customHeight="1" spans="1:9">
      <c r="A590" s="421">
        <v>2081001</v>
      </c>
      <c r="B590" s="422" t="s">
        <v>544</v>
      </c>
      <c r="C590" s="310">
        <v>32</v>
      </c>
      <c r="D590" s="310">
        <v>17</v>
      </c>
      <c r="E590" s="358">
        <v>27</v>
      </c>
      <c r="F590" s="121">
        <f t="shared" si="18"/>
        <v>-0.156</v>
      </c>
      <c r="G590" s="121">
        <f t="shared" si="19"/>
        <v>1.588</v>
      </c>
      <c r="H590" s="640"/>
      <c r="I590" s="641"/>
    </row>
    <row r="591" s="635" customFormat="1" ht="36" customHeight="1" spans="1:9">
      <c r="A591" s="421">
        <v>2081002</v>
      </c>
      <c r="B591" s="422" t="s">
        <v>545</v>
      </c>
      <c r="C591" s="310">
        <v>135</v>
      </c>
      <c r="D591" s="310">
        <v>340</v>
      </c>
      <c r="E591" s="358">
        <v>288</v>
      </c>
      <c r="F591" s="121">
        <f t="shared" si="18"/>
        <v>1.133</v>
      </c>
      <c r="G591" s="121">
        <f t="shared" si="19"/>
        <v>0.847</v>
      </c>
      <c r="H591" s="640"/>
      <c r="I591" s="641"/>
    </row>
    <row r="592" s="635" customFormat="1" ht="36" customHeight="1" spans="1:9">
      <c r="A592" s="421">
        <v>2081003</v>
      </c>
      <c r="B592" s="422" t="s">
        <v>546</v>
      </c>
      <c r="C592" s="310">
        <v>0</v>
      </c>
      <c r="D592" s="310">
        <v>0</v>
      </c>
      <c r="E592" s="358">
        <v>0</v>
      </c>
      <c r="F592" s="121" t="str">
        <f t="shared" si="18"/>
        <v/>
      </c>
      <c r="G592" s="121" t="str">
        <f t="shared" si="19"/>
        <v/>
      </c>
      <c r="H592" s="640"/>
      <c r="I592" s="641"/>
    </row>
    <row r="593" s="635" customFormat="1" ht="36" customHeight="1" spans="1:9">
      <c r="A593" s="421">
        <v>2081004</v>
      </c>
      <c r="B593" s="422" t="s">
        <v>547</v>
      </c>
      <c r="C593" s="310">
        <v>265</v>
      </c>
      <c r="D593" s="310">
        <v>492</v>
      </c>
      <c r="E593" s="358">
        <v>246</v>
      </c>
      <c r="F593" s="121">
        <f t="shared" si="18"/>
        <v>-0.072</v>
      </c>
      <c r="G593" s="121">
        <f t="shared" si="19"/>
        <v>0.5</v>
      </c>
      <c r="H593" s="640"/>
      <c r="I593" s="641"/>
    </row>
    <row r="594" s="635" customFormat="1" ht="36" customHeight="1" spans="1:9">
      <c r="A594" s="421">
        <v>2081005</v>
      </c>
      <c r="B594" s="422" t="s">
        <v>548</v>
      </c>
      <c r="C594" s="310">
        <v>0</v>
      </c>
      <c r="D594" s="310">
        <v>4</v>
      </c>
      <c r="E594" s="358">
        <v>4</v>
      </c>
      <c r="F594" s="121" t="str">
        <f t="shared" si="18"/>
        <v/>
      </c>
      <c r="G594" s="121">
        <f t="shared" si="19"/>
        <v>1</v>
      </c>
      <c r="H594" s="640"/>
      <c r="I594" s="641"/>
    </row>
    <row r="595" s="635" customFormat="1" ht="36" customHeight="1" spans="1:9">
      <c r="A595" s="421">
        <v>2081006</v>
      </c>
      <c r="B595" s="422" t="s">
        <v>549</v>
      </c>
      <c r="C595" s="310">
        <v>0</v>
      </c>
      <c r="D595" s="310">
        <v>231</v>
      </c>
      <c r="E595" s="358">
        <v>584</v>
      </c>
      <c r="F595" s="121" t="str">
        <f t="shared" si="18"/>
        <v/>
      </c>
      <c r="G595" s="121">
        <f t="shared" si="19"/>
        <v>2.528</v>
      </c>
      <c r="H595" s="640"/>
      <c r="I595" s="641"/>
    </row>
    <row r="596" s="635" customFormat="1" ht="36" customHeight="1" spans="1:9">
      <c r="A596" s="421">
        <v>2081099</v>
      </c>
      <c r="B596" s="422" t="s">
        <v>550</v>
      </c>
      <c r="C596" s="310">
        <v>0</v>
      </c>
      <c r="D596" s="310">
        <v>0</v>
      </c>
      <c r="E596" s="358">
        <v>0</v>
      </c>
      <c r="F596" s="121" t="str">
        <f t="shared" si="18"/>
        <v/>
      </c>
      <c r="G596" s="121" t="str">
        <f t="shared" si="19"/>
        <v/>
      </c>
      <c r="H596" s="640"/>
      <c r="I596" s="641"/>
    </row>
    <row r="597" s="635" customFormat="1" ht="36" customHeight="1" spans="1:9">
      <c r="A597" s="423">
        <v>20811</v>
      </c>
      <c r="B597" s="302" t="s">
        <v>551</v>
      </c>
      <c r="C597" s="307">
        <f>SUM(C598:C605)</f>
        <v>565</v>
      </c>
      <c r="D597" s="307">
        <f>SUM(D598:D605)</f>
        <v>979</v>
      </c>
      <c r="E597" s="307">
        <v>901</v>
      </c>
      <c r="F597" s="117">
        <f t="shared" si="18"/>
        <v>0.595</v>
      </c>
      <c r="G597" s="117">
        <f t="shared" si="19"/>
        <v>0.92</v>
      </c>
      <c r="H597" s="640"/>
      <c r="I597" s="641"/>
    </row>
    <row r="598" s="635" customFormat="1" ht="36" customHeight="1" spans="1:9">
      <c r="A598" s="421">
        <v>2081101</v>
      </c>
      <c r="B598" s="422" t="s">
        <v>156</v>
      </c>
      <c r="C598" s="310">
        <v>122</v>
      </c>
      <c r="D598" s="310">
        <v>129</v>
      </c>
      <c r="E598" s="358">
        <v>133</v>
      </c>
      <c r="F598" s="121">
        <f t="shared" si="18"/>
        <v>0.09</v>
      </c>
      <c r="G598" s="121">
        <f t="shared" si="19"/>
        <v>1.031</v>
      </c>
      <c r="H598" s="640"/>
      <c r="I598" s="641"/>
    </row>
    <row r="599" s="635" customFormat="1" ht="36" customHeight="1" spans="1:9">
      <c r="A599" s="421">
        <v>2081102</v>
      </c>
      <c r="B599" s="422" t="s">
        <v>157</v>
      </c>
      <c r="C599" s="310">
        <v>0</v>
      </c>
      <c r="D599" s="310">
        <v>0</v>
      </c>
      <c r="E599" s="358">
        <v>0</v>
      </c>
      <c r="F599" s="121" t="str">
        <f t="shared" si="18"/>
        <v/>
      </c>
      <c r="G599" s="121" t="str">
        <f t="shared" si="19"/>
        <v/>
      </c>
      <c r="H599" s="640"/>
      <c r="I599" s="641"/>
    </row>
    <row r="600" s="635" customFormat="1" ht="36" customHeight="1" spans="1:9">
      <c r="A600" s="421">
        <v>2081103</v>
      </c>
      <c r="B600" s="422" t="s">
        <v>158</v>
      </c>
      <c r="C600" s="310">
        <v>0</v>
      </c>
      <c r="D600" s="310">
        <v>0</v>
      </c>
      <c r="E600" s="358">
        <v>0</v>
      </c>
      <c r="F600" s="121" t="str">
        <f t="shared" si="18"/>
        <v/>
      </c>
      <c r="G600" s="121" t="str">
        <f t="shared" si="19"/>
        <v/>
      </c>
      <c r="H600" s="640"/>
      <c r="I600" s="641"/>
    </row>
    <row r="601" s="635" customFormat="1" ht="36" customHeight="1" spans="1:9">
      <c r="A601" s="421">
        <v>2081104</v>
      </c>
      <c r="B601" s="422" t="s">
        <v>552</v>
      </c>
      <c r="C601" s="310">
        <v>100</v>
      </c>
      <c r="D601" s="310">
        <v>128</v>
      </c>
      <c r="E601" s="358">
        <v>106</v>
      </c>
      <c r="F601" s="121">
        <f t="shared" si="18"/>
        <v>0.06</v>
      </c>
      <c r="G601" s="121">
        <f t="shared" si="19"/>
        <v>0.828</v>
      </c>
      <c r="H601" s="640"/>
      <c r="I601" s="641"/>
    </row>
    <row r="602" s="635" customFormat="1" ht="36" customHeight="1" spans="1:9">
      <c r="A602" s="421">
        <v>2081105</v>
      </c>
      <c r="B602" s="428" t="s">
        <v>553</v>
      </c>
      <c r="C602" s="310">
        <v>45</v>
      </c>
      <c r="D602" s="310">
        <v>72</v>
      </c>
      <c r="E602" s="358">
        <v>81</v>
      </c>
      <c r="F602" s="121">
        <f t="shared" si="18"/>
        <v>0.8</v>
      </c>
      <c r="G602" s="121">
        <f t="shared" si="19"/>
        <v>1.125</v>
      </c>
      <c r="H602" s="640"/>
      <c r="I602" s="641"/>
    </row>
    <row r="603" s="635" customFormat="1" ht="36" customHeight="1" spans="1:9">
      <c r="A603" s="421">
        <v>2081106</v>
      </c>
      <c r="B603" s="422" t="s">
        <v>554</v>
      </c>
      <c r="C603" s="310">
        <v>0</v>
      </c>
      <c r="D603" s="310">
        <v>0</v>
      </c>
      <c r="E603" s="358">
        <v>0</v>
      </c>
      <c r="F603" s="121" t="str">
        <f t="shared" si="18"/>
        <v/>
      </c>
      <c r="G603" s="121" t="str">
        <f t="shared" si="19"/>
        <v/>
      </c>
      <c r="H603" s="640"/>
      <c r="I603" s="641"/>
    </row>
    <row r="604" s="635" customFormat="1" ht="36" customHeight="1" spans="1:9">
      <c r="A604" s="421">
        <v>2081107</v>
      </c>
      <c r="B604" s="422" t="s">
        <v>555</v>
      </c>
      <c r="C604" s="310">
        <v>173</v>
      </c>
      <c r="D604" s="310">
        <v>470</v>
      </c>
      <c r="E604" s="358">
        <v>411</v>
      </c>
      <c r="F604" s="121">
        <f t="shared" si="18"/>
        <v>1.376</v>
      </c>
      <c r="G604" s="121">
        <f t="shared" si="19"/>
        <v>0.874</v>
      </c>
      <c r="H604" s="640"/>
      <c r="I604" s="641"/>
    </row>
    <row r="605" s="635" customFormat="1" ht="36" customHeight="1" spans="1:9">
      <c r="A605" s="421">
        <v>2081199</v>
      </c>
      <c r="B605" s="422" t="s">
        <v>556</v>
      </c>
      <c r="C605" s="310">
        <v>125</v>
      </c>
      <c r="D605" s="310">
        <v>180</v>
      </c>
      <c r="E605" s="358">
        <v>170</v>
      </c>
      <c r="F605" s="121">
        <f t="shared" si="18"/>
        <v>0.36</v>
      </c>
      <c r="G605" s="121">
        <f t="shared" si="19"/>
        <v>0.944</v>
      </c>
      <c r="H605" s="640"/>
      <c r="I605" s="641"/>
    </row>
    <row r="606" s="635" customFormat="1" ht="36" customHeight="1" spans="1:9">
      <c r="A606" s="423">
        <v>20816</v>
      </c>
      <c r="B606" s="302" t="s">
        <v>557</v>
      </c>
      <c r="C606" s="307">
        <f>SUM(C607:C610)</f>
        <v>59</v>
      </c>
      <c r="D606" s="307">
        <f>SUM(D607:D610)</f>
        <v>73</v>
      </c>
      <c r="E606" s="307">
        <v>70</v>
      </c>
      <c r="F606" s="117">
        <f t="shared" si="18"/>
        <v>0.186</v>
      </c>
      <c r="G606" s="117">
        <f t="shared" si="19"/>
        <v>0.959</v>
      </c>
      <c r="H606" s="640"/>
      <c r="I606" s="641"/>
    </row>
    <row r="607" s="635" customFormat="1" ht="36" customHeight="1" spans="1:9">
      <c r="A607" s="421">
        <v>2081601</v>
      </c>
      <c r="B607" s="422" t="s">
        <v>156</v>
      </c>
      <c r="C607" s="310">
        <v>55</v>
      </c>
      <c r="D607" s="310">
        <v>53</v>
      </c>
      <c r="E607" s="358">
        <v>50</v>
      </c>
      <c r="F607" s="121">
        <f t="shared" si="18"/>
        <v>-0.091</v>
      </c>
      <c r="G607" s="121">
        <f t="shared" si="19"/>
        <v>0.943</v>
      </c>
      <c r="H607" s="640"/>
      <c r="I607" s="641"/>
    </row>
    <row r="608" s="635" customFormat="1" ht="36" customHeight="1" spans="1:9">
      <c r="A608" s="421">
        <v>2081602</v>
      </c>
      <c r="B608" s="422" t="s">
        <v>157</v>
      </c>
      <c r="C608" s="310">
        <v>0</v>
      </c>
      <c r="D608" s="310">
        <v>0</v>
      </c>
      <c r="E608" s="358">
        <v>0</v>
      </c>
      <c r="F608" s="121" t="str">
        <f t="shared" si="18"/>
        <v/>
      </c>
      <c r="G608" s="121" t="str">
        <f t="shared" si="19"/>
        <v/>
      </c>
      <c r="H608" s="640"/>
      <c r="I608" s="641"/>
    </row>
    <row r="609" s="635" customFormat="1" ht="36" customHeight="1" spans="1:9">
      <c r="A609" s="421">
        <v>2081603</v>
      </c>
      <c r="B609" s="422" t="s">
        <v>158</v>
      </c>
      <c r="C609" s="310">
        <v>0</v>
      </c>
      <c r="D609" s="310">
        <v>0</v>
      </c>
      <c r="E609" s="358">
        <v>0</v>
      </c>
      <c r="F609" s="121" t="str">
        <f t="shared" si="18"/>
        <v/>
      </c>
      <c r="G609" s="121" t="str">
        <f t="shared" si="19"/>
        <v/>
      </c>
      <c r="H609" s="640"/>
      <c r="I609" s="641"/>
    </row>
    <row r="610" s="635" customFormat="1" ht="36" customHeight="1" spans="1:9">
      <c r="A610" s="421">
        <v>2081699</v>
      </c>
      <c r="B610" s="422" t="s">
        <v>558</v>
      </c>
      <c r="C610" s="310">
        <v>4</v>
      </c>
      <c r="D610" s="310">
        <v>20</v>
      </c>
      <c r="E610" s="358">
        <v>20</v>
      </c>
      <c r="F610" s="121">
        <f t="shared" si="18"/>
        <v>4</v>
      </c>
      <c r="G610" s="121">
        <f t="shared" si="19"/>
        <v>1</v>
      </c>
      <c r="H610" s="640"/>
      <c r="I610" s="641"/>
    </row>
    <row r="611" s="635" customFormat="1" ht="36" customHeight="1" spans="1:9">
      <c r="A611" s="423">
        <v>20819</v>
      </c>
      <c r="B611" s="302" t="s">
        <v>559</v>
      </c>
      <c r="C611" s="307">
        <f>SUM(C612:C613)</f>
        <v>2706</v>
      </c>
      <c r="D611" s="307">
        <f>SUM(D612:D613)</f>
        <v>3373</v>
      </c>
      <c r="E611" s="307">
        <v>2786</v>
      </c>
      <c r="F611" s="117">
        <f t="shared" si="18"/>
        <v>0.03</v>
      </c>
      <c r="G611" s="117">
        <f t="shared" si="19"/>
        <v>0.826</v>
      </c>
      <c r="H611" s="640"/>
      <c r="I611" s="641"/>
    </row>
    <row r="612" s="635" customFormat="1" ht="36" customHeight="1" spans="1:9">
      <c r="A612" s="421">
        <v>2081901</v>
      </c>
      <c r="B612" s="422" t="s">
        <v>560</v>
      </c>
      <c r="C612" s="310">
        <v>1212</v>
      </c>
      <c r="D612" s="310">
        <v>2443</v>
      </c>
      <c r="E612" s="358">
        <v>1098</v>
      </c>
      <c r="F612" s="121">
        <f t="shared" si="18"/>
        <v>-0.094</v>
      </c>
      <c r="G612" s="121">
        <f t="shared" si="19"/>
        <v>0.449</v>
      </c>
      <c r="H612" s="640"/>
      <c r="I612" s="641"/>
    </row>
    <row r="613" s="635" customFormat="1" ht="36" customHeight="1" spans="1:9">
      <c r="A613" s="421">
        <v>2081902</v>
      </c>
      <c r="B613" s="422" t="s">
        <v>561</v>
      </c>
      <c r="C613" s="310">
        <v>1494</v>
      </c>
      <c r="D613" s="310">
        <v>930</v>
      </c>
      <c r="E613" s="358">
        <v>1688</v>
      </c>
      <c r="F613" s="121">
        <f t="shared" si="18"/>
        <v>0.13</v>
      </c>
      <c r="G613" s="121">
        <f t="shared" si="19"/>
        <v>1.815</v>
      </c>
      <c r="H613" s="640"/>
      <c r="I613" s="641"/>
    </row>
    <row r="614" s="635" customFormat="1" ht="36" customHeight="1" spans="1:9">
      <c r="A614" s="423">
        <v>20820</v>
      </c>
      <c r="B614" s="302" t="s">
        <v>562</v>
      </c>
      <c r="C614" s="307">
        <f>SUM(C615:C616)</f>
        <v>285</v>
      </c>
      <c r="D614" s="307">
        <f>SUM(D615:D616)</f>
        <v>178</v>
      </c>
      <c r="E614" s="307">
        <v>790</v>
      </c>
      <c r="F614" s="117">
        <f t="shared" si="18"/>
        <v>1.772</v>
      </c>
      <c r="G614" s="117">
        <f t="shared" si="19"/>
        <v>4.438</v>
      </c>
      <c r="H614" s="640"/>
      <c r="I614" s="641"/>
    </row>
    <row r="615" s="635" customFormat="1" ht="36" customHeight="1" spans="1:9">
      <c r="A615" s="421">
        <v>2082001</v>
      </c>
      <c r="B615" s="422" t="s">
        <v>563</v>
      </c>
      <c r="C615" s="310">
        <v>282</v>
      </c>
      <c r="D615" s="310">
        <v>168</v>
      </c>
      <c r="E615" s="358">
        <v>218</v>
      </c>
      <c r="F615" s="121">
        <f t="shared" si="18"/>
        <v>-0.227</v>
      </c>
      <c r="G615" s="121">
        <f t="shared" si="19"/>
        <v>1.298</v>
      </c>
      <c r="H615" s="640"/>
      <c r="I615" s="641"/>
    </row>
    <row r="616" s="635" customFormat="1" ht="36" customHeight="1" spans="1:9">
      <c r="A616" s="421">
        <v>2082002</v>
      </c>
      <c r="B616" s="422" t="s">
        <v>564</v>
      </c>
      <c r="C616" s="310">
        <v>3</v>
      </c>
      <c r="D616" s="310">
        <v>10</v>
      </c>
      <c r="E616" s="358">
        <v>572</v>
      </c>
      <c r="F616" s="121">
        <f t="shared" si="18"/>
        <v>189.667</v>
      </c>
      <c r="G616" s="121">
        <f t="shared" si="19"/>
        <v>57.2</v>
      </c>
      <c r="H616" s="640"/>
      <c r="I616" s="641"/>
    </row>
    <row r="617" s="635" customFormat="1" ht="36" customHeight="1" spans="1:9">
      <c r="A617" s="423">
        <v>20821</v>
      </c>
      <c r="B617" s="302" t="s">
        <v>565</v>
      </c>
      <c r="C617" s="307">
        <f>SUM(C618:C619)</f>
        <v>301</v>
      </c>
      <c r="D617" s="307">
        <f>SUM(D618:D619)</f>
        <v>202</v>
      </c>
      <c r="E617" s="307">
        <v>327</v>
      </c>
      <c r="F617" s="117">
        <f t="shared" si="18"/>
        <v>0.086</v>
      </c>
      <c r="G617" s="117">
        <f t="shared" si="19"/>
        <v>1.619</v>
      </c>
      <c r="H617" s="640"/>
      <c r="I617" s="641"/>
    </row>
    <row r="618" s="635" customFormat="1" ht="36" customHeight="1" spans="1:9">
      <c r="A618" s="421">
        <v>2082101</v>
      </c>
      <c r="B618" s="422" t="s">
        <v>566</v>
      </c>
      <c r="C618" s="310">
        <v>205</v>
      </c>
      <c r="D618" s="310">
        <v>93</v>
      </c>
      <c r="E618" s="358">
        <v>93</v>
      </c>
      <c r="F618" s="121">
        <f t="shared" si="18"/>
        <v>-0.546</v>
      </c>
      <c r="G618" s="121">
        <f t="shared" si="19"/>
        <v>1</v>
      </c>
      <c r="H618" s="640"/>
      <c r="I618" s="641"/>
    </row>
    <row r="619" s="635" customFormat="1" ht="36" customHeight="1" spans="1:9">
      <c r="A619" s="421">
        <v>2082102</v>
      </c>
      <c r="B619" s="422" t="s">
        <v>567</v>
      </c>
      <c r="C619" s="310">
        <v>96</v>
      </c>
      <c r="D619" s="310">
        <v>109</v>
      </c>
      <c r="E619" s="358">
        <v>234</v>
      </c>
      <c r="F619" s="121">
        <f t="shared" si="18"/>
        <v>1.438</v>
      </c>
      <c r="G619" s="121">
        <f t="shared" si="19"/>
        <v>2.147</v>
      </c>
      <c r="H619" s="640"/>
      <c r="I619" s="641"/>
    </row>
    <row r="620" s="635" customFormat="1" ht="36" customHeight="1" spans="1:9">
      <c r="A620" s="423">
        <v>20824</v>
      </c>
      <c r="B620" s="302" t="s">
        <v>568</v>
      </c>
      <c r="C620" s="307">
        <f>SUM(C621:C622)</f>
        <v>0</v>
      </c>
      <c r="D620" s="307">
        <f>SUM(D621:D622)</f>
        <v>0</v>
      </c>
      <c r="E620" s="307">
        <v>0</v>
      </c>
      <c r="F620" s="117" t="str">
        <f t="shared" si="18"/>
        <v/>
      </c>
      <c r="G620" s="117" t="str">
        <f t="shared" si="19"/>
        <v/>
      </c>
      <c r="H620" s="640"/>
      <c r="I620" s="641"/>
    </row>
    <row r="621" s="635" customFormat="1" ht="36" customHeight="1" spans="1:9">
      <c r="A621" s="421">
        <v>2082401</v>
      </c>
      <c r="B621" s="422" t="s">
        <v>569</v>
      </c>
      <c r="C621" s="310">
        <v>0</v>
      </c>
      <c r="D621" s="310">
        <v>0</v>
      </c>
      <c r="E621" s="358">
        <v>0</v>
      </c>
      <c r="F621" s="121" t="str">
        <f t="shared" si="18"/>
        <v/>
      </c>
      <c r="G621" s="121" t="str">
        <f t="shared" si="19"/>
        <v/>
      </c>
      <c r="H621" s="640"/>
      <c r="I621" s="641"/>
    </row>
    <row r="622" s="635" customFormat="1" ht="36" customHeight="1" spans="1:9">
      <c r="A622" s="421">
        <v>2082402</v>
      </c>
      <c r="B622" s="422" t="s">
        <v>570</v>
      </c>
      <c r="C622" s="310">
        <v>0</v>
      </c>
      <c r="D622" s="310">
        <v>0</v>
      </c>
      <c r="E622" s="358">
        <v>0</v>
      </c>
      <c r="F622" s="121" t="str">
        <f t="shared" si="18"/>
        <v/>
      </c>
      <c r="G622" s="121" t="str">
        <f t="shared" si="19"/>
        <v/>
      </c>
      <c r="H622" s="640"/>
      <c r="I622" s="641"/>
    </row>
    <row r="623" s="635" customFormat="1" ht="36" customHeight="1" spans="1:9">
      <c r="A623" s="423">
        <v>20825</v>
      </c>
      <c r="B623" s="302" t="s">
        <v>571</v>
      </c>
      <c r="C623" s="307">
        <f>SUM(C624:C625)</f>
        <v>92</v>
      </c>
      <c r="D623" s="307">
        <f>SUM(D624:D625)</f>
        <v>117</v>
      </c>
      <c r="E623" s="307">
        <v>114</v>
      </c>
      <c r="F623" s="117">
        <f t="shared" si="18"/>
        <v>0.239</v>
      </c>
      <c r="G623" s="117">
        <f t="shared" si="19"/>
        <v>0.974</v>
      </c>
      <c r="H623" s="640"/>
      <c r="I623" s="641"/>
    </row>
    <row r="624" s="635" customFormat="1" ht="36" customHeight="1" spans="1:9">
      <c r="A624" s="421">
        <v>2082501</v>
      </c>
      <c r="B624" s="422" t="s">
        <v>572</v>
      </c>
      <c r="C624" s="310">
        <v>0</v>
      </c>
      <c r="D624" s="310">
        <v>0</v>
      </c>
      <c r="E624" s="358">
        <v>0</v>
      </c>
      <c r="F624" s="121" t="str">
        <f t="shared" si="18"/>
        <v/>
      </c>
      <c r="G624" s="121" t="str">
        <f t="shared" si="19"/>
        <v/>
      </c>
      <c r="H624" s="640"/>
      <c r="I624" s="641"/>
    </row>
    <row r="625" s="635" customFormat="1" ht="36" customHeight="1" spans="1:9">
      <c r="A625" s="421">
        <v>2082502</v>
      </c>
      <c r="B625" s="422" t="s">
        <v>573</v>
      </c>
      <c r="C625" s="310">
        <v>92</v>
      </c>
      <c r="D625" s="310">
        <v>117</v>
      </c>
      <c r="E625" s="358">
        <v>114</v>
      </c>
      <c r="F625" s="121">
        <f t="shared" si="18"/>
        <v>0.239</v>
      </c>
      <c r="G625" s="121">
        <f t="shared" si="19"/>
        <v>0.974</v>
      </c>
      <c r="H625" s="640"/>
      <c r="I625" s="641"/>
    </row>
    <row r="626" s="635" customFormat="1" ht="36" customHeight="1" spans="1:9">
      <c r="A626" s="423">
        <v>20826</v>
      </c>
      <c r="B626" s="302" t="s">
        <v>574</v>
      </c>
      <c r="C626" s="307">
        <f>SUM(C627:C629)</f>
        <v>2787</v>
      </c>
      <c r="D626" s="307">
        <f>SUM(D627:D629)</f>
        <v>3095</v>
      </c>
      <c r="E626" s="307">
        <v>2431</v>
      </c>
      <c r="F626" s="117">
        <f t="shared" si="18"/>
        <v>-0.128</v>
      </c>
      <c r="G626" s="117">
        <f t="shared" si="19"/>
        <v>0.785</v>
      </c>
      <c r="H626" s="640"/>
      <c r="I626" s="641"/>
    </row>
    <row r="627" s="635" customFormat="1" ht="64" customHeight="1" spans="1:9">
      <c r="A627" s="421">
        <v>2082601</v>
      </c>
      <c r="B627" s="422" t="s">
        <v>575</v>
      </c>
      <c r="C627" s="310">
        <v>0</v>
      </c>
      <c r="D627" s="310">
        <v>0</v>
      </c>
      <c r="E627" s="358">
        <v>0</v>
      </c>
      <c r="F627" s="121" t="str">
        <f t="shared" si="18"/>
        <v/>
      </c>
      <c r="G627" s="121" t="str">
        <f t="shared" si="19"/>
        <v/>
      </c>
      <c r="H627" s="640"/>
      <c r="I627" s="641"/>
    </row>
    <row r="628" s="635" customFormat="1" ht="64" customHeight="1" spans="1:9">
      <c r="A628" s="421">
        <v>2082602</v>
      </c>
      <c r="B628" s="422" t="s">
        <v>576</v>
      </c>
      <c r="C628" s="310">
        <v>2787</v>
      </c>
      <c r="D628" s="310">
        <v>3095</v>
      </c>
      <c r="E628" s="358">
        <v>2431</v>
      </c>
      <c r="F628" s="121">
        <f t="shared" si="18"/>
        <v>-0.128</v>
      </c>
      <c r="G628" s="121">
        <f t="shared" si="19"/>
        <v>0.785</v>
      </c>
      <c r="H628" s="640"/>
      <c r="I628" s="641"/>
    </row>
    <row r="629" s="635" customFormat="1" ht="36" customHeight="1" spans="1:9">
      <c r="A629" s="421">
        <v>2082699</v>
      </c>
      <c r="B629" s="422" t="s">
        <v>577</v>
      </c>
      <c r="C629" s="310">
        <v>0</v>
      </c>
      <c r="D629" s="310">
        <v>0</v>
      </c>
      <c r="E629" s="358">
        <v>0</v>
      </c>
      <c r="F629" s="121" t="str">
        <f t="shared" si="18"/>
        <v/>
      </c>
      <c r="G629" s="121" t="str">
        <f t="shared" si="19"/>
        <v/>
      </c>
      <c r="H629" s="640"/>
      <c r="I629" s="641"/>
    </row>
    <row r="630" s="635" customFormat="1" ht="36" customHeight="1" spans="1:9">
      <c r="A630" s="423">
        <v>20827</v>
      </c>
      <c r="B630" s="302" t="s">
        <v>578</v>
      </c>
      <c r="C630" s="307">
        <f>SUM(C631:C633)</f>
        <v>0</v>
      </c>
      <c r="D630" s="307">
        <f>SUM(D631:D633)</f>
        <v>0</v>
      </c>
      <c r="E630" s="307">
        <v>0</v>
      </c>
      <c r="F630" s="117" t="str">
        <f t="shared" si="18"/>
        <v/>
      </c>
      <c r="G630" s="117" t="str">
        <f t="shared" si="19"/>
        <v/>
      </c>
      <c r="H630" s="640"/>
      <c r="I630" s="641"/>
    </row>
    <row r="631" s="635" customFormat="1" ht="36" customHeight="1" spans="1:9">
      <c r="A631" s="421">
        <v>2082701</v>
      </c>
      <c r="B631" s="422" t="s">
        <v>579</v>
      </c>
      <c r="C631" s="310">
        <v>0</v>
      </c>
      <c r="D631" s="310">
        <v>0</v>
      </c>
      <c r="E631" s="358">
        <v>0</v>
      </c>
      <c r="F631" s="121" t="str">
        <f t="shared" si="18"/>
        <v/>
      </c>
      <c r="G631" s="121" t="str">
        <f t="shared" si="19"/>
        <v/>
      </c>
      <c r="H631" s="640"/>
      <c r="I631" s="641"/>
    </row>
    <row r="632" s="635" customFormat="1" ht="36" customHeight="1" spans="1:9">
      <c r="A632" s="421">
        <v>2082702</v>
      </c>
      <c r="B632" s="422" t="s">
        <v>580</v>
      </c>
      <c r="C632" s="310">
        <v>0</v>
      </c>
      <c r="D632" s="310">
        <v>0</v>
      </c>
      <c r="E632" s="358">
        <v>0</v>
      </c>
      <c r="F632" s="121" t="str">
        <f t="shared" si="18"/>
        <v/>
      </c>
      <c r="G632" s="121" t="str">
        <f t="shared" si="19"/>
        <v/>
      </c>
      <c r="H632" s="640"/>
      <c r="I632" s="641"/>
    </row>
    <row r="633" s="635" customFormat="1" ht="36" customHeight="1" spans="1:9">
      <c r="A633" s="421">
        <v>2082799</v>
      </c>
      <c r="B633" s="422" t="s">
        <v>581</v>
      </c>
      <c r="C633" s="310">
        <v>0</v>
      </c>
      <c r="D633" s="310">
        <v>0</v>
      </c>
      <c r="E633" s="358">
        <v>0</v>
      </c>
      <c r="F633" s="121" t="str">
        <f t="shared" si="18"/>
        <v/>
      </c>
      <c r="G633" s="121" t="str">
        <f t="shared" si="19"/>
        <v/>
      </c>
      <c r="H633" s="640"/>
      <c r="I633" s="641"/>
    </row>
    <row r="634" s="635" customFormat="1" ht="36" customHeight="1" spans="1:9">
      <c r="A634" s="423">
        <v>20828</v>
      </c>
      <c r="B634" s="302" t="s">
        <v>582</v>
      </c>
      <c r="C634" s="307">
        <f>SUM(C635:C641)</f>
        <v>392</v>
      </c>
      <c r="D634" s="307">
        <f>SUM(D635:D641)</f>
        <v>488</v>
      </c>
      <c r="E634" s="307">
        <v>448</v>
      </c>
      <c r="F634" s="117">
        <f t="shared" si="18"/>
        <v>0.143</v>
      </c>
      <c r="G634" s="117">
        <f t="shared" si="19"/>
        <v>0.918</v>
      </c>
      <c r="H634" s="640"/>
      <c r="I634" s="641"/>
    </row>
    <row r="635" s="635" customFormat="1" ht="36" customHeight="1" spans="1:9">
      <c r="A635" s="421">
        <v>2082801</v>
      </c>
      <c r="B635" s="422" t="s">
        <v>156</v>
      </c>
      <c r="C635" s="310">
        <v>200</v>
      </c>
      <c r="D635" s="310">
        <v>225</v>
      </c>
      <c r="E635" s="358">
        <v>230</v>
      </c>
      <c r="F635" s="121">
        <f t="shared" si="18"/>
        <v>0.15</v>
      </c>
      <c r="G635" s="121">
        <f t="shared" si="19"/>
        <v>1.022</v>
      </c>
      <c r="H635" s="640"/>
      <c r="I635" s="641"/>
    </row>
    <row r="636" s="635" customFormat="1" ht="36" customHeight="1" spans="1:9">
      <c r="A636" s="421">
        <v>2082802</v>
      </c>
      <c r="B636" s="422" t="s">
        <v>157</v>
      </c>
      <c r="C636" s="310">
        <v>10</v>
      </c>
      <c r="D636" s="310">
        <v>0</v>
      </c>
      <c r="E636" s="358">
        <v>0</v>
      </c>
      <c r="F636" s="121">
        <f t="shared" si="18"/>
        <v>-1</v>
      </c>
      <c r="G636" s="121" t="str">
        <f t="shared" si="19"/>
        <v/>
      </c>
      <c r="H636" s="640"/>
      <c r="I636" s="641"/>
    </row>
    <row r="637" s="635" customFormat="1" ht="36" customHeight="1" spans="1:9">
      <c r="A637" s="421">
        <v>2082803</v>
      </c>
      <c r="B637" s="422" t="s">
        <v>158</v>
      </c>
      <c r="C637" s="310">
        <v>0</v>
      </c>
      <c r="D637" s="310">
        <v>0</v>
      </c>
      <c r="E637" s="358">
        <v>0</v>
      </c>
      <c r="F637" s="121" t="str">
        <f t="shared" si="18"/>
        <v/>
      </c>
      <c r="G637" s="121" t="str">
        <f t="shared" si="19"/>
        <v/>
      </c>
      <c r="H637" s="640"/>
      <c r="I637" s="641"/>
    </row>
    <row r="638" s="635" customFormat="1" ht="36" customHeight="1" spans="1:9">
      <c r="A638" s="421">
        <v>2082804</v>
      </c>
      <c r="B638" s="422" t="s">
        <v>583</v>
      </c>
      <c r="C638" s="310">
        <v>53</v>
      </c>
      <c r="D638" s="310">
        <v>100</v>
      </c>
      <c r="E638" s="358">
        <v>50</v>
      </c>
      <c r="F638" s="121">
        <f t="shared" si="18"/>
        <v>-0.057</v>
      </c>
      <c r="G638" s="121">
        <f t="shared" si="19"/>
        <v>0.5</v>
      </c>
      <c r="H638" s="640"/>
      <c r="I638" s="641"/>
    </row>
    <row r="639" s="635" customFormat="1" ht="36" customHeight="1" spans="1:9">
      <c r="A639" s="421">
        <v>2082805</v>
      </c>
      <c r="B639" s="428" t="s">
        <v>584</v>
      </c>
      <c r="C639" s="310">
        <v>0</v>
      </c>
      <c r="D639" s="310">
        <v>0</v>
      </c>
      <c r="E639" s="358">
        <v>0</v>
      </c>
      <c r="F639" s="121" t="str">
        <f t="shared" si="18"/>
        <v/>
      </c>
      <c r="G639" s="121" t="str">
        <f t="shared" si="19"/>
        <v/>
      </c>
      <c r="H639" s="640"/>
      <c r="I639" s="641"/>
    </row>
    <row r="640" s="635" customFormat="1" ht="36" customHeight="1" spans="1:9">
      <c r="A640" s="421">
        <v>2082850</v>
      </c>
      <c r="B640" s="422" t="s">
        <v>165</v>
      </c>
      <c r="C640" s="310">
        <v>106</v>
      </c>
      <c r="D640" s="310">
        <v>103</v>
      </c>
      <c r="E640" s="358">
        <v>107</v>
      </c>
      <c r="F640" s="121">
        <f t="shared" si="18"/>
        <v>0.009</v>
      </c>
      <c r="G640" s="121">
        <f t="shared" si="19"/>
        <v>1.039</v>
      </c>
      <c r="H640" s="640"/>
      <c r="I640" s="641"/>
    </row>
    <row r="641" s="635" customFormat="1" ht="36" customHeight="1" spans="1:9">
      <c r="A641" s="421">
        <v>2082899</v>
      </c>
      <c r="B641" s="422" t="s">
        <v>585</v>
      </c>
      <c r="C641" s="310">
        <v>23</v>
      </c>
      <c r="D641" s="310">
        <v>60</v>
      </c>
      <c r="E641" s="358">
        <v>61</v>
      </c>
      <c r="F641" s="121">
        <f t="shared" si="18"/>
        <v>1.652</v>
      </c>
      <c r="G641" s="121">
        <f t="shared" si="19"/>
        <v>1.017</v>
      </c>
      <c r="H641" s="640"/>
      <c r="I641" s="641"/>
    </row>
    <row r="642" s="635" customFormat="1" ht="36" customHeight="1" spans="1:9">
      <c r="A642" s="423">
        <v>20830</v>
      </c>
      <c r="B642" s="302" t="s">
        <v>586</v>
      </c>
      <c r="C642" s="307">
        <f>SUM(C643:C644)</f>
        <v>22</v>
      </c>
      <c r="D642" s="307">
        <f>SUM(D643:D644)</f>
        <v>30</v>
      </c>
      <c r="E642" s="307">
        <v>59</v>
      </c>
      <c r="F642" s="117">
        <f t="shared" si="18"/>
        <v>1.682</v>
      </c>
      <c r="G642" s="117">
        <f t="shared" si="19"/>
        <v>1.967</v>
      </c>
      <c r="H642" s="640"/>
      <c r="I642" s="641"/>
    </row>
    <row r="643" s="635" customFormat="1" ht="36" customHeight="1" spans="1:9">
      <c r="A643" s="421">
        <v>2083001</v>
      </c>
      <c r="B643" s="422" t="s">
        <v>587</v>
      </c>
      <c r="C643" s="310">
        <v>22</v>
      </c>
      <c r="D643" s="310">
        <v>30</v>
      </c>
      <c r="E643" s="358">
        <v>59</v>
      </c>
      <c r="F643" s="121">
        <f t="shared" si="18"/>
        <v>1.682</v>
      </c>
      <c r="G643" s="121">
        <f t="shared" si="19"/>
        <v>1.967</v>
      </c>
      <c r="H643" s="640"/>
      <c r="I643" s="641"/>
    </row>
    <row r="644" s="635" customFormat="1" ht="36" customHeight="1" spans="1:9">
      <c r="A644" s="421">
        <v>2083099</v>
      </c>
      <c r="B644" s="422" t="s">
        <v>588</v>
      </c>
      <c r="C644" s="310">
        <v>0</v>
      </c>
      <c r="D644" s="310">
        <v>0</v>
      </c>
      <c r="E644" s="358">
        <v>0</v>
      </c>
      <c r="F644" s="121" t="str">
        <f t="shared" si="18"/>
        <v/>
      </c>
      <c r="G644" s="121" t="str">
        <f t="shared" si="19"/>
        <v/>
      </c>
      <c r="H644" s="640"/>
      <c r="I644" s="641"/>
    </row>
    <row r="645" s="635" customFormat="1" ht="36" customHeight="1" spans="1:9">
      <c r="A645" s="423">
        <v>20899</v>
      </c>
      <c r="B645" s="302" t="s">
        <v>589</v>
      </c>
      <c r="C645" s="307">
        <f>C646</f>
        <v>254</v>
      </c>
      <c r="D645" s="307">
        <f>D646</f>
        <v>333</v>
      </c>
      <c r="E645" s="307">
        <v>431</v>
      </c>
      <c r="F645" s="117">
        <f t="shared" ref="F645:F708" si="20">IF(C645&gt;0,E645/C645-1,"")</f>
        <v>0.697</v>
      </c>
      <c r="G645" s="117">
        <f t="shared" ref="G645:G708" si="21">IF(D645&gt;0,E645/D645,"")</f>
        <v>1.294</v>
      </c>
      <c r="H645" s="640"/>
      <c r="I645" s="641"/>
    </row>
    <row r="646" s="635" customFormat="1" ht="36" customHeight="1" spans="1:9">
      <c r="A646" s="316">
        <v>2089999</v>
      </c>
      <c r="B646" s="422" t="s">
        <v>589</v>
      </c>
      <c r="C646" s="310">
        <v>254</v>
      </c>
      <c r="D646" s="310">
        <v>333</v>
      </c>
      <c r="E646" s="358">
        <v>431</v>
      </c>
      <c r="F646" s="121">
        <f t="shared" si="20"/>
        <v>0.697</v>
      </c>
      <c r="G646" s="121">
        <f t="shared" si="21"/>
        <v>1.294</v>
      </c>
      <c r="H646" s="640"/>
      <c r="I646" s="641"/>
    </row>
    <row r="647" s="635" customFormat="1" ht="36" customHeight="1" spans="1:9">
      <c r="A647" s="423">
        <v>210</v>
      </c>
      <c r="B647" s="300" t="s">
        <v>118</v>
      </c>
      <c r="C647" s="307">
        <f>SUM(C648,C653,C668,C672,C684,C687,C691,C696,C700,C704,C707,C716,C718)</f>
        <v>16495</v>
      </c>
      <c r="D647" s="307">
        <f>SUM(D648,D653,D668,D672,D684,D687,D691,D696,D700,D704,D707,D716,D718)</f>
        <v>17560</v>
      </c>
      <c r="E647" s="307">
        <v>22148</v>
      </c>
      <c r="F647" s="117">
        <f t="shared" si="20"/>
        <v>0.343</v>
      </c>
      <c r="G647" s="117">
        <f t="shared" si="21"/>
        <v>1.261</v>
      </c>
      <c r="H647" s="640"/>
      <c r="I647" s="641"/>
    </row>
    <row r="648" s="635" customFormat="1" ht="36" customHeight="1" spans="1:9">
      <c r="A648" s="423">
        <v>21001</v>
      </c>
      <c r="B648" s="302" t="s">
        <v>590</v>
      </c>
      <c r="C648" s="307">
        <f>SUM(C649:C652)</f>
        <v>401</v>
      </c>
      <c r="D648" s="307">
        <f>SUM(D649:D652)</f>
        <v>492</v>
      </c>
      <c r="E648" s="307">
        <v>1053</v>
      </c>
      <c r="F648" s="117">
        <f t="shared" si="20"/>
        <v>1.626</v>
      </c>
      <c r="G648" s="117">
        <f t="shared" si="21"/>
        <v>2.14</v>
      </c>
      <c r="H648" s="640"/>
      <c r="I648" s="641"/>
    </row>
    <row r="649" s="635" customFormat="1" ht="36" customHeight="1" spans="1:9">
      <c r="A649" s="421">
        <v>2100101</v>
      </c>
      <c r="B649" s="422" t="s">
        <v>156</v>
      </c>
      <c r="C649" s="310">
        <v>285</v>
      </c>
      <c r="D649" s="310">
        <v>385</v>
      </c>
      <c r="E649" s="358">
        <v>507</v>
      </c>
      <c r="F649" s="121">
        <f t="shared" si="20"/>
        <v>0.779</v>
      </c>
      <c r="G649" s="121">
        <f t="shared" si="21"/>
        <v>1.317</v>
      </c>
      <c r="H649" s="640"/>
      <c r="I649" s="641"/>
    </row>
    <row r="650" s="635" customFormat="1" ht="36" customHeight="1" spans="1:9">
      <c r="A650" s="421">
        <v>2100102</v>
      </c>
      <c r="B650" s="422" t="s">
        <v>157</v>
      </c>
      <c r="C650" s="310">
        <v>0</v>
      </c>
      <c r="D650" s="310">
        <v>0</v>
      </c>
      <c r="E650" s="358">
        <v>0</v>
      </c>
      <c r="F650" s="121" t="str">
        <f t="shared" si="20"/>
        <v/>
      </c>
      <c r="G650" s="121" t="str">
        <f t="shared" si="21"/>
        <v/>
      </c>
      <c r="H650" s="640"/>
      <c r="I650" s="641"/>
    </row>
    <row r="651" s="635" customFormat="1" ht="36" customHeight="1" spans="1:9">
      <c r="A651" s="421">
        <v>2100103</v>
      </c>
      <c r="B651" s="422" t="s">
        <v>158</v>
      </c>
      <c r="C651" s="310">
        <v>0</v>
      </c>
      <c r="D651" s="310">
        <v>0</v>
      </c>
      <c r="E651" s="358">
        <v>0</v>
      </c>
      <c r="F651" s="121" t="str">
        <f t="shared" si="20"/>
        <v/>
      </c>
      <c r="G651" s="121" t="str">
        <f t="shared" si="21"/>
        <v/>
      </c>
      <c r="H651" s="640"/>
      <c r="I651" s="641"/>
    </row>
    <row r="652" s="635" customFormat="1" ht="36" customHeight="1" spans="1:9">
      <c r="A652" s="421">
        <v>2100199</v>
      </c>
      <c r="B652" s="422" t="s">
        <v>591</v>
      </c>
      <c r="C652" s="310">
        <v>116</v>
      </c>
      <c r="D652" s="310">
        <v>107</v>
      </c>
      <c r="E652" s="358">
        <v>546</v>
      </c>
      <c r="F652" s="121">
        <f t="shared" si="20"/>
        <v>3.707</v>
      </c>
      <c r="G652" s="121">
        <f t="shared" si="21"/>
        <v>5.103</v>
      </c>
      <c r="H652" s="640"/>
      <c r="I652" s="641"/>
    </row>
    <row r="653" s="635" customFormat="1" ht="36" customHeight="1" spans="1:9">
      <c r="A653" s="423">
        <v>21002</v>
      </c>
      <c r="B653" s="302" t="s">
        <v>592</v>
      </c>
      <c r="C653" s="307">
        <f>SUM(C654:C667)</f>
        <v>1758</v>
      </c>
      <c r="D653" s="307">
        <f>SUM(D654:D667)</f>
        <v>2204</v>
      </c>
      <c r="E653" s="307">
        <v>2879</v>
      </c>
      <c r="F653" s="117">
        <f t="shared" si="20"/>
        <v>0.638</v>
      </c>
      <c r="G653" s="117">
        <f t="shared" si="21"/>
        <v>1.306</v>
      </c>
      <c r="H653" s="640"/>
      <c r="I653" s="641"/>
    </row>
    <row r="654" s="635" customFormat="1" ht="36" customHeight="1" spans="1:9">
      <c r="A654" s="421">
        <v>2100201</v>
      </c>
      <c r="B654" s="422" t="s">
        <v>593</v>
      </c>
      <c r="C654" s="310">
        <v>1046</v>
      </c>
      <c r="D654" s="310">
        <v>1108</v>
      </c>
      <c r="E654" s="358">
        <v>1613</v>
      </c>
      <c r="F654" s="121">
        <f t="shared" si="20"/>
        <v>0.542</v>
      </c>
      <c r="G654" s="121">
        <f t="shared" si="21"/>
        <v>1.456</v>
      </c>
      <c r="H654" s="640"/>
      <c r="I654" s="641"/>
    </row>
    <row r="655" s="635" customFormat="1" ht="36" customHeight="1" spans="1:9">
      <c r="A655" s="421">
        <v>2100202</v>
      </c>
      <c r="B655" s="422" t="s">
        <v>594</v>
      </c>
      <c r="C655" s="310">
        <v>704</v>
      </c>
      <c r="D655" s="310">
        <v>664</v>
      </c>
      <c r="E655" s="358">
        <v>711</v>
      </c>
      <c r="F655" s="121">
        <f t="shared" si="20"/>
        <v>0.01</v>
      </c>
      <c r="G655" s="121">
        <f t="shared" si="21"/>
        <v>1.071</v>
      </c>
      <c r="H655" s="640"/>
      <c r="I655" s="641"/>
    </row>
    <row r="656" s="635" customFormat="1" ht="36" customHeight="1" spans="1:9">
      <c r="A656" s="421">
        <v>2100203</v>
      </c>
      <c r="B656" s="422" t="s">
        <v>595</v>
      </c>
      <c r="C656" s="310">
        <v>0</v>
      </c>
      <c r="D656" s="310">
        <v>0</v>
      </c>
      <c r="E656" s="358">
        <v>0</v>
      </c>
      <c r="F656" s="121" t="str">
        <f t="shared" si="20"/>
        <v/>
      </c>
      <c r="G656" s="121" t="str">
        <f t="shared" si="21"/>
        <v/>
      </c>
      <c r="H656" s="640"/>
      <c r="I656" s="641"/>
    </row>
    <row r="657" s="635" customFormat="1" ht="36" customHeight="1" spans="1:9">
      <c r="A657" s="421">
        <v>2100204</v>
      </c>
      <c r="B657" s="422" t="s">
        <v>596</v>
      </c>
      <c r="C657" s="310">
        <v>0</v>
      </c>
      <c r="D657" s="310">
        <v>0</v>
      </c>
      <c r="E657" s="358">
        <v>0</v>
      </c>
      <c r="F657" s="121" t="str">
        <f t="shared" si="20"/>
        <v/>
      </c>
      <c r="G657" s="121" t="str">
        <f t="shared" si="21"/>
        <v/>
      </c>
      <c r="H657" s="640"/>
      <c r="I657" s="641"/>
    </row>
    <row r="658" s="635" customFormat="1" ht="36" customHeight="1" spans="1:9">
      <c r="A658" s="421">
        <v>2100205</v>
      </c>
      <c r="B658" s="422" t="s">
        <v>597</v>
      </c>
      <c r="C658" s="310">
        <v>0</v>
      </c>
      <c r="D658" s="310">
        <v>0</v>
      </c>
      <c r="E658" s="358">
        <v>0</v>
      </c>
      <c r="F658" s="121" t="str">
        <f t="shared" si="20"/>
        <v/>
      </c>
      <c r="G658" s="121" t="str">
        <f t="shared" si="21"/>
        <v/>
      </c>
      <c r="H658" s="640"/>
      <c r="I658" s="641"/>
    </row>
    <row r="659" s="635" customFormat="1" ht="36" customHeight="1" spans="1:9">
      <c r="A659" s="421">
        <v>2100206</v>
      </c>
      <c r="B659" s="422" t="s">
        <v>598</v>
      </c>
      <c r="C659" s="310">
        <v>0</v>
      </c>
      <c r="D659" s="310">
        <v>0</v>
      </c>
      <c r="E659" s="358">
        <v>0</v>
      </c>
      <c r="F659" s="121" t="str">
        <f t="shared" si="20"/>
        <v/>
      </c>
      <c r="G659" s="121" t="str">
        <f t="shared" si="21"/>
        <v/>
      </c>
      <c r="H659" s="640"/>
      <c r="I659" s="641"/>
    </row>
    <row r="660" s="635" customFormat="1" ht="36" customHeight="1" spans="1:9">
      <c r="A660" s="421">
        <v>2100207</v>
      </c>
      <c r="B660" s="422" t="s">
        <v>599</v>
      </c>
      <c r="C660" s="310">
        <v>0</v>
      </c>
      <c r="D660" s="310">
        <v>0</v>
      </c>
      <c r="E660" s="358">
        <v>0</v>
      </c>
      <c r="F660" s="121" t="str">
        <f t="shared" si="20"/>
        <v/>
      </c>
      <c r="G660" s="121" t="str">
        <f t="shared" si="21"/>
        <v/>
      </c>
      <c r="H660" s="640"/>
      <c r="I660" s="641"/>
    </row>
    <row r="661" s="635" customFormat="1" ht="36" customHeight="1" spans="1:9">
      <c r="A661" s="421">
        <v>2100208</v>
      </c>
      <c r="B661" s="422" t="s">
        <v>600</v>
      </c>
      <c r="C661" s="310">
        <v>0</v>
      </c>
      <c r="D661" s="310">
        <v>0</v>
      </c>
      <c r="E661" s="358">
        <v>0</v>
      </c>
      <c r="F661" s="121" t="str">
        <f t="shared" si="20"/>
        <v/>
      </c>
      <c r="G661" s="121" t="str">
        <f t="shared" si="21"/>
        <v/>
      </c>
      <c r="H661" s="640"/>
      <c r="I661" s="641"/>
    </row>
    <row r="662" s="635" customFormat="1" ht="36" customHeight="1" spans="1:9">
      <c r="A662" s="421">
        <v>2100209</v>
      </c>
      <c r="B662" s="422" t="s">
        <v>601</v>
      </c>
      <c r="C662" s="310">
        <v>0</v>
      </c>
      <c r="D662" s="310">
        <v>0</v>
      </c>
      <c r="E662" s="358">
        <v>0</v>
      </c>
      <c r="F662" s="121" t="str">
        <f t="shared" si="20"/>
        <v/>
      </c>
      <c r="G662" s="121" t="str">
        <f t="shared" si="21"/>
        <v/>
      </c>
      <c r="H662" s="640"/>
      <c r="I662" s="641"/>
    </row>
    <row r="663" s="635" customFormat="1" ht="36" customHeight="1" spans="1:9">
      <c r="A663" s="421">
        <v>2100210</v>
      </c>
      <c r="B663" s="422" t="s">
        <v>602</v>
      </c>
      <c r="C663" s="310">
        <v>0</v>
      </c>
      <c r="D663" s="310">
        <v>0</v>
      </c>
      <c r="E663" s="358">
        <v>0</v>
      </c>
      <c r="F663" s="121" t="str">
        <f t="shared" si="20"/>
        <v/>
      </c>
      <c r="G663" s="121" t="str">
        <f t="shared" si="21"/>
        <v/>
      </c>
      <c r="H663" s="640"/>
      <c r="I663" s="641"/>
    </row>
    <row r="664" s="635" customFormat="1" ht="36" customHeight="1" spans="1:9">
      <c r="A664" s="421">
        <v>2100211</v>
      </c>
      <c r="B664" s="422" t="s">
        <v>603</v>
      </c>
      <c r="C664" s="310">
        <v>0</v>
      </c>
      <c r="D664" s="310">
        <v>0</v>
      </c>
      <c r="E664" s="358">
        <v>0</v>
      </c>
      <c r="F664" s="121" t="str">
        <f t="shared" si="20"/>
        <v/>
      </c>
      <c r="G664" s="121" t="str">
        <f t="shared" si="21"/>
        <v/>
      </c>
      <c r="H664" s="640"/>
      <c r="I664" s="641"/>
    </row>
    <row r="665" s="635" customFormat="1" ht="36" customHeight="1" spans="1:9">
      <c r="A665" s="421">
        <v>2100212</v>
      </c>
      <c r="B665" s="422" t="s">
        <v>604</v>
      </c>
      <c r="C665" s="310">
        <v>0</v>
      </c>
      <c r="D665" s="310">
        <v>0</v>
      </c>
      <c r="E665" s="358">
        <v>0</v>
      </c>
      <c r="F665" s="121" t="str">
        <f t="shared" si="20"/>
        <v/>
      </c>
      <c r="G665" s="121" t="str">
        <f t="shared" si="21"/>
        <v/>
      </c>
      <c r="H665" s="640"/>
      <c r="I665" s="641"/>
    </row>
    <row r="666" s="635" customFormat="1" ht="36" customHeight="1" spans="1:9">
      <c r="A666" s="421">
        <v>2100213</v>
      </c>
      <c r="B666" s="428" t="s">
        <v>605</v>
      </c>
      <c r="C666" s="310"/>
      <c r="D666" s="310">
        <v>0</v>
      </c>
      <c r="E666" s="358">
        <v>0</v>
      </c>
      <c r="F666" s="121" t="str">
        <f t="shared" si="20"/>
        <v/>
      </c>
      <c r="G666" s="121" t="str">
        <f t="shared" si="21"/>
        <v/>
      </c>
      <c r="H666" s="640"/>
      <c r="I666" s="641"/>
    </row>
    <row r="667" s="635" customFormat="1" ht="36" customHeight="1" spans="1:9">
      <c r="A667" s="421">
        <v>2100299</v>
      </c>
      <c r="B667" s="422" t="s">
        <v>606</v>
      </c>
      <c r="C667" s="310">
        <v>8</v>
      </c>
      <c r="D667" s="310">
        <v>432</v>
      </c>
      <c r="E667" s="358">
        <v>555</v>
      </c>
      <c r="F667" s="121">
        <f t="shared" si="20"/>
        <v>68.375</v>
      </c>
      <c r="G667" s="121">
        <f t="shared" si="21"/>
        <v>1.285</v>
      </c>
      <c r="H667" s="640"/>
      <c r="I667" s="641"/>
    </row>
    <row r="668" s="635" customFormat="1" ht="36" customHeight="1" spans="1:9">
      <c r="A668" s="423">
        <v>21003</v>
      </c>
      <c r="B668" s="302" t="s">
        <v>607</v>
      </c>
      <c r="C668" s="307">
        <f>SUM(C669:C671)</f>
        <v>2365</v>
      </c>
      <c r="D668" s="307">
        <f>SUM(D669:D671)</f>
        <v>2343</v>
      </c>
      <c r="E668" s="307">
        <v>2686</v>
      </c>
      <c r="F668" s="117">
        <f t="shared" si="20"/>
        <v>0.136</v>
      </c>
      <c r="G668" s="117">
        <f t="shared" si="21"/>
        <v>1.146</v>
      </c>
      <c r="H668" s="640"/>
      <c r="I668" s="641"/>
    </row>
    <row r="669" s="635" customFormat="1" ht="36" customHeight="1" spans="1:9">
      <c r="A669" s="421">
        <v>2100301</v>
      </c>
      <c r="B669" s="422" t="s">
        <v>608</v>
      </c>
      <c r="C669" s="310">
        <v>153</v>
      </c>
      <c r="D669" s="310">
        <v>140</v>
      </c>
      <c r="E669" s="358">
        <v>146</v>
      </c>
      <c r="F669" s="121">
        <f t="shared" si="20"/>
        <v>-0.046</v>
      </c>
      <c r="G669" s="121">
        <f t="shared" si="21"/>
        <v>1.043</v>
      </c>
      <c r="H669" s="640"/>
      <c r="I669" s="641"/>
    </row>
    <row r="670" s="635" customFormat="1" ht="36" customHeight="1" spans="1:9">
      <c r="A670" s="421">
        <v>2100302</v>
      </c>
      <c r="B670" s="422" t="s">
        <v>609</v>
      </c>
      <c r="C670" s="310">
        <v>2073</v>
      </c>
      <c r="D670" s="310">
        <v>2004</v>
      </c>
      <c r="E670" s="358">
        <v>2050</v>
      </c>
      <c r="F670" s="121">
        <f t="shared" si="20"/>
        <v>-0.011</v>
      </c>
      <c r="G670" s="121">
        <f t="shared" si="21"/>
        <v>1.023</v>
      </c>
      <c r="H670" s="640"/>
      <c r="I670" s="641"/>
    </row>
    <row r="671" s="635" customFormat="1" ht="36" customHeight="1" spans="1:9">
      <c r="A671" s="421">
        <v>2100399</v>
      </c>
      <c r="B671" s="422" t="s">
        <v>610</v>
      </c>
      <c r="C671" s="310">
        <v>139</v>
      </c>
      <c r="D671" s="310">
        <v>199</v>
      </c>
      <c r="E671" s="358">
        <v>490</v>
      </c>
      <c r="F671" s="121">
        <f t="shared" si="20"/>
        <v>2.525</v>
      </c>
      <c r="G671" s="121">
        <f t="shared" si="21"/>
        <v>2.462</v>
      </c>
      <c r="H671" s="640"/>
      <c r="I671" s="641"/>
    </row>
    <row r="672" s="635" customFormat="1" ht="36" customHeight="1" spans="1:9">
      <c r="A672" s="423">
        <v>21004</v>
      </c>
      <c r="B672" s="302" t="s">
        <v>611</v>
      </c>
      <c r="C672" s="307">
        <f>SUM(C673:C683)</f>
        <v>4056</v>
      </c>
      <c r="D672" s="307">
        <f>SUM(D673:D683)</f>
        <v>3363</v>
      </c>
      <c r="E672" s="307">
        <v>5316</v>
      </c>
      <c r="F672" s="117">
        <f t="shared" si="20"/>
        <v>0.311</v>
      </c>
      <c r="G672" s="117">
        <f t="shared" si="21"/>
        <v>1.581</v>
      </c>
      <c r="H672" s="640"/>
      <c r="I672" s="641"/>
    </row>
    <row r="673" s="635" customFormat="1" ht="36" customHeight="1" spans="1:9">
      <c r="A673" s="421">
        <v>2100401</v>
      </c>
      <c r="B673" s="422" t="s">
        <v>612</v>
      </c>
      <c r="C673" s="310">
        <v>727</v>
      </c>
      <c r="D673" s="310">
        <v>732</v>
      </c>
      <c r="E673" s="358">
        <v>867</v>
      </c>
      <c r="F673" s="121">
        <f t="shared" si="20"/>
        <v>0.193</v>
      </c>
      <c r="G673" s="121">
        <f t="shared" si="21"/>
        <v>1.184</v>
      </c>
      <c r="H673" s="640"/>
      <c r="I673" s="641"/>
    </row>
    <row r="674" s="635" customFormat="1" ht="36" customHeight="1" spans="1:9">
      <c r="A674" s="421">
        <v>2100402</v>
      </c>
      <c r="B674" s="422" t="s">
        <v>613</v>
      </c>
      <c r="C674" s="310">
        <v>166</v>
      </c>
      <c r="D674" s="310">
        <v>146</v>
      </c>
      <c r="E674" s="358">
        <v>141</v>
      </c>
      <c r="F674" s="121">
        <f t="shared" si="20"/>
        <v>-0.151</v>
      </c>
      <c r="G674" s="121">
        <f t="shared" si="21"/>
        <v>0.966</v>
      </c>
      <c r="H674" s="640"/>
      <c r="I674" s="641"/>
    </row>
    <row r="675" s="635" customFormat="1" ht="36" customHeight="1" spans="1:9">
      <c r="A675" s="421">
        <v>2100403</v>
      </c>
      <c r="B675" s="422" t="s">
        <v>614</v>
      </c>
      <c r="C675" s="310">
        <v>812</v>
      </c>
      <c r="D675" s="310">
        <v>720</v>
      </c>
      <c r="E675" s="358">
        <v>749</v>
      </c>
      <c r="F675" s="121">
        <f t="shared" si="20"/>
        <v>-0.078</v>
      </c>
      <c r="G675" s="121">
        <f t="shared" si="21"/>
        <v>1.04</v>
      </c>
      <c r="H675" s="640"/>
      <c r="I675" s="641"/>
    </row>
    <row r="676" s="635" customFormat="1" ht="36" customHeight="1" spans="1:9">
      <c r="A676" s="421">
        <v>2100404</v>
      </c>
      <c r="B676" s="422" t="s">
        <v>615</v>
      </c>
      <c r="C676" s="310">
        <v>0</v>
      </c>
      <c r="D676" s="310">
        <v>0</v>
      </c>
      <c r="E676" s="358">
        <v>0</v>
      </c>
      <c r="F676" s="121" t="str">
        <f t="shared" si="20"/>
        <v/>
      </c>
      <c r="G676" s="121" t="str">
        <f t="shared" si="21"/>
        <v/>
      </c>
      <c r="H676" s="640"/>
      <c r="I676" s="641"/>
    </row>
    <row r="677" s="635" customFormat="1" ht="36" customHeight="1" spans="1:9">
      <c r="A677" s="421">
        <v>2100405</v>
      </c>
      <c r="B677" s="422" t="s">
        <v>616</v>
      </c>
      <c r="C677" s="310">
        <v>222</v>
      </c>
      <c r="D677" s="310">
        <v>200</v>
      </c>
      <c r="E677" s="358">
        <v>205</v>
      </c>
      <c r="F677" s="121">
        <f t="shared" si="20"/>
        <v>-0.077</v>
      </c>
      <c r="G677" s="121">
        <f t="shared" si="21"/>
        <v>1.025</v>
      </c>
      <c r="H677" s="640"/>
      <c r="I677" s="641"/>
    </row>
    <row r="678" s="635" customFormat="1" ht="36" customHeight="1" spans="1:9">
      <c r="A678" s="421">
        <v>2100406</v>
      </c>
      <c r="B678" s="422" t="s">
        <v>617</v>
      </c>
      <c r="C678" s="310">
        <v>0</v>
      </c>
      <c r="D678" s="310">
        <v>0</v>
      </c>
      <c r="E678" s="358">
        <v>0</v>
      </c>
      <c r="F678" s="121" t="str">
        <f t="shared" si="20"/>
        <v/>
      </c>
      <c r="G678" s="121" t="str">
        <f t="shared" si="21"/>
        <v/>
      </c>
      <c r="H678" s="640"/>
      <c r="I678" s="641"/>
    </row>
    <row r="679" s="635" customFormat="1" ht="36" customHeight="1" spans="1:9">
      <c r="A679" s="421">
        <v>2100407</v>
      </c>
      <c r="B679" s="422" t="s">
        <v>618</v>
      </c>
      <c r="C679" s="310">
        <v>0</v>
      </c>
      <c r="D679" s="310">
        <v>0</v>
      </c>
      <c r="E679" s="358">
        <v>0</v>
      </c>
      <c r="F679" s="121" t="str">
        <f t="shared" si="20"/>
        <v/>
      </c>
      <c r="G679" s="121" t="str">
        <f t="shared" si="21"/>
        <v/>
      </c>
      <c r="H679" s="640"/>
      <c r="I679" s="641"/>
    </row>
    <row r="680" s="635" customFormat="1" ht="36" customHeight="1" spans="1:9">
      <c r="A680" s="421">
        <v>2100408</v>
      </c>
      <c r="B680" s="422" t="s">
        <v>619</v>
      </c>
      <c r="C680" s="310">
        <v>1125</v>
      </c>
      <c r="D680" s="310">
        <v>847</v>
      </c>
      <c r="E680" s="358">
        <v>2418</v>
      </c>
      <c r="F680" s="121">
        <f t="shared" si="20"/>
        <v>1.149</v>
      </c>
      <c r="G680" s="121">
        <f t="shared" si="21"/>
        <v>2.855</v>
      </c>
      <c r="H680" s="640"/>
      <c r="I680" s="641"/>
    </row>
    <row r="681" s="635" customFormat="1" ht="36" customHeight="1" spans="1:9">
      <c r="A681" s="421">
        <v>2100409</v>
      </c>
      <c r="B681" s="422" t="s">
        <v>620</v>
      </c>
      <c r="C681" s="310">
        <v>171</v>
      </c>
      <c r="D681" s="310">
        <v>234</v>
      </c>
      <c r="E681" s="358">
        <v>688</v>
      </c>
      <c r="F681" s="121">
        <f t="shared" si="20"/>
        <v>3.023</v>
      </c>
      <c r="G681" s="121">
        <f t="shared" si="21"/>
        <v>2.94</v>
      </c>
      <c r="H681" s="640"/>
      <c r="I681" s="641"/>
    </row>
    <row r="682" s="635" customFormat="1" ht="36" customHeight="1" spans="1:9">
      <c r="A682" s="421">
        <v>2100410</v>
      </c>
      <c r="B682" s="422" t="s">
        <v>621</v>
      </c>
      <c r="C682" s="310">
        <v>818</v>
      </c>
      <c r="D682" s="310">
        <v>484</v>
      </c>
      <c r="E682" s="358">
        <v>248</v>
      </c>
      <c r="F682" s="121">
        <f t="shared" si="20"/>
        <v>-0.697</v>
      </c>
      <c r="G682" s="121">
        <f t="shared" si="21"/>
        <v>0.512</v>
      </c>
      <c r="H682" s="640"/>
      <c r="I682" s="641"/>
    </row>
    <row r="683" s="635" customFormat="1" ht="36" customHeight="1" spans="1:9">
      <c r="A683" s="421">
        <v>2100499</v>
      </c>
      <c r="B683" s="422" t="s">
        <v>622</v>
      </c>
      <c r="C683" s="310">
        <v>15</v>
      </c>
      <c r="D683" s="310">
        <v>0</v>
      </c>
      <c r="E683" s="358">
        <v>0</v>
      </c>
      <c r="F683" s="121">
        <f t="shared" si="20"/>
        <v>-1</v>
      </c>
      <c r="G683" s="121" t="str">
        <f t="shared" si="21"/>
        <v/>
      </c>
      <c r="H683" s="640"/>
      <c r="I683" s="641"/>
    </row>
    <row r="684" s="635" customFormat="1" ht="36" customHeight="1" spans="1:9">
      <c r="A684" s="423">
        <v>21006</v>
      </c>
      <c r="B684" s="302" t="s">
        <v>623</v>
      </c>
      <c r="C684" s="307">
        <f>SUM(C685:C686)</f>
        <v>0</v>
      </c>
      <c r="D684" s="307">
        <f>SUM(D685:D686)</f>
        <v>0</v>
      </c>
      <c r="E684" s="307">
        <v>50</v>
      </c>
      <c r="F684" s="117" t="str">
        <f t="shared" si="20"/>
        <v/>
      </c>
      <c r="G684" s="117" t="str">
        <f t="shared" si="21"/>
        <v/>
      </c>
      <c r="H684" s="640"/>
      <c r="I684" s="641"/>
    </row>
    <row r="685" s="635" customFormat="1" ht="36" customHeight="1" spans="1:9">
      <c r="A685" s="421">
        <v>2100601</v>
      </c>
      <c r="B685" s="422" t="s">
        <v>624</v>
      </c>
      <c r="C685" s="310">
        <v>0</v>
      </c>
      <c r="D685" s="310">
        <v>0</v>
      </c>
      <c r="E685" s="358">
        <v>50</v>
      </c>
      <c r="F685" s="121" t="str">
        <f t="shared" si="20"/>
        <v/>
      </c>
      <c r="G685" s="121" t="str">
        <f t="shared" si="21"/>
        <v/>
      </c>
      <c r="H685" s="640"/>
      <c r="I685" s="641"/>
    </row>
    <row r="686" s="635" customFormat="1" ht="36" customHeight="1" spans="1:9">
      <c r="A686" s="421">
        <v>2100699</v>
      </c>
      <c r="B686" s="422" t="s">
        <v>625</v>
      </c>
      <c r="C686" s="310">
        <v>0</v>
      </c>
      <c r="D686" s="310">
        <v>0</v>
      </c>
      <c r="E686" s="358">
        <v>0</v>
      </c>
      <c r="F686" s="121" t="str">
        <f t="shared" si="20"/>
        <v/>
      </c>
      <c r="G686" s="121" t="str">
        <f t="shared" si="21"/>
        <v/>
      </c>
      <c r="H686" s="640"/>
      <c r="I686" s="641"/>
    </row>
    <row r="687" s="635" customFormat="1" ht="36" customHeight="1" spans="1:9">
      <c r="A687" s="423">
        <v>21007</v>
      </c>
      <c r="B687" s="302" t="s">
        <v>626</v>
      </c>
      <c r="C687" s="307">
        <f>SUM(C688:C690)</f>
        <v>257</v>
      </c>
      <c r="D687" s="307">
        <f>SUM(D688:D690)</f>
        <v>192</v>
      </c>
      <c r="E687" s="307">
        <v>478</v>
      </c>
      <c r="F687" s="117">
        <f t="shared" si="20"/>
        <v>0.86</v>
      </c>
      <c r="G687" s="117">
        <f t="shared" si="21"/>
        <v>2.49</v>
      </c>
      <c r="H687" s="640"/>
      <c r="I687" s="641"/>
    </row>
    <row r="688" s="635" customFormat="1" ht="36" customHeight="1" spans="1:9">
      <c r="A688" s="421">
        <v>2100716</v>
      </c>
      <c r="B688" s="422" t="s">
        <v>627</v>
      </c>
      <c r="C688" s="310">
        <v>0</v>
      </c>
      <c r="D688" s="310">
        <v>0</v>
      </c>
      <c r="E688" s="358">
        <v>0</v>
      </c>
      <c r="F688" s="121" t="str">
        <f t="shared" si="20"/>
        <v/>
      </c>
      <c r="G688" s="121" t="str">
        <f t="shared" si="21"/>
        <v/>
      </c>
      <c r="H688" s="640"/>
      <c r="I688" s="641"/>
    </row>
    <row r="689" s="635" customFormat="1" ht="36" customHeight="1" spans="1:9">
      <c r="A689" s="421">
        <v>2100717</v>
      </c>
      <c r="B689" s="422" t="s">
        <v>628</v>
      </c>
      <c r="C689" s="310">
        <v>13</v>
      </c>
      <c r="D689" s="310">
        <v>71</v>
      </c>
      <c r="E689" s="358">
        <v>49</v>
      </c>
      <c r="F689" s="121">
        <f t="shared" si="20"/>
        <v>2.769</v>
      </c>
      <c r="G689" s="121">
        <f t="shared" si="21"/>
        <v>0.69</v>
      </c>
      <c r="H689" s="640"/>
      <c r="I689" s="641"/>
    </row>
    <row r="690" s="635" customFormat="1" ht="36" customHeight="1" spans="1:9">
      <c r="A690" s="421">
        <v>2100799</v>
      </c>
      <c r="B690" s="422" t="s">
        <v>629</v>
      </c>
      <c r="C690" s="310">
        <v>244</v>
      </c>
      <c r="D690" s="310">
        <v>121</v>
      </c>
      <c r="E690" s="358">
        <v>429</v>
      </c>
      <c r="F690" s="121">
        <f t="shared" si="20"/>
        <v>0.758</v>
      </c>
      <c r="G690" s="121">
        <f t="shared" si="21"/>
        <v>3.545</v>
      </c>
      <c r="H690" s="640"/>
      <c r="I690" s="641"/>
    </row>
    <row r="691" s="635" customFormat="1" ht="36" customHeight="1" spans="1:9">
      <c r="A691" s="423">
        <v>21011</v>
      </c>
      <c r="B691" s="302" t="s">
        <v>630</v>
      </c>
      <c r="C691" s="307">
        <f>SUM(C692:C695)</f>
        <v>5684</v>
      </c>
      <c r="D691" s="307">
        <f>SUM(D692:D695)</f>
        <v>6395</v>
      </c>
      <c r="E691" s="307">
        <v>6486</v>
      </c>
      <c r="F691" s="117">
        <f t="shared" si="20"/>
        <v>0.141</v>
      </c>
      <c r="G691" s="117">
        <f t="shared" si="21"/>
        <v>1.014</v>
      </c>
      <c r="H691" s="640"/>
      <c r="I691" s="641"/>
    </row>
    <row r="692" s="635" customFormat="1" ht="36" customHeight="1" spans="1:9">
      <c r="A692" s="421">
        <v>2101101</v>
      </c>
      <c r="B692" s="422" t="s">
        <v>631</v>
      </c>
      <c r="C692" s="310">
        <v>990</v>
      </c>
      <c r="D692" s="310">
        <v>1131</v>
      </c>
      <c r="E692" s="358">
        <v>1154</v>
      </c>
      <c r="F692" s="121">
        <f t="shared" si="20"/>
        <v>0.166</v>
      </c>
      <c r="G692" s="121">
        <f t="shared" si="21"/>
        <v>1.02</v>
      </c>
      <c r="H692" s="640"/>
      <c r="I692" s="641"/>
    </row>
    <row r="693" s="635" customFormat="1" ht="36" customHeight="1" spans="1:9">
      <c r="A693" s="421">
        <v>2101102</v>
      </c>
      <c r="B693" s="422" t="s">
        <v>632</v>
      </c>
      <c r="C693" s="310">
        <v>2239</v>
      </c>
      <c r="D693" s="310">
        <v>2531</v>
      </c>
      <c r="E693" s="358">
        <v>2566</v>
      </c>
      <c r="F693" s="121">
        <f t="shared" si="20"/>
        <v>0.146</v>
      </c>
      <c r="G693" s="121">
        <f t="shared" si="21"/>
        <v>1.014</v>
      </c>
      <c r="H693" s="640"/>
      <c r="I693" s="641"/>
    </row>
    <row r="694" s="635" customFormat="1" ht="36" customHeight="1" spans="1:9">
      <c r="A694" s="421">
        <v>2101103</v>
      </c>
      <c r="B694" s="422" t="s">
        <v>633</v>
      </c>
      <c r="C694" s="310">
        <v>2455</v>
      </c>
      <c r="D694" s="310">
        <v>2733</v>
      </c>
      <c r="E694" s="358">
        <v>2766</v>
      </c>
      <c r="F694" s="121">
        <f t="shared" si="20"/>
        <v>0.127</v>
      </c>
      <c r="G694" s="121">
        <f t="shared" si="21"/>
        <v>1.012</v>
      </c>
      <c r="H694" s="640"/>
      <c r="I694" s="641"/>
    </row>
    <row r="695" s="635" customFormat="1" ht="36" customHeight="1" spans="1:9">
      <c r="A695" s="421">
        <v>2101199</v>
      </c>
      <c r="B695" s="422" t="s">
        <v>634</v>
      </c>
      <c r="C695" s="310">
        <v>0</v>
      </c>
      <c r="D695" s="310">
        <v>0</v>
      </c>
      <c r="E695" s="358">
        <v>0</v>
      </c>
      <c r="F695" s="121" t="str">
        <f t="shared" si="20"/>
        <v/>
      </c>
      <c r="G695" s="121" t="str">
        <f t="shared" si="21"/>
        <v/>
      </c>
      <c r="H695" s="640"/>
      <c r="I695" s="641"/>
    </row>
    <row r="696" s="635" customFormat="1" ht="36" customHeight="1" spans="1:9">
      <c r="A696" s="423">
        <v>21012</v>
      </c>
      <c r="B696" s="302" t="s">
        <v>635</v>
      </c>
      <c r="C696" s="307">
        <f>SUM(C697:C699)</f>
        <v>390</v>
      </c>
      <c r="D696" s="307">
        <f>SUM(D697:D699)</f>
        <v>557</v>
      </c>
      <c r="E696" s="307">
        <v>826</v>
      </c>
      <c r="F696" s="117">
        <f t="shared" si="20"/>
        <v>1.118</v>
      </c>
      <c r="G696" s="117">
        <f t="shared" si="21"/>
        <v>1.483</v>
      </c>
      <c r="H696" s="640"/>
      <c r="I696" s="641"/>
    </row>
    <row r="697" s="635" customFormat="1" ht="36" customHeight="1" spans="1:9">
      <c r="A697" s="421">
        <v>2101201</v>
      </c>
      <c r="B697" s="422" t="s">
        <v>636</v>
      </c>
      <c r="C697" s="310">
        <v>44</v>
      </c>
      <c r="D697" s="310">
        <v>0</v>
      </c>
      <c r="E697" s="358">
        <v>175</v>
      </c>
      <c r="F697" s="121">
        <f t="shared" si="20"/>
        <v>2.977</v>
      </c>
      <c r="G697" s="121" t="str">
        <f t="shared" si="21"/>
        <v/>
      </c>
      <c r="H697" s="640"/>
      <c r="I697" s="641"/>
    </row>
    <row r="698" s="635" customFormat="1" ht="64" customHeight="1" spans="1:9">
      <c r="A698" s="421">
        <v>2101202</v>
      </c>
      <c r="B698" s="422" t="s">
        <v>637</v>
      </c>
      <c r="C698" s="310">
        <v>346</v>
      </c>
      <c r="D698" s="310">
        <v>557</v>
      </c>
      <c r="E698" s="358">
        <v>651</v>
      </c>
      <c r="F698" s="121">
        <f t="shared" si="20"/>
        <v>0.882</v>
      </c>
      <c r="G698" s="121">
        <f t="shared" si="21"/>
        <v>1.169</v>
      </c>
      <c r="H698" s="640"/>
      <c r="I698" s="641"/>
    </row>
    <row r="699" s="635" customFormat="1" ht="36" customHeight="1" spans="1:9">
      <c r="A699" s="421">
        <v>2101299</v>
      </c>
      <c r="B699" s="422" t="s">
        <v>638</v>
      </c>
      <c r="C699" s="310">
        <v>0</v>
      </c>
      <c r="D699" s="310">
        <v>0</v>
      </c>
      <c r="E699" s="358">
        <v>0</v>
      </c>
      <c r="F699" s="121" t="str">
        <f t="shared" si="20"/>
        <v/>
      </c>
      <c r="G699" s="121" t="str">
        <f t="shared" si="21"/>
        <v/>
      </c>
      <c r="H699" s="640"/>
      <c r="I699" s="641"/>
    </row>
    <row r="700" s="635" customFormat="1" ht="36" customHeight="1" spans="1:9">
      <c r="A700" s="423">
        <v>21013</v>
      </c>
      <c r="B700" s="302" t="s">
        <v>639</v>
      </c>
      <c r="C700" s="307">
        <f>SUM(C701:C703)</f>
        <v>1067</v>
      </c>
      <c r="D700" s="307">
        <f>SUM(D701:D703)</f>
        <v>1288</v>
      </c>
      <c r="E700" s="307">
        <v>1197</v>
      </c>
      <c r="F700" s="117">
        <f t="shared" si="20"/>
        <v>0.122</v>
      </c>
      <c r="G700" s="117">
        <f t="shared" si="21"/>
        <v>0.929</v>
      </c>
      <c r="H700" s="640"/>
      <c r="I700" s="641"/>
    </row>
    <row r="701" s="635" customFormat="1" ht="36" customHeight="1" spans="1:9">
      <c r="A701" s="421">
        <v>2101301</v>
      </c>
      <c r="B701" s="422" t="s">
        <v>640</v>
      </c>
      <c r="C701" s="310">
        <v>1014</v>
      </c>
      <c r="D701" s="310">
        <v>1283</v>
      </c>
      <c r="E701" s="358">
        <v>1197</v>
      </c>
      <c r="F701" s="121">
        <f t="shared" si="20"/>
        <v>0.18</v>
      </c>
      <c r="G701" s="121">
        <f t="shared" si="21"/>
        <v>0.933</v>
      </c>
      <c r="H701" s="640"/>
      <c r="I701" s="641"/>
    </row>
    <row r="702" s="635" customFormat="1" ht="36" customHeight="1" spans="1:9">
      <c r="A702" s="421">
        <v>2101302</v>
      </c>
      <c r="B702" s="422" t="s">
        <v>641</v>
      </c>
      <c r="C702" s="310">
        <v>0</v>
      </c>
      <c r="D702" s="310">
        <v>0</v>
      </c>
      <c r="E702" s="358">
        <v>0</v>
      </c>
      <c r="F702" s="121" t="str">
        <f t="shared" si="20"/>
        <v/>
      </c>
      <c r="G702" s="121" t="str">
        <f t="shared" si="21"/>
        <v/>
      </c>
      <c r="H702" s="640"/>
      <c r="I702" s="641"/>
    </row>
    <row r="703" s="635" customFormat="1" ht="36" customHeight="1" spans="1:9">
      <c r="A703" s="421">
        <v>2101399</v>
      </c>
      <c r="B703" s="422" t="s">
        <v>642</v>
      </c>
      <c r="C703" s="310">
        <v>53</v>
      </c>
      <c r="D703" s="310">
        <v>5</v>
      </c>
      <c r="E703" s="358">
        <v>0</v>
      </c>
      <c r="F703" s="121">
        <f t="shared" si="20"/>
        <v>-1</v>
      </c>
      <c r="G703" s="121">
        <f t="shared" si="21"/>
        <v>0</v>
      </c>
      <c r="H703" s="640"/>
      <c r="I703" s="641"/>
    </row>
    <row r="704" s="635" customFormat="1" ht="36" customHeight="1" spans="1:9">
      <c r="A704" s="423">
        <v>21014</v>
      </c>
      <c r="B704" s="302" t="s">
        <v>643</v>
      </c>
      <c r="C704" s="307">
        <f>SUM(C705:C706)</f>
        <v>93</v>
      </c>
      <c r="D704" s="307">
        <f>SUM(D705:D706)</f>
        <v>247</v>
      </c>
      <c r="E704" s="307">
        <v>121</v>
      </c>
      <c r="F704" s="117">
        <f t="shared" si="20"/>
        <v>0.301</v>
      </c>
      <c r="G704" s="117">
        <f t="shared" si="21"/>
        <v>0.49</v>
      </c>
      <c r="H704" s="640"/>
      <c r="I704" s="641"/>
    </row>
    <row r="705" s="635" customFormat="1" ht="36" customHeight="1" spans="1:9">
      <c r="A705" s="421">
        <v>2101401</v>
      </c>
      <c r="B705" s="422" t="s">
        <v>644</v>
      </c>
      <c r="C705" s="310">
        <v>93</v>
      </c>
      <c r="D705" s="310">
        <v>247</v>
      </c>
      <c r="E705" s="358">
        <v>121</v>
      </c>
      <c r="F705" s="121">
        <f t="shared" si="20"/>
        <v>0.301</v>
      </c>
      <c r="G705" s="121">
        <f t="shared" si="21"/>
        <v>0.49</v>
      </c>
      <c r="H705" s="640"/>
      <c r="I705" s="641"/>
    </row>
    <row r="706" s="635" customFormat="1" ht="36" customHeight="1" spans="1:9">
      <c r="A706" s="421">
        <v>2101499</v>
      </c>
      <c r="B706" s="422" t="s">
        <v>645</v>
      </c>
      <c r="C706" s="310">
        <v>0</v>
      </c>
      <c r="D706" s="310">
        <v>0</v>
      </c>
      <c r="E706" s="358">
        <v>0</v>
      </c>
      <c r="F706" s="121" t="str">
        <f t="shared" si="20"/>
        <v/>
      </c>
      <c r="G706" s="121" t="str">
        <f t="shared" si="21"/>
        <v/>
      </c>
      <c r="H706" s="640"/>
      <c r="I706" s="641"/>
    </row>
    <row r="707" s="635" customFormat="1" ht="36" customHeight="1" spans="1:9">
      <c r="A707" s="423">
        <v>21015</v>
      </c>
      <c r="B707" s="302" t="s">
        <v>646</v>
      </c>
      <c r="C707" s="307">
        <f>SUM(C708:C715)</f>
        <v>331</v>
      </c>
      <c r="D707" s="307">
        <f>SUM(D708:D715)</f>
        <v>363</v>
      </c>
      <c r="E707" s="307">
        <v>351</v>
      </c>
      <c r="F707" s="117">
        <f t="shared" si="20"/>
        <v>0.06</v>
      </c>
      <c r="G707" s="117">
        <f t="shared" si="21"/>
        <v>0.967</v>
      </c>
      <c r="H707" s="640"/>
      <c r="I707" s="641"/>
    </row>
    <row r="708" s="635" customFormat="1" ht="36" customHeight="1" spans="1:9">
      <c r="A708" s="421">
        <v>2101501</v>
      </c>
      <c r="B708" s="422" t="s">
        <v>156</v>
      </c>
      <c r="C708" s="310">
        <v>310</v>
      </c>
      <c r="D708" s="310">
        <v>306</v>
      </c>
      <c r="E708" s="358">
        <v>296</v>
      </c>
      <c r="F708" s="121">
        <f t="shared" si="20"/>
        <v>-0.045</v>
      </c>
      <c r="G708" s="121">
        <f t="shared" si="21"/>
        <v>0.967</v>
      </c>
      <c r="H708" s="640"/>
      <c r="I708" s="641"/>
    </row>
    <row r="709" s="635" customFormat="1" ht="36" customHeight="1" spans="1:9">
      <c r="A709" s="421">
        <v>2101502</v>
      </c>
      <c r="B709" s="422" t="s">
        <v>157</v>
      </c>
      <c r="C709" s="310">
        <v>0</v>
      </c>
      <c r="D709" s="310">
        <v>0</v>
      </c>
      <c r="E709" s="358">
        <v>0</v>
      </c>
      <c r="F709" s="121" t="str">
        <f t="shared" ref="F709:F772" si="22">IF(C709&gt;0,E709/C709-1,"")</f>
        <v/>
      </c>
      <c r="G709" s="121" t="str">
        <f t="shared" ref="G709:G772" si="23">IF(D709&gt;0,E709/D709,"")</f>
        <v/>
      </c>
      <c r="H709" s="640"/>
      <c r="I709" s="641"/>
    </row>
    <row r="710" s="635" customFormat="1" ht="36" customHeight="1" spans="1:9">
      <c r="A710" s="421">
        <v>2101503</v>
      </c>
      <c r="B710" s="422" t="s">
        <v>158</v>
      </c>
      <c r="C710" s="310">
        <v>0</v>
      </c>
      <c r="D710" s="310">
        <v>0</v>
      </c>
      <c r="E710" s="358">
        <v>0</v>
      </c>
      <c r="F710" s="121" t="str">
        <f t="shared" si="22"/>
        <v/>
      </c>
      <c r="G710" s="121" t="str">
        <f t="shared" si="23"/>
        <v/>
      </c>
      <c r="H710" s="640"/>
      <c r="I710" s="641"/>
    </row>
    <row r="711" s="635" customFormat="1" ht="36" customHeight="1" spans="1:9">
      <c r="A711" s="421">
        <v>2101504</v>
      </c>
      <c r="B711" s="422" t="s">
        <v>197</v>
      </c>
      <c r="C711" s="310">
        <v>0</v>
      </c>
      <c r="D711" s="310">
        <v>0</v>
      </c>
      <c r="E711" s="358">
        <v>0</v>
      </c>
      <c r="F711" s="121" t="str">
        <f t="shared" si="22"/>
        <v/>
      </c>
      <c r="G711" s="121" t="str">
        <f t="shared" si="23"/>
        <v/>
      </c>
      <c r="H711" s="640"/>
      <c r="I711" s="641"/>
    </row>
    <row r="712" s="635" customFormat="1" ht="36" customHeight="1" spans="1:9">
      <c r="A712" s="421">
        <v>2101505</v>
      </c>
      <c r="B712" s="422" t="s">
        <v>647</v>
      </c>
      <c r="C712" s="310">
        <v>15</v>
      </c>
      <c r="D712" s="310">
        <v>42</v>
      </c>
      <c r="E712" s="358">
        <v>40</v>
      </c>
      <c r="F712" s="121">
        <f t="shared" si="22"/>
        <v>1.667</v>
      </c>
      <c r="G712" s="121">
        <f t="shared" si="23"/>
        <v>0.952</v>
      </c>
      <c r="H712" s="640"/>
      <c r="I712" s="641"/>
    </row>
    <row r="713" s="635" customFormat="1" ht="36" customHeight="1" spans="1:9">
      <c r="A713" s="421">
        <v>2101506</v>
      </c>
      <c r="B713" s="422" t="s">
        <v>648</v>
      </c>
      <c r="C713" s="310">
        <v>6</v>
      </c>
      <c r="D713" s="310">
        <v>15</v>
      </c>
      <c r="E713" s="358">
        <v>15</v>
      </c>
      <c r="F713" s="121">
        <f t="shared" si="22"/>
        <v>1.5</v>
      </c>
      <c r="G713" s="121">
        <f t="shared" si="23"/>
        <v>1</v>
      </c>
      <c r="H713" s="640"/>
      <c r="I713" s="641"/>
    </row>
    <row r="714" s="635" customFormat="1" ht="36" customHeight="1" spans="1:9">
      <c r="A714" s="421">
        <v>2101550</v>
      </c>
      <c r="B714" s="422" t="s">
        <v>165</v>
      </c>
      <c r="C714" s="310">
        <v>0</v>
      </c>
      <c r="D714" s="310">
        <v>0</v>
      </c>
      <c r="E714" s="358">
        <v>0</v>
      </c>
      <c r="F714" s="121" t="str">
        <f t="shared" si="22"/>
        <v/>
      </c>
      <c r="G714" s="121" t="str">
        <f t="shared" si="23"/>
        <v/>
      </c>
      <c r="H714" s="640"/>
      <c r="I714" s="641"/>
    </row>
    <row r="715" s="635" customFormat="1" ht="36" customHeight="1" spans="1:9">
      <c r="A715" s="421">
        <v>2101599</v>
      </c>
      <c r="B715" s="422" t="s">
        <v>649</v>
      </c>
      <c r="C715" s="310">
        <v>0</v>
      </c>
      <c r="D715" s="310">
        <v>0</v>
      </c>
      <c r="E715" s="358">
        <v>0</v>
      </c>
      <c r="F715" s="121" t="str">
        <f t="shared" si="22"/>
        <v/>
      </c>
      <c r="G715" s="121" t="str">
        <f t="shared" si="23"/>
        <v/>
      </c>
      <c r="H715" s="640"/>
      <c r="I715" s="641"/>
    </row>
    <row r="716" s="635" customFormat="1" ht="36" customHeight="1" spans="1:9">
      <c r="A716" s="423">
        <v>21016</v>
      </c>
      <c r="B716" s="302" t="s">
        <v>650</v>
      </c>
      <c r="C716" s="307">
        <f>SUM(C717)</f>
        <v>55</v>
      </c>
      <c r="D716" s="307">
        <f>SUM(D717)</f>
        <v>97</v>
      </c>
      <c r="E716" s="307">
        <v>121</v>
      </c>
      <c r="F716" s="117">
        <f t="shared" si="22"/>
        <v>1.2</v>
      </c>
      <c r="G716" s="117">
        <f t="shared" si="23"/>
        <v>1.247</v>
      </c>
      <c r="H716" s="640"/>
      <c r="I716" s="641"/>
    </row>
    <row r="717" s="635" customFormat="1" ht="36" customHeight="1" spans="1:9">
      <c r="A717" s="421">
        <v>2101601</v>
      </c>
      <c r="B717" s="422" t="s">
        <v>650</v>
      </c>
      <c r="C717" s="310">
        <v>55</v>
      </c>
      <c r="D717" s="310">
        <v>97</v>
      </c>
      <c r="E717" s="358">
        <v>121</v>
      </c>
      <c r="F717" s="121">
        <f t="shared" si="22"/>
        <v>1.2</v>
      </c>
      <c r="G717" s="121">
        <f t="shared" si="23"/>
        <v>1.247</v>
      </c>
      <c r="H717" s="640"/>
      <c r="I717" s="641"/>
    </row>
    <row r="718" s="635" customFormat="1" ht="36" customHeight="1" spans="1:9">
      <c r="A718" s="423">
        <v>21099</v>
      </c>
      <c r="B718" s="302" t="s">
        <v>651</v>
      </c>
      <c r="C718" s="307">
        <f>SUM(C719)</f>
        <v>38</v>
      </c>
      <c r="D718" s="307">
        <f>SUM(D719)</f>
        <v>19</v>
      </c>
      <c r="E718" s="307">
        <v>584</v>
      </c>
      <c r="F718" s="117">
        <f t="shared" si="22"/>
        <v>14.368</v>
      </c>
      <c r="G718" s="117">
        <f t="shared" si="23"/>
        <v>30.737</v>
      </c>
      <c r="H718" s="640"/>
      <c r="I718" s="641"/>
    </row>
    <row r="719" s="635" customFormat="1" ht="36" customHeight="1" spans="1:9">
      <c r="A719" s="426">
        <v>2109999</v>
      </c>
      <c r="B719" s="422" t="s">
        <v>651</v>
      </c>
      <c r="C719" s="310">
        <v>38</v>
      </c>
      <c r="D719" s="310">
        <v>19</v>
      </c>
      <c r="E719" s="358">
        <v>584</v>
      </c>
      <c r="F719" s="121">
        <f t="shared" si="22"/>
        <v>14.368</v>
      </c>
      <c r="G719" s="121">
        <f t="shared" si="23"/>
        <v>30.737</v>
      </c>
      <c r="H719" s="640"/>
      <c r="I719" s="641"/>
    </row>
    <row r="720" s="635" customFormat="1" ht="36" customHeight="1" spans="1:9">
      <c r="A720" s="423">
        <v>211</v>
      </c>
      <c r="B720" s="300" t="s">
        <v>119</v>
      </c>
      <c r="C720" s="307">
        <f>SUM(C721,C731,C735,C744,C751,C758,C764,C767,C770,C772,C774,C780,C782,C784,C799)</f>
        <v>32994</v>
      </c>
      <c r="D720" s="307">
        <f>SUM(D721,D731,D735,D744,D751,D758,D764,D767,D770,D772,D774,D780,D782,D784,D799)</f>
        <v>44947</v>
      </c>
      <c r="E720" s="307">
        <v>14214</v>
      </c>
      <c r="F720" s="117">
        <f t="shared" si="22"/>
        <v>-0.569</v>
      </c>
      <c r="G720" s="117">
        <f t="shared" si="23"/>
        <v>0.316</v>
      </c>
      <c r="H720" s="640"/>
      <c r="I720" s="641"/>
    </row>
    <row r="721" s="635" customFormat="1" ht="36" customHeight="1" spans="1:9">
      <c r="A721" s="423">
        <v>21101</v>
      </c>
      <c r="B721" s="302" t="s">
        <v>652</v>
      </c>
      <c r="C721" s="307">
        <f>SUM(C722:C730)</f>
        <v>1116</v>
      </c>
      <c r="D721" s="307">
        <f>SUM(D722:D730)</f>
        <v>1035</v>
      </c>
      <c r="E721" s="307">
        <v>1153</v>
      </c>
      <c r="F721" s="117">
        <f t="shared" si="22"/>
        <v>0.033</v>
      </c>
      <c r="G721" s="117">
        <f t="shared" si="23"/>
        <v>1.114</v>
      </c>
      <c r="H721" s="640"/>
      <c r="I721" s="641"/>
    </row>
    <row r="722" s="635" customFormat="1" ht="36" customHeight="1" spans="1:9">
      <c r="A722" s="421">
        <v>2110101</v>
      </c>
      <c r="B722" s="422" t="s">
        <v>156</v>
      </c>
      <c r="C722" s="310">
        <v>61</v>
      </c>
      <c r="D722" s="310">
        <v>66</v>
      </c>
      <c r="E722" s="358">
        <v>71</v>
      </c>
      <c r="F722" s="121">
        <f t="shared" si="22"/>
        <v>0.164</v>
      </c>
      <c r="G722" s="121">
        <f t="shared" si="23"/>
        <v>1.076</v>
      </c>
      <c r="H722" s="640"/>
      <c r="I722" s="641"/>
    </row>
    <row r="723" s="635" customFormat="1" ht="36" customHeight="1" spans="1:9">
      <c r="A723" s="421">
        <v>2110102</v>
      </c>
      <c r="B723" s="422" t="s">
        <v>157</v>
      </c>
      <c r="C723" s="310">
        <v>64</v>
      </c>
      <c r="D723" s="310">
        <v>69</v>
      </c>
      <c r="E723" s="358">
        <v>69</v>
      </c>
      <c r="F723" s="121">
        <f t="shared" si="22"/>
        <v>0.078</v>
      </c>
      <c r="G723" s="121">
        <f t="shared" si="23"/>
        <v>1</v>
      </c>
      <c r="H723" s="640"/>
      <c r="I723" s="641"/>
    </row>
    <row r="724" s="635" customFormat="1" ht="36" customHeight="1" spans="1:9">
      <c r="A724" s="421">
        <v>2110103</v>
      </c>
      <c r="B724" s="422" t="s">
        <v>158</v>
      </c>
      <c r="C724" s="310">
        <v>0</v>
      </c>
      <c r="D724" s="310">
        <v>0</v>
      </c>
      <c r="E724" s="358">
        <v>0</v>
      </c>
      <c r="F724" s="121" t="str">
        <f t="shared" si="22"/>
        <v/>
      </c>
      <c r="G724" s="121" t="str">
        <f t="shared" si="23"/>
        <v/>
      </c>
      <c r="H724" s="640"/>
      <c r="I724" s="641"/>
    </row>
    <row r="725" s="635" customFormat="1" ht="36" customHeight="1" spans="1:9">
      <c r="A725" s="421">
        <v>2110104</v>
      </c>
      <c r="B725" s="422" t="s">
        <v>653</v>
      </c>
      <c r="C725" s="310">
        <v>0</v>
      </c>
      <c r="D725" s="310">
        <v>0</v>
      </c>
      <c r="E725" s="358">
        <v>0</v>
      </c>
      <c r="F725" s="121" t="str">
        <f t="shared" si="22"/>
        <v/>
      </c>
      <c r="G725" s="121" t="str">
        <f t="shared" si="23"/>
        <v/>
      </c>
      <c r="H725" s="640"/>
      <c r="I725" s="641"/>
    </row>
    <row r="726" s="635" customFormat="1" ht="36" customHeight="1" spans="1:9">
      <c r="A726" s="421">
        <v>2110105</v>
      </c>
      <c r="B726" s="422" t="s">
        <v>654</v>
      </c>
      <c r="C726" s="310">
        <v>0</v>
      </c>
      <c r="D726" s="310">
        <v>0</v>
      </c>
      <c r="E726" s="358">
        <v>0</v>
      </c>
      <c r="F726" s="121" t="str">
        <f t="shared" si="22"/>
        <v/>
      </c>
      <c r="G726" s="121" t="str">
        <f t="shared" si="23"/>
        <v/>
      </c>
      <c r="H726" s="640"/>
      <c r="I726" s="641"/>
    </row>
    <row r="727" s="635" customFormat="1" ht="36" customHeight="1" spans="1:9">
      <c r="A727" s="421">
        <v>2110106</v>
      </c>
      <c r="B727" s="422" t="s">
        <v>655</v>
      </c>
      <c r="C727" s="310">
        <v>0</v>
      </c>
      <c r="D727" s="310">
        <v>0</v>
      </c>
      <c r="E727" s="358">
        <v>0</v>
      </c>
      <c r="F727" s="121" t="str">
        <f t="shared" si="22"/>
        <v/>
      </c>
      <c r="G727" s="121" t="str">
        <f t="shared" si="23"/>
        <v/>
      </c>
      <c r="H727" s="640"/>
      <c r="I727" s="641"/>
    </row>
    <row r="728" s="635" customFormat="1" ht="36" customHeight="1" spans="1:9">
      <c r="A728" s="421">
        <v>2110107</v>
      </c>
      <c r="B728" s="422" t="s">
        <v>656</v>
      </c>
      <c r="C728" s="310">
        <v>0</v>
      </c>
      <c r="D728" s="310">
        <v>0</v>
      </c>
      <c r="E728" s="358">
        <v>0</v>
      </c>
      <c r="F728" s="121" t="str">
        <f t="shared" si="22"/>
        <v/>
      </c>
      <c r="G728" s="121" t="str">
        <f t="shared" si="23"/>
        <v/>
      </c>
      <c r="H728" s="640"/>
      <c r="I728" s="641"/>
    </row>
    <row r="729" s="635" customFormat="1" ht="36" customHeight="1" spans="1:9">
      <c r="A729" s="421">
        <v>2110108</v>
      </c>
      <c r="B729" s="422" t="s">
        <v>657</v>
      </c>
      <c r="C729" s="310">
        <v>0</v>
      </c>
      <c r="D729" s="310">
        <v>0</v>
      </c>
      <c r="E729" s="358">
        <v>0</v>
      </c>
      <c r="F729" s="121" t="str">
        <f t="shared" si="22"/>
        <v/>
      </c>
      <c r="G729" s="121" t="str">
        <f t="shared" si="23"/>
        <v/>
      </c>
      <c r="H729" s="640"/>
      <c r="I729" s="641"/>
    </row>
    <row r="730" s="635" customFormat="1" ht="36" customHeight="1" spans="1:9">
      <c r="A730" s="421">
        <v>2110199</v>
      </c>
      <c r="B730" s="422" t="s">
        <v>658</v>
      </c>
      <c r="C730" s="310">
        <v>991</v>
      </c>
      <c r="D730" s="310">
        <v>900</v>
      </c>
      <c r="E730" s="358">
        <v>1013</v>
      </c>
      <c r="F730" s="121">
        <f t="shared" si="22"/>
        <v>0.022</v>
      </c>
      <c r="G730" s="121">
        <f t="shared" si="23"/>
        <v>1.126</v>
      </c>
      <c r="H730" s="640"/>
      <c r="I730" s="641"/>
    </row>
    <row r="731" s="635" customFormat="1" ht="36" customHeight="1" spans="1:9">
      <c r="A731" s="423">
        <v>21102</v>
      </c>
      <c r="B731" s="302" t="s">
        <v>659</v>
      </c>
      <c r="C731" s="307">
        <f>SUM(C732:C734)</f>
        <v>17</v>
      </c>
      <c r="D731" s="307">
        <f>SUM(D732:D734)</f>
        <v>45</v>
      </c>
      <c r="E731" s="307">
        <v>35</v>
      </c>
      <c r="F731" s="117">
        <f t="shared" si="22"/>
        <v>1.059</v>
      </c>
      <c r="G731" s="117">
        <f t="shared" si="23"/>
        <v>0.778</v>
      </c>
      <c r="H731" s="640"/>
      <c r="I731" s="641"/>
    </row>
    <row r="732" s="635" customFormat="1" ht="36" customHeight="1" spans="1:9">
      <c r="A732" s="421">
        <v>2110203</v>
      </c>
      <c r="B732" s="422" t="s">
        <v>660</v>
      </c>
      <c r="C732" s="310">
        <v>0</v>
      </c>
      <c r="D732" s="310">
        <v>0</v>
      </c>
      <c r="E732" s="358">
        <v>0</v>
      </c>
      <c r="F732" s="121" t="str">
        <f t="shared" si="22"/>
        <v/>
      </c>
      <c r="G732" s="121" t="str">
        <f t="shared" si="23"/>
        <v/>
      </c>
      <c r="H732" s="640"/>
      <c r="I732" s="641"/>
    </row>
    <row r="733" s="635" customFormat="1" ht="36" customHeight="1" spans="1:9">
      <c r="A733" s="421">
        <v>2110204</v>
      </c>
      <c r="B733" s="422" t="s">
        <v>661</v>
      </c>
      <c r="C733" s="310">
        <v>0</v>
      </c>
      <c r="D733" s="310">
        <v>0</v>
      </c>
      <c r="E733" s="358">
        <v>0</v>
      </c>
      <c r="F733" s="121" t="str">
        <f t="shared" si="22"/>
        <v/>
      </c>
      <c r="G733" s="121" t="str">
        <f t="shared" si="23"/>
        <v/>
      </c>
      <c r="H733" s="640"/>
      <c r="I733" s="641"/>
    </row>
    <row r="734" s="635" customFormat="1" ht="36" customHeight="1" spans="1:9">
      <c r="A734" s="421">
        <v>2110299</v>
      </c>
      <c r="B734" s="422" t="s">
        <v>662</v>
      </c>
      <c r="C734" s="310">
        <v>17</v>
      </c>
      <c r="D734" s="310">
        <v>45</v>
      </c>
      <c r="E734" s="358">
        <v>35</v>
      </c>
      <c r="F734" s="121">
        <f t="shared" si="22"/>
        <v>1.059</v>
      </c>
      <c r="G734" s="121">
        <f t="shared" si="23"/>
        <v>0.778</v>
      </c>
      <c r="H734" s="640"/>
      <c r="I734" s="641"/>
    </row>
    <row r="735" s="635" customFormat="1" ht="36" customHeight="1" spans="1:9">
      <c r="A735" s="423">
        <v>21103</v>
      </c>
      <c r="B735" s="302" t="s">
        <v>663</v>
      </c>
      <c r="C735" s="307">
        <f>SUM(C736:C743)</f>
        <v>27480</v>
      </c>
      <c r="D735" s="307">
        <f>SUM(D736:D743)</f>
        <v>41349</v>
      </c>
      <c r="E735" s="307">
        <v>4085</v>
      </c>
      <c r="F735" s="117">
        <f t="shared" si="22"/>
        <v>-0.851</v>
      </c>
      <c r="G735" s="117">
        <f t="shared" si="23"/>
        <v>0.099</v>
      </c>
      <c r="H735" s="640"/>
      <c r="I735" s="641"/>
    </row>
    <row r="736" s="635" customFormat="1" ht="36" customHeight="1" spans="1:9">
      <c r="A736" s="421">
        <v>2110301</v>
      </c>
      <c r="B736" s="422" t="s">
        <v>664</v>
      </c>
      <c r="C736" s="310">
        <v>0</v>
      </c>
      <c r="D736" s="310">
        <v>0</v>
      </c>
      <c r="E736" s="358">
        <v>0</v>
      </c>
      <c r="F736" s="121" t="str">
        <f t="shared" si="22"/>
        <v/>
      </c>
      <c r="G736" s="121" t="str">
        <f t="shared" si="23"/>
        <v/>
      </c>
      <c r="H736" s="640"/>
      <c r="I736" s="641"/>
    </row>
    <row r="737" s="635" customFormat="1" ht="36" customHeight="1" spans="1:9">
      <c r="A737" s="421">
        <v>2110302</v>
      </c>
      <c r="B737" s="422" t="s">
        <v>665</v>
      </c>
      <c r="C737" s="310">
        <v>27480</v>
      </c>
      <c r="D737" s="310">
        <v>41349</v>
      </c>
      <c r="E737" s="358">
        <f>23638-20000</f>
        <v>3638</v>
      </c>
      <c r="F737" s="121">
        <f t="shared" si="22"/>
        <v>-0.868</v>
      </c>
      <c r="G737" s="121">
        <f t="shared" si="23"/>
        <v>0.088</v>
      </c>
      <c r="H737" s="640"/>
      <c r="I737" s="641"/>
    </row>
    <row r="738" s="635" customFormat="1" ht="36" customHeight="1" spans="1:9">
      <c r="A738" s="421">
        <v>2110303</v>
      </c>
      <c r="B738" s="422" t="s">
        <v>666</v>
      </c>
      <c r="C738" s="310">
        <v>0</v>
      </c>
      <c r="D738" s="310">
        <v>0</v>
      </c>
      <c r="E738" s="358">
        <v>0</v>
      </c>
      <c r="F738" s="121" t="str">
        <f t="shared" si="22"/>
        <v/>
      </c>
      <c r="G738" s="121" t="str">
        <f t="shared" si="23"/>
        <v/>
      </c>
      <c r="H738" s="640"/>
      <c r="I738" s="641"/>
    </row>
    <row r="739" s="635" customFormat="1" ht="36" customHeight="1" spans="1:9">
      <c r="A739" s="421">
        <v>2110304</v>
      </c>
      <c r="B739" s="422" t="s">
        <v>667</v>
      </c>
      <c r="C739" s="310">
        <v>0</v>
      </c>
      <c r="D739" s="310">
        <v>0</v>
      </c>
      <c r="E739" s="358">
        <v>447</v>
      </c>
      <c r="F739" s="121" t="str">
        <f t="shared" si="22"/>
        <v/>
      </c>
      <c r="G739" s="121" t="str">
        <f t="shared" si="23"/>
        <v/>
      </c>
      <c r="H739" s="640"/>
      <c r="I739" s="641"/>
    </row>
    <row r="740" s="635" customFormat="1" ht="36" customHeight="1" spans="1:9">
      <c r="A740" s="421">
        <v>2110305</v>
      </c>
      <c r="B740" s="422" t="s">
        <v>668</v>
      </c>
      <c r="C740" s="310">
        <v>0</v>
      </c>
      <c r="D740" s="310">
        <v>0</v>
      </c>
      <c r="E740" s="358">
        <v>0</v>
      </c>
      <c r="F740" s="121" t="str">
        <f t="shared" si="22"/>
        <v/>
      </c>
      <c r="G740" s="121" t="str">
        <f t="shared" si="23"/>
        <v/>
      </c>
      <c r="H740" s="640"/>
      <c r="I740" s="641"/>
    </row>
    <row r="741" s="635" customFormat="1" ht="36" customHeight="1" spans="1:9">
      <c r="A741" s="421">
        <v>2110306</v>
      </c>
      <c r="B741" s="422" t="s">
        <v>669</v>
      </c>
      <c r="C741" s="310">
        <v>0</v>
      </c>
      <c r="D741" s="310">
        <v>0</v>
      </c>
      <c r="E741" s="358">
        <v>0</v>
      </c>
      <c r="F741" s="121" t="str">
        <f t="shared" si="22"/>
        <v/>
      </c>
      <c r="G741" s="121" t="str">
        <f t="shared" si="23"/>
        <v/>
      </c>
      <c r="H741" s="640"/>
      <c r="I741" s="641"/>
    </row>
    <row r="742" s="635" customFormat="1" ht="36" customHeight="1" spans="1:9">
      <c r="A742" s="427">
        <v>2110307</v>
      </c>
      <c r="B742" s="422" t="s">
        <v>670</v>
      </c>
      <c r="C742" s="310">
        <v>0</v>
      </c>
      <c r="D742" s="310">
        <v>0</v>
      </c>
      <c r="E742" s="358">
        <v>0</v>
      </c>
      <c r="F742" s="121" t="str">
        <f t="shared" si="22"/>
        <v/>
      </c>
      <c r="G742" s="121" t="str">
        <f t="shared" si="23"/>
        <v/>
      </c>
      <c r="H742" s="640"/>
      <c r="I742" s="641"/>
    </row>
    <row r="743" s="635" customFormat="1" ht="36" customHeight="1" spans="1:9">
      <c r="A743" s="421">
        <v>2110399</v>
      </c>
      <c r="B743" s="422" t="s">
        <v>671</v>
      </c>
      <c r="C743" s="310">
        <v>0</v>
      </c>
      <c r="D743" s="310">
        <v>0</v>
      </c>
      <c r="E743" s="358">
        <v>0</v>
      </c>
      <c r="F743" s="121" t="str">
        <f t="shared" si="22"/>
        <v/>
      </c>
      <c r="G743" s="121" t="str">
        <f t="shared" si="23"/>
        <v/>
      </c>
      <c r="H743" s="640"/>
      <c r="I743" s="641"/>
    </row>
    <row r="744" s="635" customFormat="1" ht="36" customHeight="1" spans="1:9">
      <c r="A744" s="423">
        <v>21104</v>
      </c>
      <c r="B744" s="302" t="s">
        <v>672</v>
      </c>
      <c r="C744" s="307">
        <f>SUM(C745:C750)</f>
        <v>1804</v>
      </c>
      <c r="D744" s="307">
        <f>SUM(D745:D750)</f>
        <v>755</v>
      </c>
      <c r="E744" s="307">
        <v>882</v>
      </c>
      <c r="F744" s="117">
        <f t="shared" si="22"/>
        <v>-0.511</v>
      </c>
      <c r="G744" s="117">
        <f t="shared" si="23"/>
        <v>1.168</v>
      </c>
      <c r="H744" s="640"/>
      <c r="I744" s="641"/>
    </row>
    <row r="745" s="635" customFormat="1" ht="36" customHeight="1" spans="1:9">
      <c r="A745" s="421">
        <v>2110401</v>
      </c>
      <c r="B745" s="422" t="s">
        <v>673</v>
      </c>
      <c r="C745" s="310">
        <v>827</v>
      </c>
      <c r="D745" s="310">
        <v>520</v>
      </c>
      <c r="E745" s="358">
        <v>464</v>
      </c>
      <c r="F745" s="121">
        <f t="shared" si="22"/>
        <v>-0.439</v>
      </c>
      <c r="G745" s="121">
        <f t="shared" si="23"/>
        <v>0.892</v>
      </c>
      <c r="H745" s="640"/>
      <c r="I745" s="641"/>
    </row>
    <row r="746" s="635" customFormat="1" ht="36" customHeight="1" spans="1:9">
      <c r="A746" s="421">
        <v>2110402</v>
      </c>
      <c r="B746" s="422" t="s">
        <v>674</v>
      </c>
      <c r="C746" s="310">
        <v>0</v>
      </c>
      <c r="D746" s="310">
        <v>0</v>
      </c>
      <c r="E746" s="358">
        <v>0</v>
      </c>
      <c r="F746" s="121" t="str">
        <f t="shared" si="22"/>
        <v/>
      </c>
      <c r="G746" s="121" t="str">
        <f t="shared" si="23"/>
        <v/>
      </c>
      <c r="H746" s="640"/>
      <c r="I746" s="641"/>
    </row>
    <row r="747" s="635" customFormat="1" ht="36" customHeight="1" spans="1:9">
      <c r="A747" s="421">
        <v>2110404</v>
      </c>
      <c r="B747" s="422" t="s">
        <v>675</v>
      </c>
      <c r="C747" s="310">
        <v>0</v>
      </c>
      <c r="D747" s="310">
        <v>0</v>
      </c>
      <c r="E747" s="358">
        <v>0</v>
      </c>
      <c r="F747" s="121" t="str">
        <f t="shared" si="22"/>
        <v/>
      </c>
      <c r="G747" s="121" t="str">
        <f t="shared" si="23"/>
        <v/>
      </c>
      <c r="H747" s="640"/>
      <c r="I747" s="641"/>
    </row>
    <row r="748" s="635" customFormat="1" ht="36" customHeight="1" spans="1:9">
      <c r="A748" s="421">
        <v>2110405</v>
      </c>
      <c r="B748" s="428" t="s">
        <v>676</v>
      </c>
      <c r="C748" s="310"/>
      <c r="D748" s="310">
        <v>0</v>
      </c>
      <c r="E748" s="358">
        <v>0</v>
      </c>
      <c r="F748" s="121" t="str">
        <f t="shared" si="22"/>
        <v/>
      </c>
      <c r="G748" s="121" t="str">
        <f t="shared" si="23"/>
        <v/>
      </c>
      <c r="H748" s="640"/>
      <c r="I748" s="641"/>
    </row>
    <row r="749" s="635" customFormat="1" ht="36" customHeight="1" spans="1:9">
      <c r="A749" s="421">
        <v>2110406</v>
      </c>
      <c r="B749" s="428" t="s">
        <v>677</v>
      </c>
      <c r="C749" s="310"/>
      <c r="D749" s="310">
        <v>0</v>
      </c>
      <c r="E749" s="358">
        <v>0</v>
      </c>
      <c r="F749" s="121" t="str">
        <f t="shared" si="22"/>
        <v/>
      </c>
      <c r="G749" s="121" t="str">
        <f t="shared" si="23"/>
        <v/>
      </c>
      <c r="H749" s="640"/>
      <c r="I749" s="641"/>
    </row>
    <row r="750" s="635" customFormat="1" ht="36" customHeight="1" spans="1:9">
      <c r="A750" s="421">
        <v>2110499</v>
      </c>
      <c r="B750" s="422" t="s">
        <v>678</v>
      </c>
      <c r="C750" s="310">
        <v>977</v>
      </c>
      <c r="D750" s="310">
        <v>235</v>
      </c>
      <c r="E750" s="358">
        <v>418</v>
      </c>
      <c r="F750" s="121">
        <f t="shared" si="22"/>
        <v>-0.572</v>
      </c>
      <c r="G750" s="121">
        <f t="shared" si="23"/>
        <v>1.779</v>
      </c>
      <c r="H750" s="640"/>
      <c r="I750" s="641"/>
    </row>
    <row r="751" s="635" customFormat="1" ht="36" customHeight="1" spans="1:9">
      <c r="A751" s="423">
        <v>21105</v>
      </c>
      <c r="B751" s="302" t="s">
        <v>679</v>
      </c>
      <c r="C751" s="307">
        <f>SUM(C752:C757)</f>
        <v>1398</v>
      </c>
      <c r="D751" s="307">
        <f>SUM(D752:D757)</f>
        <v>1277</v>
      </c>
      <c r="E751" s="307">
        <v>1239</v>
      </c>
      <c r="F751" s="117">
        <f t="shared" si="22"/>
        <v>-0.114</v>
      </c>
      <c r="G751" s="117">
        <f t="shared" si="23"/>
        <v>0.97</v>
      </c>
      <c r="H751" s="640"/>
      <c r="I751" s="641"/>
    </row>
    <row r="752" s="635" customFormat="1" ht="36" customHeight="1" spans="1:9">
      <c r="A752" s="421">
        <v>2110501</v>
      </c>
      <c r="B752" s="422" t="s">
        <v>680</v>
      </c>
      <c r="C752" s="310">
        <v>1398</v>
      </c>
      <c r="D752" s="310">
        <v>1277</v>
      </c>
      <c r="E752" s="358">
        <v>1239</v>
      </c>
      <c r="F752" s="121">
        <f t="shared" si="22"/>
        <v>-0.114</v>
      </c>
      <c r="G752" s="121">
        <f t="shared" si="23"/>
        <v>0.97</v>
      </c>
      <c r="H752" s="640"/>
      <c r="I752" s="641"/>
    </row>
    <row r="753" s="635" customFormat="1" ht="36" customHeight="1" spans="1:9">
      <c r="A753" s="421">
        <v>2110502</v>
      </c>
      <c r="B753" s="422" t="s">
        <v>681</v>
      </c>
      <c r="C753" s="310">
        <v>0</v>
      </c>
      <c r="D753" s="310">
        <v>0</v>
      </c>
      <c r="E753" s="358">
        <v>0</v>
      </c>
      <c r="F753" s="121" t="str">
        <f t="shared" si="22"/>
        <v/>
      </c>
      <c r="G753" s="121" t="str">
        <f t="shared" si="23"/>
        <v/>
      </c>
      <c r="H753" s="640"/>
      <c r="I753" s="641"/>
    </row>
    <row r="754" s="635" customFormat="1" ht="36" customHeight="1" spans="1:9">
      <c r="A754" s="421">
        <v>2110503</v>
      </c>
      <c r="B754" s="422" t="s">
        <v>682</v>
      </c>
      <c r="C754" s="310">
        <v>0</v>
      </c>
      <c r="D754" s="310">
        <v>0</v>
      </c>
      <c r="E754" s="358">
        <v>0</v>
      </c>
      <c r="F754" s="121" t="str">
        <f t="shared" si="22"/>
        <v/>
      </c>
      <c r="G754" s="121" t="str">
        <f t="shared" si="23"/>
        <v/>
      </c>
      <c r="H754" s="640"/>
      <c r="I754" s="641"/>
    </row>
    <row r="755" s="635" customFormat="1" ht="36" customHeight="1" spans="1:9">
      <c r="A755" s="421">
        <v>2110506</v>
      </c>
      <c r="B755" s="422" t="s">
        <v>683</v>
      </c>
      <c r="C755" s="310">
        <v>0</v>
      </c>
      <c r="D755" s="310">
        <v>0</v>
      </c>
      <c r="E755" s="358">
        <v>0</v>
      </c>
      <c r="F755" s="121" t="str">
        <f t="shared" si="22"/>
        <v/>
      </c>
      <c r="G755" s="121" t="str">
        <f t="shared" si="23"/>
        <v/>
      </c>
      <c r="H755" s="640"/>
      <c r="I755" s="641"/>
    </row>
    <row r="756" s="635" customFormat="1" ht="36" customHeight="1" spans="1:9">
      <c r="A756" s="421">
        <v>2110507</v>
      </c>
      <c r="B756" s="422" t="s">
        <v>684</v>
      </c>
      <c r="C756" s="310">
        <v>0</v>
      </c>
      <c r="D756" s="310">
        <v>0</v>
      </c>
      <c r="E756" s="358">
        <v>0</v>
      </c>
      <c r="F756" s="121" t="str">
        <f t="shared" si="22"/>
        <v/>
      </c>
      <c r="G756" s="121" t="str">
        <f t="shared" si="23"/>
        <v/>
      </c>
      <c r="H756" s="640"/>
      <c r="I756" s="641"/>
    </row>
    <row r="757" s="635" customFormat="1" ht="36" customHeight="1" spans="1:9">
      <c r="A757" s="421">
        <v>2110599</v>
      </c>
      <c r="B757" s="422" t="s">
        <v>685</v>
      </c>
      <c r="C757" s="310">
        <v>0</v>
      </c>
      <c r="D757" s="310">
        <v>0</v>
      </c>
      <c r="E757" s="358">
        <v>0</v>
      </c>
      <c r="F757" s="121" t="str">
        <f t="shared" si="22"/>
        <v/>
      </c>
      <c r="G757" s="121" t="str">
        <f t="shared" si="23"/>
        <v/>
      </c>
      <c r="H757" s="640"/>
      <c r="I757" s="641"/>
    </row>
    <row r="758" s="635" customFormat="1" ht="36" customHeight="1" spans="1:9">
      <c r="A758" s="423">
        <v>21106</v>
      </c>
      <c r="B758" s="302" t="s">
        <v>686</v>
      </c>
      <c r="C758" s="307">
        <f>SUM(C759:C763)</f>
        <v>25</v>
      </c>
      <c r="D758" s="307">
        <f>SUM(D759:D763)</f>
        <v>486</v>
      </c>
      <c r="E758" s="307">
        <v>646</v>
      </c>
      <c r="F758" s="117">
        <f t="shared" si="22"/>
        <v>24.84</v>
      </c>
      <c r="G758" s="117">
        <f t="shared" si="23"/>
        <v>1.329</v>
      </c>
      <c r="H758" s="640"/>
      <c r="I758" s="641"/>
    </row>
    <row r="759" s="635" customFormat="1" ht="36" customHeight="1" spans="1:9">
      <c r="A759" s="421">
        <v>2110602</v>
      </c>
      <c r="B759" s="422" t="s">
        <v>687</v>
      </c>
      <c r="C759" s="310">
        <v>25</v>
      </c>
      <c r="D759" s="310">
        <v>486</v>
      </c>
      <c r="E759" s="358">
        <v>346</v>
      </c>
      <c r="F759" s="121">
        <f t="shared" si="22"/>
        <v>12.84</v>
      </c>
      <c r="G759" s="121">
        <f t="shared" si="23"/>
        <v>0.712</v>
      </c>
      <c r="H759" s="640"/>
      <c r="I759" s="641"/>
    </row>
    <row r="760" s="635" customFormat="1" ht="36" customHeight="1" spans="1:9">
      <c r="A760" s="421">
        <v>2110603</v>
      </c>
      <c r="B760" s="422" t="s">
        <v>688</v>
      </c>
      <c r="C760" s="310">
        <v>0</v>
      </c>
      <c r="D760" s="310">
        <v>0</v>
      </c>
      <c r="E760" s="358">
        <v>0</v>
      </c>
      <c r="F760" s="121" t="str">
        <f t="shared" si="22"/>
        <v/>
      </c>
      <c r="G760" s="121" t="str">
        <f t="shared" si="23"/>
        <v/>
      </c>
      <c r="H760" s="640"/>
      <c r="I760" s="641"/>
    </row>
    <row r="761" s="635" customFormat="1" ht="36" customHeight="1" spans="1:9">
      <c r="A761" s="421">
        <v>2110604</v>
      </c>
      <c r="B761" s="422" t="s">
        <v>689</v>
      </c>
      <c r="C761" s="310">
        <v>0</v>
      </c>
      <c r="D761" s="310">
        <v>0</v>
      </c>
      <c r="E761" s="358">
        <v>0</v>
      </c>
      <c r="F761" s="121" t="str">
        <f t="shared" si="22"/>
        <v/>
      </c>
      <c r="G761" s="121" t="str">
        <f t="shared" si="23"/>
        <v/>
      </c>
      <c r="H761" s="640"/>
      <c r="I761" s="641"/>
    </row>
    <row r="762" s="635" customFormat="1" ht="36" customHeight="1" spans="1:9">
      <c r="A762" s="421">
        <v>2110605</v>
      </c>
      <c r="B762" s="422" t="s">
        <v>690</v>
      </c>
      <c r="C762" s="310">
        <v>0</v>
      </c>
      <c r="D762" s="310">
        <v>0</v>
      </c>
      <c r="E762" s="358">
        <v>0</v>
      </c>
      <c r="F762" s="121" t="str">
        <f t="shared" si="22"/>
        <v/>
      </c>
      <c r="G762" s="121" t="str">
        <f t="shared" si="23"/>
        <v/>
      </c>
      <c r="H762" s="640"/>
      <c r="I762" s="641"/>
    </row>
    <row r="763" s="635" customFormat="1" ht="36" customHeight="1" spans="1:9">
      <c r="A763" s="421">
        <v>2110699</v>
      </c>
      <c r="B763" s="422" t="s">
        <v>691</v>
      </c>
      <c r="C763" s="310">
        <v>0</v>
      </c>
      <c r="D763" s="310">
        <v>0</v>
      </c>
      <c r="E763" s="358">
        <v>300</v>
      </c>
      <c r="F763" s="121" t="str">
        <f t="shared" si="22"/>
        <v/>
      </c>
      <c r="G763" s="121" t="str">
        <f t="shared" si="23"/>
        <v/>
      </c>
      <c r="H763" s="640"/>
      <c r="I763" s="641"/>
    </row>
    <row r="764" s="635" customFormat="1" ht="36" customHeight="1" spans="1:9">
      <c r="A764" s="423">
        <v>21107</v>
      </c>
      <c r="B764" s="302" t="s">
        <v>692</v>
      </c>
      <c r="C764" s="307">
        <f>SUM(C765:C766)</f>
        <v>825</v>
      </c>
      <c r="D764" s="307">
        <f>SUM(D765:D766)</f>
        <v>0</v>
      </c>
      <c r="E764" s="307">
        <v>0</v>
      </c>
      <c r="F764" s="117">
        <f t="shared" si="22"/>
        <v>-1</v>
      </c>
      <c r="G764" s="117" t="str">
        <f t="shared" si="23"/>
        <v/>
      </c>
      <c r="H764" s="640"/>
      <c r="I764" s="641"/>
    </row>
    <row r="765" s="635" customFormat="1" ht="36" customHeight="1" spans="1:9">
      <c r="A765" s="421">
        <v>2110704</v>
      </c>
      <c r="B765" s="422" t="s">
        <v>693</v>
      </c>
      <c r="C765" s="310">
        <v>0</v>
      </c>
      <c r="D765" s="310">
        <v>0</v>
      </c>
      <c r="E765" s="358">
        <v>0</v>
      </c>
      <c r="F765" s="121" t="str">
        <f t="shared" si="22"/>
        <v/>
      </c>
      <c r="G765" s="121" t="str">
        <f t="shared" si="23"/>
        <v/>
      </c>
      <c r="H765" s="640"/>
      <c r="I765" s="641"/>
    </row>
    <row r="766" s="635" customFormat="1" ht="36" customHeight="1" spans="1:9">
      <c r="A766" s="421">
        <v>2110799</v>
      </c>
      <c r="B766" s="422" t="s">
        <v>694</v>
      </c>
      <c r="C766" s="310">
        <v>825</v>
      </c>
      <c r="D766" s="310">
        <v>0</v>
      </c>
      <c r="E766" s="358">
        <v>0</v>
      </c>
      <c r="F766" s="121">
        <f t="shared" si="22"/>
        <v>-1</v>
      </c>
      <c r="G766" s="121" t="str">
        <f t="shared" si="23"/>
        <v/>
      </c>
      <c r="H766" s="640"/>
      <c r="I766" s="641"/>
    </row>
    <row r="767" s="635" customFormat="1" ht="36" customHeight="1" spans="1:9">
      <c r="A767" s="423">
        <v>21108</v>
      </c>
      <c r="B767" s="302" t="s">
        <v>695</v>
      </c>
      <c r="C767" s="307">
        <f>SUM(C768:C769)</f>
        <v>0</v>
      </c>
      <c r="D767" s="307">
        <f>SUM(D768:D769)</f>
        <v>0</v>
      </c>
      <c r="E767" s="307">
        <v>0</v>
      </c>
      <c r="F767" s="117" t="str">
        <f t="shared" si="22"/>
        <v/>
      </c>
      <c r="G767" s="117" t="str">
        <f t="shared" si="23"/>
        <v/>
      </c>
      <c r="H767" s="640"/>
      <c r="I767" s="641"/>
    </row>
    <row r="768" s="635" customFormat="1" ht="36" customHeight="1" spans="1:9">
      <c r="A768" s="421">
        <v>2110804</v>
      </c>
      <c r="B768" s="422" t="s">
        <v>696</v>
      </c>
      <c r="C768" s="310">
        <v>0</v>
      </c>
      <c r="D768" s="310">
        <v>0</v>
      </c>
      <c r="E768" s="358">
        <v>0</v>
      </c>
      <c r="F768" s="121" t="str">
        <f t="shared" si="22"/>
        <v/>
      </c>
      <c r="G768" s="121" t="str">
        <f t="shared" si="23"/>
        <v/>
      </c>
      <c r="H768" s="640"/>
      <c r="I768" s="641"/>
    </row>
    <row r="769" s="635" customFormat="1" ht="36" customHeight="1" spans="1:9">
      <c r="A769" s="421">
        <v>2110899</v>
      </c>
      <c r="B769" s="422" t="s">
        <v>697</v>
      </c>
      <c r="C769" s="310">
        <v>0</v>
      </c>
      <c r="D769" s="310">
        <v>0</v>
      </c>
      <c r="E769" s="358">
        <v>0</v>
      </c>
      <c r="F769" s="121" t="str">
        <f t="shared" si="22"/>
        <v/>
      </c>
      <c r="G769" s="121" t="str">
        <f t="shared" si="23"/>
        <v/>
      </c>
      <c r="H769" s="640"/>
      <c r="I769" s="641"/>
    </row>
    <row r="770" s="635" customFormat="1" ht="36" customHeight="1" spans="1:9">
      <c r="A770" s="423">
        <v>21109</v>
      </c>
      <c r="B770" s="302" t="s">
        <v>698</v>
      </c>
      <c r="C770" s="307">
        <f>C771</f>
        <v>0</v>
      </c>
      <c r="D770" s="307">
        <f>D771</f>
        <v>0</v>
      </c>
      <c r="E770" s="307">
        <v>0</v>
      </c>
      <c r="F770" s="117" t="str">
        <f t="shared" si="22"/>
        <v/>
      </c>
      <c r="G770" s="117" t="str">
        <f t="shared" si="23"/>
        <v/>
      </c>
      <c r="H770" s="640"/>
      <c r="I770" s="641"/>
    </row>
    <row r="771" s="635" customFormat="1" ht="36" customHeight="1" spans="1:9">
      <c r="A771" s="426">
        <v>2110901</v>
      </c>
      <c r="B771" s="431" t="s">
        <v>698</v>
      </c>
      <c r="C771" s="310">
        <v>0</v>
      </c>
      <c r="D771" s="310">
        <v>0</v>
      </c>
      <c r="E771" s="358">
        <v>0</v>
      </c>
      <c r="F771" s="121" t="str">
        <f t="shared" si="22"/>
        <v/>
      </c>
      <c r="G771" s="121" t="str">
        <f t="shared" si="23"/>
        <v/>
      </c>
      <c r="H771" s="640"/>
      <c r="I771" s="641"/>
    </row>
    <row r="772" s="635" customFormat="1" ht="36" customHeight="1" spans="1:9">
      <c r="A772" s="423">
        <v>21110</v>
      </c>
      <c r="B772" s="302" t="s">
        <v>699</v>
      </c>
      <c r="C772" s="307">
        <f>C773</f>
        <v>0</v>
      </c>
      <c r="D772" s="307">
        <f>D773</f>
        <v>0</v>
      </c>
      <c r="E772" s="307">
        <v>0</v>
      </c>
      <c r="F772" s="117" t="str">
        <f t="shared" si="22"/>
        <v/>
      </c>
      <c r="G772" s="117" t="str">
        <f t="shared" si="23"/>
        <v/>
      </c>
      <c r="H772" s="640"/>
      <c r="I772" s="641"/>
    </row>
    <row r="773" s="635" customFormat="1" ht="36" customHeight="1" spans="1:9">
      <c r="A773" s="426">
        <v>2111001</v>
      </c>
      <c r="B773" s="431" t="s">
        <v>699</v>
      </c>
      <c r="C773" s="310">
        <v>0</v>
      </c>
      <c r="D773" s="310">
        <v>0</v>
      </c>
      <c r="E773" s="358">
        <v>0</v>
      </c>
      <c r="F773" s="121" t="str">
        <f t="shared" ref="F773:F836" si="24">IF(C773&gt;0,E773/C773-1,"")</f>
        <v/>
      </c>
      <c r="G773" s="121" t="str">
        <f t="shared" ref="G773:G836" si="25">IF(D773&gt;0,E773/D773,"")</f>
        <v/>
      </c>
      <c r="H773" s="640"/>
      <c r="I773" s="641"/>
    </row>
    <row r="774" s="635" customFormat="1" ht="36" customHeight="1" spans="1:9">
      <c r="A774" s="423">
        <v>21111</v>
      </c>
      <c r="B774" s="302" t="s">
        <v>700</v>
      </c>
      <c r="C774" s="307">
        <f>SUM(C775:C779)</f>
        <v>0</v>
      </c>
      <c r="D774" s="307">
        <f>SUM(D775:D779)</f>
        <v>0</v>
      </c>
      <c r="E774" s="307">
        <v>0</v>
      </c>
      <c r="F774" s="117" t="str">
        <f t="shared" si="24"/>
        <v/>
      </c>
      <c r="G774" s="117" t="str">
        <f t="shared" si="25"/>
        <v/>
      </c>
      <c r="H774" s="640"/>
      <c r="I774" s="641"/>
    </row>
    <row r="775" s="635" customFormat="1" ht="36" customHeight="1" spans="1:9">
      <c r="A775" s="421">
        <v>2111101</v>
      </c>
      <c r="B775" s="422" t="s">
        <v>701</v>
      </c>
      <c r="C775" s="310">
        <v>0</v>
      </c>
      <c r="D775" s="310">
        <v>0</v>
      </c>
      <c r="E775" s="358">
        <v>0</v>
      </c>
      <c r="F775" s="121" t="str">
        <f t="shared" si="24"/>
        <v/>
      </c>
      <c r="G775" s="121" t="str">
        <f t="shared" si="25"/>
        <v/>
      </c>
      <c r="H775" s="640"/>
      <c r="I775" s="641"/>
    </row>
    <row r="776" s="635" customFormat="1" ht="36" customHeight="1" spans="1:9">
      <c r="A776" s="421">
        <v>2111102</v>
      </c>
      <c r="B776" s="422" t="s">
        <v>702</v>
      </c>
      <c r="C776" s="310">
        <v>0</v>
      </c>
      <c r="D776" s="310">
        <v>0</v>
      </c>
      <c r="E776" s="358">
        <v>0</v>
      </c>
      <c r="F776" s="121" t="str">
        <f t="shared" si="24"/>
        <v/>
      </c>
      <c r="G776" s="121" t="str">
        <f t="shared" si="25"/>
        <v/>
      </c>
      <c r="H776" s="640"/>
      <c r="I776" s="641"/>
    </row>
    <row r="777" s="635" customFormat="1" ht="36" customHeight="1" spans="1:9">
      <c r="A777" s="421">
        <v>2111103</v>
      </c>
      <c r="B777" s="422" t="s">
        <v>703</v>
      </c>
      <c r="C777" s="310">
        <v>0</v>
      </c>
      <c r="D777" s="310">
        <v>0</v>
      </c>
      <c r="E777" s="358">
        <v>0</v>
      </c>
      <c r="F777" s="121" t="str">
        <f t="shared" si="24"/>
        <v/>
      </c>
      <c r="G777" s="121" t="str">
        <f t="shared" si="25"/>
        <v/>
      </c>
      <c r="H777" s="640"/>
      <c r="I777" s="641"/>
    </row>
    <row r="778" s="635" customFormat="1" ht="36" customHeight="1" spans="1:9">
      <c r="A778" s="421">
        <v>2111104</v>
      </c>
      <c r="B778" s="422" t="s">
        <v>704</v>
      </c>
      <c r="C778" s="310">
        <v>0</v>
      </c>
      <c r="D778" s="310">
        <v>0</v>
      </c>
      <c r="E778" s="358">
        <v>0</v>
      </c>
      <c r="F778" s="121" t="str">
        <f t="shared" si="24"/>
        <v/>
      </c>
      <c r="G778" s="121" t="str">
        <f t="shared" si="25"/>
        <v/>
      </c>
      <c r="H778" s="640"/>
      <c r="I778" s="641"/>
    </row>
    <row r="779" s="635" customFormat="1" ht="36" customHeight="1" spans="1:9">
      <c r="A779" s="421">
        <v>2111199</v>
      </c>
      <c r="B779" s="422" t="s">
        <v>705</v>
      </c>
      <c r="C779" s="310">
        <v>0</v>
      </c>
      <c r="D779" s="310">
        <v>0</v>
      </c>
      <c r="E779" s="358">
        <v>0</v>
      </c>
      <c r="F779" s="121" t="str">
        <f t="shared" si="24"/>
        <v/>
      </c>
      <c r="G779" s="121" t="str">
        <f t="shared" si="25"/>
        <v/>
      </c>
      <c r="H779" s="640"/>
      <c r="I779" s="641"/>
    </row>
    <row r="780" s="635" customFormat="1" ht="36" customHeight="1" spans="1:9">
      <c r="A780" s="423">
        <v>21112</v>
      </c>
      <c r="B780" s="302" t="s">
        <v>706</v>
      </c>
      <c r="C780" s="307">
        <f>C781</f>
        <v>0</v>
      </c>
      <c r="D780" s="307">
        <f>D781</f>
        <v>0</v>
      </c>
      <c r="E780" s="307">
        <v>0</v>
      </c>
      <c r="F780" s="117" t="str">
        <f t="shared" si="24"/>
        <v/>
      </c>
      <c r="G780" s="117" t="str">
        <f t="shared" si="25"/>
        <v/>
      </c>
      <c r="H780" s="640"/>
      <c r="I780" s="641"/>
    </row>
    <row r="781" s="635" customFormat="1" ht="36" customHeight="1" spans="1:9">
      <c r="A781" s="427">
        <v>2111201</v>
      </c>
      <c r="B781" s="422" t="s">
        <v>706</v>
      </c>
      <c r="C781" s="310">
        <v>0</v>
      </c>
      <c r="D781" s="310">
        <v>0</v>
      </c>
      <c r="E781" s="358">
        <v>0</v>
      </c>
      <c r="F781" s="121" t="str">
        <f t="shared" si="24"/>
        <v/>
      </c>
      <c r="G781" s="121" t="str">
        <f t="shared" si="25"/>
        <v/>
      </c>
      <c r="H781" s="640"/>
      <c r="I781" s="641"/>
    </row>
    <row r="782" s="635" customFormat="1" ht="36" customHeight="1" spans="1:9">
      <c r="A782" s="423">
        <v>21113</v>
      </c>
      <c r="B782" s="302" t="s">
        <v>707</v>
      </c>
      <c r="C782" s="307">
        <f>C783</f>
        <v>0</v>
      </c>
      <c r="D782" s="307">
        <f>D783</f>
        <v>0</v>
      </c>
      <c r="E782" s="307">
        <v>0</v>
      </c>
      <c r="F782" s="117" t="str">
        <f t="shared" si="24"/>
        <v/>
      </c>
      <c r="G782" s="117" t="str">
        <f t="shared" si="25"/>
        <v/>
      </c>
      <c r="H782" s="640"/>
      <c r="I782" s="641"/>
    </row>
    <row r="783" s="635" customFormat="1" ht="36" customHeight="1" spans="1:9">
      <c r="A783" s="427">
        <v>2111301</v>
      </c>
      <c r="B783" s="422" t="s">
        <v>707</v>
      </c>
      <c r="C783" s="310">
        <v>0</v>
      </c>
      <c r="D783" s="310">
        <v>0</v>
      </c>
      <c r="E783" s="358">
        <v>0</v>
      </c>
      <c r="F783" s="121" t="str">
        <f t="shared" si="24"/>
        <v/>
      </c>
      <c r="G783" s="121" t="str">
        <f t="shared" si="25"/>
        <v/>
      </c>
      <c r="H783" s="640"/>
      <c r="I783" s="641"/>
    </row>
    <row r="784" s="635" customFormat="1" ht="36" customHeight="1" spans="1:9">
      <c r="A784" s="423">
        <v>21114</v>
      </c>
      <c r="B784" s="302" t="s">
        <v>708</v>
      </c>
      <c r="C784" s="307">
        <f>SUM(C785:C798)</f>
        <v>0</v>
      </c>
      <c r="D784" s="307">
        <f>SUM(D785:D798)</f>
        <v>0</v>
      </c>
      <c r="E784" s="307">
        <v>0</v>
      </c>
      <c r="F784" s="117" t="str">
        <f t="shared" si="24"/>
        <v/>
      </c>
      <c r="G784" s="117" t="str">
        <f t="shared" si="25"/>
        <v/>
      </c>
      <c r="H784" s="640"/>
      <c r="I784" s="641"/>
    </row>
    <row r="785" s="635" customFormat="1" ht="36" customHeight="1" spans="1:9">
      <c r="A785" s="421">
        <v>2111401</v>
      </c>
      <c r="B785" s="422" t="s">
        <v>156</v>
      </c>
      <c r="C785" s="310">
        <v>0</v>
      </c>
      <c r="D785" s="310">
        <v>0</v>
      </c>
      <c r="E785" s="358">
        <v>0</v>
      </c>
      <c r="F785" s="121" t="str">
        <f t="shared" si="24"/>
        <v/>
      </c>
      <c r="G785" s="121" t="str">
        <f t="shared" si="25"/>
        <v/>
      </c>
      <c r="H785" s="640"/>
      <c r="I785" s="641"/>
    </row>
    <row r="786" s="635" customFormat="1" ht="36" customHeight="1" spans="1:9">
      <c r="A786" s="421">
        <v>2111402</v>
      </c>
      <c r="B786" s="422" t="s">
        <v>157</v>
      </c>
      <c r="C786" s="310">
        <v>0</v>
      </c>
      <c r="D786" s="310">
        <v>0</v>
      </c>
      <c r="E786" s="358">
        <v>0</v>
      </c>
      <c r="F786" s="121" t="str">
        <f t="shared" si="24"/>
        <v/>
      </c>
      <c r="G786" s="121" t="str">
        <f t="shared" si="25"/>
        <v/>
      </c>
      <c r="H786" s="640"/>
      <c r="I786" s="641"/>
    </row>
    <row r="787" s="635" customFormat="1" ht="36" customHeight="1" spans="1:9">
      <c r="A787" s="421">
        <v>2111403</v>
      </c>
      <c r="B787" s="422" t="s">
        <v>158</v>
      </c>
      <c r="C787" s="310">
        <v>0</v>
      </c>
      <c r="D787" s="310">
        <v>0</v>
      </c>
      <c r="E787" s="358">
        <v>0</v>
      </c>
      <c r="F787" s="121" t="str">
        <f t="shared" si="24"/>
        <v/>
      </c>
      <c r="G787" s="121" t="str">
        <f t="shared" si="25"/>
        <v/>
      </c>
      <c r="H787" s="640"/>
      <c r="I787" s="641"/>
    </row>
    <row r="788" s="635" customFormat="1" ht="36" customHeight="1" spans="1:9">
      <c r="A788" s="421">
        <v>2111404</v>
      </c>
      <c r="B788" s="422" t="s">
        <v>709</v>
      </c>
      <c r="C788" s="310">
        <v>0</v>
      </c>
      <c r="D788" s="310">
        <v>0</v>
      </c>
      <c r="E788" s="358">
        <v>0</v>
      </c>
      <c r="F788" s="121" t="str">
        <f t="shared" si="24"/>
        <v/>
      </c>
      <c r="G788" s="121" t="str">
        <f t="shared" si="25"/>
        <v/>
      </c>
      <c r="H788" s="640"/>
      <c r="I788" s="641"/>
    </row>
    <row r="789" s="635" customFormat="1" ht="36" customHeight="1" spans="1:9">
      <c r="A789" s="421">
        <v>2111405</v>
      </c>
      <c r="B789" s="422" t="s">
        <v>710</v>
      </c>
      <c r="C789" s="310">
        <v>0</v>
      </c>
      <c r="D789" s="310">
        <v>0</v>
      </c>
      <c r="E789" s="358">
        <v>0</v>
      </c>
      <c r="F789" s="121" t="str">
        <f t="shared" si="24"/>
        <v/>
      </c>
      <c r="G789" s="121" t="str">
        <f t="shared" si="25"/>
        <v/>
      </c>
      <c r="H789" s="640"/>
      <c r="I789" s="641"/>
    </row>
    <row r="790" s="635" customFormat="1" ht="36" customHeight="1" spans="1:9">
      <c r="A790" s="421">
        <v>2111406</v>
      </c>
      <c r="B790" s="422" t="s">
        <v>711</v>
      </c>
      <c r="C790" s="310">
        <v>0</v>
      </c>
      <c r="D790" s="310">
        <v>0</v>
      </c>
      <c r="E790" s="358">
        <v>0</v>
      </c>
      <c r="F790" s="121" t="str">
        <f t="shared" si="24"/>
        <v/>
      </c>
      <c r="G790" s="121" t="str">
        <f t="shared" si="25"/>
        <v/>
      </c>
      <c r="H790" s="640"/>
      <c r="I790" s="641"/>
    </row>
    <row r="791" s="635" customFormat="1" ht="36" customHeight="1" spans="1:9">
      <c r="A791" s="421">
        <v>2111407</v>
      </c>
      <c r="B791" s="422" t="s">
        <v>712</v>
      </c>
      <c r="C791" s="310">
        <v>0</v>
      </c>
      <c r="D791" s="310">
        <v>0</v>
      </c>
      <c r="E791" s="358">
        <v>0</v>
      </c>
      <c r="F791" s="121" t="str">
        <f t="shared" si="24"/>
        <v/>
      </c>
      <c r="G791" s="121" t="str">
        <f t="shared" si="25"/>
        <v/>
      </c>
      <c r="H791" s="640"/>
      <c r="I791" s="641"/>
    </row>
    <row r="792" s="635" customFormat="1" ht="36" customHeight="1" spans="1:9">
      <c r="A792" s="421">
        <v>2111408</v>
      </c>
      <c r="B792" s="422" t="s">
        <v>713</v>
      </c>
      <c r="C792" s="310">
        <v>0</v>
      </c>
      <c r="D792" s="310">
        <v>0</v>
      </c>
      <c r="E792" s="358">
        <v>0</v>
      </c>
      <c r="F792" s="121" t="str">
        <f t="shared" si="24"/>
        <v/>
      </c>
      <c r="G792" s="121" t="str">
        <f t="shared" si="25"/>
        <v/>
      </c>
      <c r="H792" s="640"/>
      <c r="I792" s="641"/>
    </row>
    <row r="793" s="635" customFormat="1" ht="36" customHeight="1" spans="1:9">
      <c r="A793" s="421">
        <v>2111409</v>
      </c>
      <c r="B793" s="422" t="s">
        <v>714</v>
      </c>
      <c r="C793" s="310">
        <v>0</v>
      </c>
      <c r="D793" s="310">
        <v>0</v>
      </c>
      <c r="E793" s="358">
        <v>0</v>
      </c>
      <c r="F793" s="121" t="str">
        <f t="shared" si="24"/>
        <v/>
      </c>
      <c r="G793" s="121" t="str">
        <f t="shared" si="25"/>
        <v/>
      </c>
      <c r="H793" s="640"/>
      <c r="I793" s="641"/>
    </row>
    <row r="794" s="635" customFormat="1" ht="36" customHeight="1" spans="1:9">
      <c r="A794" s="421">
        <v>2111410</v>
      </c>
      <c r="B794" s="422" t="s">
        <v>715</v>
      </c>
      <c r="C794" s="310">
        <v>0</v>
      </c>
      <c r="D794" s="310">
        <v>0</v>
      </c>
      <c r="E794" s="358">
        <v>0</v>
      </c>
      <c r="F794" s="121" t="str">
        <f t="shared" si="24"/>
        <v/>
      </c>
      <c r="G794" s="121" t="str">
        <f t="shared" si="25"/>
        <v/>
      </c>
      <c r="H794" s="640"/>
      <c r="I794" s="641"/>
    </row>
    <row r="795" s="635" customFormat="1" ht="36" customHeight="1" spans="1:9">
      <c r="A795" s="421">
        <v>2111411</v>
      </c>
      <c r="B795" s="422" t="s">
        <v>197</v>
      </c>
      <c r="C795" s="310">
        <v>0</v>
      </c>
      <c r="D795" s="310">
        <v>0</v>
      </c>
      <c r="E795" s="358">
        <v>0</v>
      </c>
      <c r="F795" s="121" t="str">
        <f t="shared" si="24"/>
        <v/>
      </c>
      <c r="G795" s="121" t="str">
        <f t="shared" si="25"/>
        <v/>
      </c>
      <c r="H795" s="640"/>
      <c r="I795" s="641"/>
    </row>
    <row r="796" s="635" customFormat="1" ht="36" customHeight="1" spans="1:9">
      <c r="A796" s="421">
        <v>2111413</v>
      </c>
      <c r="B796" s="422" t="s">
        <v>716</v>
      </c>
      <c r="C796" s="310">
        <v>0</v>
      </c>
      <c r="D796" s="310">
        <v>0</v>
      </c>
      <c r="E796" s="358">
        <v>0</v>
      </c>
      <c r="F796" s="121" t="str">
        <f t="shared" si="24"/>
        <v/>
      </c>
      <c r="G796" s="121" t="str">
        <f t="shared" si="25"/>
        <v/>
      </c>
      <c r="H796" s="640"/>
      <c r="I796" s="641"/>
    </row>
    <row r="797" s="635" customFormat="1" ht="36" customHeight="1" spans="1:9">
      <c r="A797" s="421">
        <v>2111450</v>
      </c>
      <c r="B797" s="422" t="s">
        <v>165</v>
      </c>
      <c r="C797" s="310">
        <v>0</v>
      </c>
      <c r="D797" s="310">
        <v>0</v>
      </c>
      <c r="E797" s="358">
        <v>0</v>
      </c>
      <c r="F797" s="121" t="str">
        <f t="shared" si="24"/>
        <v/>
      </c>
      <c r="G797" s="121" t="str">
        <f t="shared" si="25"/>
        <v/>
      </c>
      <c r="H797" s="640"/>
      <c r="I797" s="641"/>
    </row>
    <row r="798" s="635" customFormat="1" ht="36" customHeight="1" spans="1:9">
      <c r="A798" s="421">
        <v>2111499</v>
      </c>
      <c r="B798" s="422" t="s">
        <v>717</v>
      </c>
      <c r="C798" s="310">
        <v>0</v>
      </c>
      <c r="D798" s="310">
        <v>0</v>
      </c>
      <c r="E798" s="358">
        <v>0</v>
      </c>
      <c r="F798" s="121" t="str">
        <f t="shared" si="24"/>
        <v/>
      </c>
      <c r="G798" s="121" t="str">
        <f t="shared" si="25"/>
        <v/>
      </c>
      <c r="H798" s="640"/>
      <c r="I798" s="641"/>
    </row>
    <row r="799" s="635" customFormat="1" ht="36" customHeight="1" spans="1:9">
      <c r="A799" s="423">
        <v>21199</v>
      </c>
      <c r="B799" s="302" t="s">
        <v>718</v>
      </c>
      <c r="C799" s="307">
        <f>C800</f>
        <v>329</v>
      </c>
      <c r="D799" s="307">
        <f>D800</f>
        <v>0</v>
      </c>
      <c r="E799" s="307">
        <v>6174</v>
      </c>
      <c r="F799" s="117">
        <f t="shared" si="24"/>
        <v>17.766</v>
      </c>
      <c r="G799" s="117" t="str">
        <f t="shared" si="25"/>
        <v/>
      </c>
      <c r="H799" s="640"/>
      <c r="I799" s="641"/>
    </row>
    <row r="800" s="635" customFormat="1" ht="36" customHeight="1" spans="1:9">
      <c r="A800" s="430">
        <v>2119999</v>
      </c>
      <c r="B800" s="422" t="s">
        <v>718</v>
      </c>
      <c r="C800" s="310">
        <v>329</v>
      </c>
      <c r="D800" s="310">
        <v>0</v>
      </c>
      <c r="E800" s="358">
        <v>6174</v>
      </c>
      <c r="F800" s="121">
        <f t="shared" si="24"/>
        <v>17.766</v>
      </c>
      <c r="G800" s="121" t="str">
        <f t="shared" si="25"/>
        <v/>
      </c>
      <c r="H800" s="640"/>
      <c r="I800" s="641"/>
    </row>
    <row r="801" s="635" customFormat="1" ht="36" customHeight="1" spans="1:9">
      <c r="A801" s="423">
        <v>212</v>
      </c>
      <c r="B801" s="300" t="s">
        <v>120</v>
      </c>
      <c r="C801" s="307">
        <f>SUM(C802,C813,C815,C818,C820,C822)</f>
        <v>16290</v>
      </c>
      <c r="D801" s="307">
        <f>SUM(D802,D813,D815,D818,D820,D822)</f>
        <v>4716</v>
      </c>
      <c r="E801" s="307">
        <v>6505</v>
      </c>
      <c r="F801" s="117">
        <f t="shared" si="24"/>
        <v>-0.601</v>
      </c>
      <c r="G801" s="117">
        <f t="shared" si="25"/>
        <v>1.379</v>
      </c>
      <c r="H801" s="640"/>
      <c r="I801" s="641"/>
    </row>
    <row r="802" s="635" customFormat="1" ht="36" customHeight="1" spans="1:9">
      <c r="A802" s="423">
        <v>21201</v>
      </c>
      <c r="B802" s="302" t="s">
        <v>719</v>
      </c>
      <c r="C802" s="307">
        <f>SUM(C803:C812)</f>
        <v>1486</v>
      </c>
      <c r="D802" s="307">
        <f>SUM(D803:D812)</f>
        <v>1189</v>
      </c>
      <c r="E802" s="307">
        <v>1260</v>
      </c>
      <c r="F802" s="117">
        <f t="shared" si="24"/>
        <v>-0.152</v>
      </c>
      <c r="G802" s="117">
        <f t="shared" si="25"/>
        <v>1.06</v>
      </c>
      <c r="H802" s="640"/>
      <c r="I802" s="641"/>
    </row>
    <row r="803" s="635" customFormat="1" ht="36" customHeight="1" spans="1:9">
      <c r="A803" s="421">
        <v>2120101</v>
      </c>
      <c r="B803" s="422" t="s">
        <v>156</v>
      </c>
      <c r="C803" s="310">
        <v>298</v>
      </c>
      <c r="D803" s="310">
        <v>263</v>
      </c>
      <c r="E803" s="358">
        <v>287</v>
      </c>
      <c r="F803" s="121">
        <f t="shared" si="24"/>
        <v>-0.037</v>
      </c>
      <c r="G803" s="121">
        <f t="shared" si="25"/>
        <v>1.091</v>
      </c>
      <c r="H803" s="640"/>
      <c r="I803" s="641"/>
    </row>
    <row r="804" s="635" customFormat="1" ht="36" customHeight="1" spans="1:9">
      <c r="A804" s="421">
        <v>2120102</v>
      </c>
      <c r="B804" s="422" t="s">
        <v>157</v>
      </c>
      <c r="C804" s="310">
        <v>0</v>
      </c>
      <c r="D804" s="310">
        <v>0</v>
      </c>
      <c r="E804" s="358">
        <v>0</v>
      </c>
      <c r="F804" s="121" t="str">
        <f t="shared" si="24"/>
        <v/>
      </c>
      <c r="G804" s="121" t="str">
        <f t="shared" si="25"/>
        <v/>
      </c>
      <c r="H804" s="640"/>
      <c r="I804" s="641"/>
    </row>
    <row r="805" s="635" customFormat="1" ht="36" customHeight="1" spans="1:9">
      <c r="A805" s="421">
        <v>2120103</v>
      </c>
      <c r="B805" s="422" t="s">
        <v>158</v>
      </c>
      <c r="C805" s="310">
        <v>0</v>
      </c>
      <c r="D805" s="310">
        <v>0</v>
      </c>
      <c r="E805" s="358">
        <v>0</v>
      </c>
      <c r="F805" s="121" t="str">
        <f t="shared" si="24"/>
        <v/>
      </c>
      <c r="G805" s="121" t="str">
        <f t="shared" si="25"/>
        <v/>
      </c>
      <c r="H805" s="640"/>
      <c r="I805" s="641"/>
    </row>
    <row r="806" s="635" customFormat="1" ht="36" customHeight="1" spans="1:9">
      <c r="A806" s="421">
        <v>2120104</v>
      </c>
      <c r="B806" s="422" t="s">
        <v>720</v>
      </c>
      <c r="C806" s="310">
        <v>562</v>
      </c>
      <c r="D806" s="310">
        <v>520</v>
      </c>
      <c r="E806" s="358">
        <v>559</v>
      </c>
      <c r="F806" s="121">
        <f t="shared" si="24"/>
        <v>-0.005</v>
      </c>
      <c r="G806" s="121">
        <f t="shared" si="25"/>
        <v>1.075</v>
      </c>
      <c r="H806" s="640"/>
      <c r="I806" s="641"/>
    </row>
    <row r="807" s="635" customFormat="1" ht="36" customHeight="1" spans="1:9">
      <c r="A807" s="421">
        <v>2120105</v>
      </c>
      <c r="B807" s="422" t="s">
        <v>721</v>
      </c>
      <c r="C807" s="310">
        <v>0</v>
      </c>
      <c r="D807" s="310">
        <v>0</v>
      </c>
      <c r="E807" s="358">
        <v>0</v>
      </c>
      <c r="F807" s="121" t="str">
        <f t="shared" si="24"/>
        <v/>
      </c>
      <c r="G807" s="121" t="str">
        <f t="shared" si="25"/>
        <v/>
      </c>
      <c r="H807" s="640"/>
      <c r="I807" s="641"/>
    </row>
    <row r="808" s="635" customFormat="1" ht="36" customHeight="1" spans="1:9">
      <c r="A808" s="421">
        <v>2120106</v>
      </c>
      <c r="B808" s="422" t="s">
        <v>722</v>
      </c>
      <c r="C808" s="310">
        <v>125</v>
      </c>
      <c r="D808" s="310">
        <v>117</v>
      </c>
      <c r="E808" s="358">
        <v>116</v>
      </c>
      <c r="F808" s="121">
        <f t="shared" si="24"/>
        <v>-0.072</v>
      </c>
      <c r="G808" s="121">
        <f t="shared" si="25"/>
        <v>0.991</v>
      </c>
      <c r="H808" s="640"/>
      <c r="I808" s="641"/>
    </row>
    <row r="809" s="635" customFormat="1" ht="36" customHeight="1" spans="1:9">
      <c r="A809" s="421">
        <v>2120107</v>
      </c>
      <c r="B809" s="422" t="s">
        <v>723</v>
      </c>
      <c r="C809" s="310">
        <v>0</v>
      </c>
      <c r="D809" s="310">
        <v>0</v>
      </c>
      <c r="E809" s="358">
        <v>0</v>
      </c>
      <c r="F809" s="121" t="str">
        <f t="shared" si="24"/>
        <v/>
      </c>
      <c r="G809" s="121" t="str">
        <f t="shared" si="25"/>
        <v/>
      </c>
      <c r="H809" s="640"/>
      <c r="I809" s="641"/>
    </row>
    <row r="810" s="635" customFormat="1" ht="36" customHeight="1" spans="1:9">
      <c r="A810" s="421">
        <v>2120109</v>
      </c>
      <c r="B810" s="422" t="s">
        <v>724</v>
      </c>
      <c r="C810" s="310">
        <v>0</v>
      </c>
      <c r="D810" s="310">
        <v>0</v>
      </c>
      <c r="E810" s="358">
        <v>0</v>
      </c>
      <c r="F810" s="121" t="str">
        <f t="shared" si="24"/>
        <v/>
      </c>
      <c r="G810" s="121" t="str">
        <f t="shared" si="25"/>
        <v/>
      </c>
      <c r="H810" s="640"/>
      <c r="I810" s="641"/>
    </row>
    <row r="811" s="635" customFormat="1" ht="36" customHeight="1" spans="1:9">
      <c r="A811" s="421">
        <v>2120110</v>
      </c>
      <c r="B811" s="422" t="s">
        <v>725</v>
      </c>
      <c r="C811" s="310">
        <v>0</v>
      </c>
      <c r="D811" s="310">
        <v>0</v>
      </c>
      <c r="E811" s="358">
        <v>0</v>
      </c>
      <c r="F811" s="121" t="str">
        <f t="shared" si="24"/>
        <v/>
      </c>
      <c r="G811" s="121" t="str">
        <f t="shared" si="25"/>
        <v/>
      </c>
      <c r="H811" s="640"/>
      <c r="I811" s="641"/>
    </row>
    <row r="812" s="635" customFormat="1" ht="36" customHeight="1" spans="1:9">
      <c r="A812" s="421">
        <v>2120199</v>
      </c>
      <c r="B812" s="422" t="s">
        <v>726</v>
      </c>
      <c r="C812" s="310">
        <v>501</v>
      </c>
      <c r="D812" s="310">
        <v>289</v>
      </c>
      <c r="E812" s="358">
        <v>298</v>
      </c>
      <c r="F812" s="121">
        <f t="shared" si="24"/>
        <v>-0.405</v>
      </c>
      <c r="G812" s="121">
        <f t="shared" si="25"/>
        <v>1.031</v>
      </c>
      <c r="H812" s="640"/>
      <c r="I812" s="641"/>
    </row>
    <row r="813" s="635" customFormat="1" ht="36" customHeight="1" spans="1:9">
      <c r="A813" s="423">
        <v>21202</v>
      </c>
      <c r="B813" s="302" t="s">
        <v>727</v>
      </c>
      <c r="C813" s="307">
        <f>C814</f>
        <v>6345</v>
      </c>
      <c r="D813" s="307">
        <f>D814</f>
        <v>0</v>
      </c>
      <c r="E813" s="307">
        <v>33</v>
      </c>
      <c r="F813" s="117">
        <f t="shared" si="24"/>
        <v>-0.995</v>
      </c>
      <c r="G813" s="117" t="str">
        <f t="shared" si="25"/>
        <v/>
      </c>
      <c r="H813" s="640"/>
      <c r="I813" s="641"/>
    </row>
    <row r="814" s="635" customFormat="1" ht="36" customHeight="1" spans="1:9">
      <c r="A814" s="426">
        <v>2120201</v>
      </c>
      <c r="B814" s="431" t="s">
        <v>727</v>
      </c>
      <c r="C814" s="310">
        <v>6345</v>
      </c>
      <c r="D814" s="310">
        <v>0</v>
      </c>
      <c r="E814" s="358">
        <v>33</v>
      </c>
      <c r="F814" s="121">
        <f t="shared" si="24"/>
        <v>-0.995</v>
      </c>
      <c r="G814" s="121" t="str">
        <f t="shared" si="25"/>
        <v/>
      </c>
      <c r="H814" s="640"/>
      <c r="I814" s="641"/>
    </row>
    <row r="815" s="635" customFormat="1" ht="36" customHeight="1" spans="1:9">
      <c r="A815" s="423">
        <v>21203</v>
      </c>
      <c r="B815" s="302" t="s">
        <v>728</v>
      </c>
      <c r="C815" s="307">
        <f>SUM(C816:C817)</f>
        <v>135</v>
      </c>
      <c r="D815" s="307">
        <f>SUM(D816:D817)</f>
        <v>93</v>
      </c>
      <c r="E815" s="307">
        <v>195</v>
      </c>
      <c r="F815" s="117">
        <f t="shared" si="24"/>
        <v>0.444</v>
      </c>
      <c r="G815" s="117">
        <f t="shared" si="25"/>
        <v>2.097</v>
      </c>
      <c r="H815" s="640"/>
      <c r="I815" s="641"/>
    </row>
    <row r="816" s="635" customFormat="1" ht="36" customHeight="1" spans="1:9">
      <c r="A816" s="421">
        <v>2120303</v>
      </c>
      <c r="B816" s="422" t="s">
        <v>729</v>
      </c>
      <c r="C816" s="310">
        <v>0</v>
      </c>
      <c r="D816" s="310">
        <v>13</v>
      </c>
      <c r="E816" s="358">
        <v>152</v>
      </c>
      <c r="F816" s="121" t="str">
        <f t="shared" si="24"/>
        <v/>
      </c>
      <c r="G816" s="121">
        <f t="shared" si="25"/>
        <v>11.692</v>
      </c>
      <c r="H816" s="640"/>
      <c r="I816" s="641"/>
    </row>
    <row r="817" s="635" customFormat="1" ht="36" customHeight="1" spans="1:9">
      <c r="A817" s="421">
        <v>2120399</v>
      </c>
      <c r="B817" s="422" t="s">
        <v>730</v>
      </c>
      <c r="C817" s="310">
        <v>135</v>
      </c>
      <c r="D817" s="310">
        <v>80</v>
      </c>
      <c r="E817" s="358">
        <v>43</v>
      </c>
      <c r="F817" s="121">
        <f t="shared" si="24"/>
        <v>-0.681</v>
      </c>
      <c r="G817" s="121">
        <f t="shared" si="25"/>
        <v>0.538</v>
      </c>
      <c r="H817" s="640"/>
      <c r="I817" s="641"/>
    </row>
    <row r="818" s="635" customFormat="1" ht="36" customHeight="1" spans="1:9">
      <c r="A818" s="423">
        <v>21205</v>
      </c>
      <c r="B818" s="302" t="s">
        <v>731</v>
      </c>
      <c r="C818" s="307">
        <f t="shared" ref="C818:C822" si="26">C819</f>
        <v>615</v>
      </c>
      <c r="D818" s="307">
        <f t="shared" ref="D818:D822" si="27">D819</f>
        <v>869</v>
      </c>
      <c r="E818" s="307">
        <v>880</v>
      </c>
      <c r="F818" s="117">
        <f t="shared" si="24"/>
        <v>0.431</v>
      </c>
      <c r="G818" s="117">
        <f t="shared" si="25"/>
        <v>1.013</v>
      </c>
      <c r="H818" s="640"/>
      <c r="I818" s="641"/>
    </row>
    <row r="819" s="635" customFormat="1" ht="36" customHeight="1" spans="1:9">
      <c r="A819" s="426">
        <v>2120501</v>
      </c>
      <c r="B819" s="431" t="s">
        <v>731</v>
      </c>
      <c r="C819" s="310">
        <v>615</v>
      </c>
      <c r="D819" s="310">
        <v>869</v>
      </c>
      <c r="E819" s="358">
        <v>880</v>
      </c>
      <c r="F819" s="121">
        <f t="shared" si="24"/>
        <v>0.431</v>
      </c>
      <c r="G819" s="121">
        <f t="shared" si="25"/>
        <v>1.013</v>
      </c>
      <c r="H819" s="640"/>
      <c r="I819" s="641"/>
    </row>
    <row r="820" s="635" customFormat="1" ht="36" customHeight="1" spans="1:9">
      <c r="A820" s="423">
        <v>21206</v>
      </c>
      <c r="B820" s="302" t="s">
        <v>732</v>
      </c>
      <c r="C820" s="307">
        <f t="shared" si="26"/>
        <v>0</v>
      </c>
      <c r="D820" s="307">
        <f t="shared" si="27"/>
        <v>0</v>
      </c>
      <c r="E820" s="307">
        <v>0</v>
      </c>
      <c r="F820" s="117" t="str">
        <f t="shared" si="24"/>
        <v/>
      </c>
      <c r="G820" s="117" t="str">
        <f t="shared" si="25"/>
        <v/>
      </c>
      <c r="H820" s="640"/>
      <c r="I820" s="641"/>
    </row>
    <row r="821" s="635" customFormat="1" ht="36" customHeight="1" spans="1:9">
      <c r="A821" s="426">
        <v>2120601</v>
      </c>
      <c r="B821" s="431" t="s">
        <v>732</v>
      </c>
      <c r="C821" s="310">
        <v>0</v>
      </c>
      <c r="D821" s="310">
        <v>0</v>
      </c>
      <c r="E821" s="358">
        <v>0</v>
      </c>
      <c r="F821" s="121" t="str">
        <f t="shared" si="24"/>
        <v/>
      </c>
      <c r="G821" s="121" t="str">
        <f t="shared" si="25"/>
        <v/>
      </c>
      <c r="H821" s="640"/>
      <c r="I821" s="641"/>
    </row>
    <row r="822" s="635" customFormat="1" ht="36" customHeight="1" spans="1:9">
      <c r="A822" s="423">
        <v>21299</v>
      </c>
      <c r="B822" s="302" t="s">
        <v>733</v>
      </c>
      <c r="C822" s="307">
        <f t="shared" si="26"/>
        <v>7709</v>
      </c>
      <c r="D822" s="307">
        <f t="shared" si="27"/>
        <v>2565</v>
      </c>
      <c r="E822" s="307">
        <v>4137</v>
      </c>
      <c r="F822" s="117">
        <f t="shared" si="24"/>
        <v>-0.463</v>
      </c>
      <c r="G822" s="117">
        <f t="shared" si="25"/>
        <v>1.613</v>
      </c>
      <c r="H822" s="640"/>
      <c r="I822" s="641"/>
    </row>
    <row r="823" s="635" customFormat="1" ht="36" customHeight="1" spans="1:9">
      <c r="A823" s="426">
        <v>2129999</v>
      </c>
      <c r="B823" s="431" t="s">
        <v>733</v>
      </c>
      <c r="C823" s="310">
        <v>7709</v>
      </c>
      <c r="D823" s="310">
        <v>2565</v>
      </c>
      <c r="E823" s="358">
        <v>4137</v>
      </c>
      <c r="F823" s="121">
        <f t="shared" si="24"/>
        <v>-0.463</v>
      </c>
      <c r="G823" s="121">
        <f t="shared" si="25"/>
        <v>1.613</v>
      </c>
      <c r="H823" s="640"/>
      <c r="I823" s="641"/>
    </row>
    <row r="824" s="635" customFormat="1" ht="36" customHeight="1" spans="1:9">
      <c r="A824" s="423">
        <v>213</v>
      </c>
      <c r="B824" s="300" t="s">
        <v>121</v>
      </c>
      <c r="C824" s="307">
        <f>SUM(C825,C851,C876,C904,C915,C922,C929,C932)</f>
        <v>17145</v>
      </c>
      <c r="D824" s="307">
        <f>SUM(D825,D851,D876,D904,D915,D922,D929,D932)</f>
        <v>24021</v>
      </c>
      <c r="E824" s="307">
        <v>22539</v>
      </c>
      <c r="F824" s="117">
        <f t="shared" si="24"/>
        <v>0.315</v>
      </c>
      <c r="G824" s="117">
        <f t="shared" si="25"/>
        <v>0.938</v>
      </c>
      <c r="H824" s="640"/>
      <c r="I824" s="641"/>
    </row>
    <row r="825" s="635" customFormat="1" ht="36" customHeight="1" spans="1:9">
      <c r="A825" s="423">
        <v>21301</v>
      </c>
      <c r="B825" s="302" t="s">
        <v>734</v>
      </c>
      <c r="C825" s="307">
        <f>SUM(C826:C850)</f>
        <v>5937</v>
      </c>
      <c r="D825" s="307">
        <f>SUM(D826:D850)</f>
        <v>7328</v>
      </c>
      <c r="E825" s="307">
        <v>8399</v>
      </c>
      <c r="F825" s="117">
        <f t="shared" si="24"/>
        <v>0.415</v>
      </c>
      <c r="G825" s="117">
        <f t="shared" si="25"/>
        <v>1.146</v>
      </c>
      <c r="H825" s="640"/>
      <c r="I825" s="641"/>
    </row>
    <row r="826" s="635" customFormat="1" ht="36" customHeight="1" spans="1:9">
      <c r="A826" s="421">
        <v>2130101</v>
      </c>
      <c r="B826" s="422" t="s">
        <v>156</v>
      </c>
      <c r="C826" s="310">
        <v>359</v>
      </c>
      <c r="D826" s="310">
        <v>409</v>
      </c>
      <c r="E826" s="358">
        <v>422</v>
      </c>
      <c r="F826" s="121">
        <f t="shared" si="24"/>
        <v>0.175</v>
      </c>
      <c r="G826" s="121">
        <f t="shared" si="25"/>
        <v>1.032</v>
      </c>
      <c r="H826" s="640"/>
      <c r="I826" s="641"/>
    </row>
    <row r="827" s="635" customFormat="1" ht="36" customHeight="1" spans="1:9">
      <c r="A827" s="421">
        <v>2130102</v>
      </c>
      <c r="B827" s="422" t="s">
        <v>157</v>
      </c>
      <c r="C827" s="310">
        <v>0</v>
      </c>
      <c r="D827" s="310">
        <v>8</v>
      </c>
      <c r="E827" s="358">
        <v>8</v>
      </c>
      <c r="F827" s="121" t="str">
        <f t="shared" si="24"/>
        <v/>
      </c>
      <c r="G827" s="121">
        <f t="shared" si="25"/>
        <v>1</v>
      </c>
      <c r="H827" s="640"/>
      <c r="I827" s="641"/>
    </row>
    <row r="828" s="635" customFormat="1" ht="36" customHeight="1" spans="1:9">
      <c r="A828" s="421">
        <v>2130103</v>
      </c>
      <c r="B828" s="422" t="s">
        <v>158</v>
      </c>
      <c r="C828" s="310">
        <v>0</v>
      </c>
      <c r="D828" s="310">
        <v>0</v>
      </c>
      <c r="E828" s="358">
        <v>2</v>
      </c>
      <c r="F828" s="121" t="str">
        <f t="shared" si="24"/>
        <v/>
      </c>
      <c r="G828" s="121" t="str">
        <f t="shared" si="25"/>
        <v/>
      </c>
      <c r="H828" s="640"/>
      <c r="I828" s="641"/>
    </row>
    <row r="829" s="635" customFormat="1" ht="36" customHeight="1" spans="1:9">
      <c r="A829" s="421">
        <v>2130104</v>
      </c>
      <c r="B829" s="422" t="s">
        <v>165</v>
      </c>
      <c r="C829" s="310">
        <v>2281</v>
      </c>
      <c r="D829" s="310">
        <v>2235</v>
      </c>
      <c r="E829" s="358">
        <v>2707</v>
      </c>
      <c r="F829" s="121">
        <f t="shared" si="24"/>
        <v>0.187</v>
      </c>
      <c r="G829" s="121">
        <f t="shared" si="25"/>
        <v>1.211</v>
      </c>
      <c r="H829" s="640"/>
      <c r="I829" s="641"/>
    </row>
    <row r="830" s="635" customFormat="1" ht="36" customHeight="1" spans="1:9">
      <c r="A830" s="421">
        <v>2130105</v>
      </c>
      <c r="B830" s="422" t="s">
        <v>735</v>
      </c>
      <c r="C830" s="310">
        <v>0</v>
      </c>
      <c r="D830" s="310">
        <v>0</v>
      </c>
      <c r="E830" s="358">
        <v>0</v>
      </c>
      <c r="F830" s="121" t="str">
        <f t="shared" si="24"/>
        <v/>
      </c>
      <c r="G830" s="121" t="str">
        <f t="shared" si="25"/>
        <v/>
      </c>
      <c r="H830" s="640"/>
      <c r="I830" s="641"/>
    </row>
    <row r="831" s="635" customFormat="1" ht="36" customHeight="1" spans="1:9">
      <c r="A831" s="421">
        <v>2130106</v>
      </c>
      <c r="B831" s="422" t="s">
        <v>736</v>
      </c>
      <c r="C831" s="310">
        <v>1151</v>
      </c>
      <c r="D831" s="310">
        <v>1314</v>
      </c>
      <c r="E831" s="358">
        <v>49</v>
      </c>
      <c r="F831" s="121">
        <f t="shared" si="24"/>
        <v>-0.957</v>
      </c>
      <c r="G831" s="121">
        <f t="shared" si="25"/>
        <v>0.037</v>
      </c>
      <c r="H831" s="640"/>
      <c r="I831" s="641"/>
    </row>
    <row r="832" s="635" customFormat="1" ht="36" customHeight="1" spans="1:9">
      <c r="A832" s="421">
        <v>2130108</v>
      </c>
      <c r="B832" s="422" t="s">
        <v>737</v>
      </c>
      <c r="C832" s="310">
        <v>32</v>
      </c>
      <c r="D832" s="310">
        <v>111</v>
      </c>
      <c r="E832" s="358">
        <v>63</v>
      </c>
      <c r="F832" s="121">
        <f t="shared" si="24"/>
        <v>0.969</v>
      </c>
      <c r="G832" s="121">
        <f t="shared" si="25"/>
        <v>0.568</v>
      </c>
      <c r="H832" s="640"/>
      <c r="I832" s="641"/>
    </row>
    <row r="833" s="635" customFormat="1" ht="36" customHeight="1" spans="1:9">
      <c r="A833" s="421">
        <v>2130109</v>
      </c>
      <c r="B833" s="422" t="s">
        <v>738</v>
      </c>
      <c r="C833" s="310">
        <v>0</v>
      </c>
      <c r="D833" s="310">
        <v>6</v>
      </c>
      <c r="E833" s="358">
        <v>10</v>
      </c>
      <c r="F833" s="121" t="str">
        <f t="shared" si="24"/>
        <v/>
      </c>
      <c r="G833" s="121">
        <f t="shared" si="25"/>
        <v>1.667</v>
      </c>
      <c r="H833" s="640"/>
      <c r="I833" s="641"/>
    </row>
    <row r="834" s="635" customFormat="1" ht="36" customHeight="1" spans="1:9">
      <c r="A834" s="421">
        <v>2130110</v>
      </c>
      <c r="B834" s="422" t="s">
        <v>739</v>
      </c>
      <c r="C834" s="310">
        <v>0</v>
      </c>
      <c r="D834" s="310">
        <v>0</v>
      </c>
      <c r="E834" s="358">
        <v>0</v>
      </c>
      <c r="F834" s="121" t="str">
        <f t="shared" si="24"/>
        <v/>
      </c>
      <c r="G834" s="121" t="str">
        <f t="shared" si="25"/>
        <v/>
      </c>
      <c r="H834" s="640"/>
      <c r="I834" s="641"/>
    </row>
    <row r="835" s="635" customFormat="1" ht="36" customHeight="1" spans="1:9">
      <c r="A835" s="421">
        <v>2130111</v>
      </c>
      <c r="B835" s="422" t="s">
        <v>740</v>
      </c>
      <c r="C835" s="310">
        <v>104</v>
      </c>
      <c r="D835" s="310">
        <v>104</v>
      </c>
      <c r="E835" s="358">
        <v>0</v>
      </c>
      <c r="F835" s="121">
        <f t="shared" si="24"/>
        <v>-1</v>
      </c>
      <c r="G835" s="121">
        <f t="shared" si="25"/>
        <v>0</v>
      </c>
      <c r="H835" s="640"/>
      <c r="I835" s="641"/>
    </row>
    <row r="836" s="635" customFormat="1" ht="36" customHeight="1" spans="1:9">
      <c r="A836" s="421">
        <v>2130112</v>
      </c>
      <c r="B836" s="422" t="s">
        <v>741</v>
      </c>
      <c r="C836" s="310">
        <v>0</v>
      </c>
      <c r="D836" s="310">
        <v>0</v>
      </c>
      <c r="E836" s="358">
        <v>0</v>
      </c>
      <c r="F836" s="121" t="str">
        <f t="shared" si="24"/>
        <v/>
      </c>
      <c r="G836" s="121" t="str">
        <f t="shared" si="25"/>
        <v/>
      </c>
      <c r="H836" s="640"/>
      <c r="I836" s="641"/>
    </row>
    <row r="837" s="635" customFormat="1" ht="36" customHeight="1" spans="1:9">
      <c r="A837" s="421">
        <v>2130114</v>
      </c>
      <c r="B837" s="422" t="s">
        <v>742</v>
      </c>
      <c r="C837" s="310">
        <v>0</v>
      </c>
      <c r="D837" s="310">
        <v>0</v>
      </c>
      <c r="E837" s="358">
        <v>0</v>
      </c>
      <c r="F837" s="121" t="str">
        <f t="shared" ref="F837:F900" si="28">IF(C837&gt;0,E837/C837-1,"")</f>
        <v/>
      </c>
      <c r="G837" s="121" t="str">
        <f t="shared" ref="G837:G900" si="29">IF(D837&gt;0,E837/D837,"")</f>
        <v/>
      </c>
      <c r="H837" s="640"/>
      <c r="I837" s="641"/>
    </row>
    <row r="838" s="635" customFormat="1" ht="36" customHeight="1" spans="1:9">
      <c r="A838" s="421">
        <v>2130119</v>
      </c>
      <c r="B838" s="422" t="s">
        <v>743</v>
      </c>
      <c r="C838" s="310">
        <v>16</v>
      </c>
      <c r="D838" s="310">
        <v>0</v>
      </c>
      <c r="E838" s="358">
        <v>5</v>
      </c>
      <c r="F838" s="121">
        <f t="shared" si="28"/>
        <v>-0.688</v>
      </c>
      <c r="G838" s="121" t="str">
        <f t="shared" si="29"/>
        <v/>
      </c>
      <c r="H838" s="640"/>
      <c r="I838" s="641"/>
    </row>
    <row r="839" s="635" customFormat="1" ht="36" customHeight="1" spans="1:9">
      <c r="A839" s="421">
        <v>2130120</v>
      </c>
      <c r="B839" s="422" t="s">
        <v>744</v>
      </c>
      <c r="C839" s="310">
        <v>0</v>
      </c>
      <c r="D839" s="310">
        <v>0</v>
      </c>
      <c r="E839" s="358">
        <v>244</v>
      </c>
      <c r="F839" s="121" t="str">
        <f t="shared" si="28"/>
        <v/>
      </c>
      <c r="G839" s="121" t="str">
        <f t="shared" si="29"/>
        <v/>
      </c>
      <c r="H839" s="640"/>
      <c r="I839" s="641"/>
    </row>
    <row r="840" s="635" customFormat="1" ht="36" customHeight="1" spans="1:9">
      <c r="A840" s="421">
        <v>2130121</v>
      </c>
      <c r="B840" s="422" t="s">
        <v>745</v>
      </c>
      <c r="C840" s="310">
        <v>0</v>
      </c>
      <c r="D840" s="310">
        <v>0</v>
      </c>
      <c r="E840" s="358">
        <v>0</v>
      </c>
      <c r="F840" s="121" t="str">
        <f t="shared" si="28"/>
        <v/>
      </c>
      <c r="G840" s="121" t="str">
        <f t="shared" si="29"/>
        <v/>
      </c>
      <c r="H840" s="640"/>
      <c r="I840" s="641"/>
    </row>
    <row r="841" s="635" customFormat="1" ht="36" customHeight="1" spans="1:9">
      <c r="A841" s="421">
        <v>2130122</v>
      </c>
      <c r="B841" s="422" t="s">
        <v>746</v>
      </c>
      <c r="C841" s="310">
        <v>190</v>
      </c>
      <c r="D841" s="310">
        <v>20</v>
      </c>
      <c r="E841" s="358">
        <v>340</v>
      </c>
      <c r="F841" s="121">
        <f t="shared" si="28"/>
        <v>0.789</v>
      </c>
      <c r="G841" s="121">
        <f t="shared" si="29"/>
        <v>17</v>
      </c>
      <c r="H841" s="640"/>
      <c r="I841" s="641"/>
    </row>
    <row r="842" s="635" customFormat="1" ht="36" customHeight="1" spans="1:9">
      <c r="A842" s="421">
        <v>2130124</v>
      </c>
      <c r="B842" s="422" t="s">
        <v>747</v>
      </c>
      <c r="C842" s="310">
        <v>0</v>
      </c>
      <c r="D842" s="310">
        <v>9</v>
      </c>
      <c r="E842" s="358">
        <v>0</v>
      </c>
      <c r="F842" s="121" t="str">
        <f t="shared" si="28"/>
        <v/>
      </c>
      <c r="G842" s="121">
        <f t="shared" si="29"/>
        <v>0</v>
      </c>
      <c r="H842" s="640"/>
      <c r="I842" s="641"/>
    </row>
    <row r="843" s="635" customFormat="1" ht="36" customHeight="1" spans="1:9">
      <c r="A843" s="421">
        <v>2130125</v>
      </c>
      <c r="B843" s="422" t="s">
        <v>748</v>
      </c>
      <c r="C843" s="310">
        <v>0</v>
      </c>
      <c r="D843" s="310">
        <v>1</v>
      </c>
      <c r="E843" s="358">
        <v>0</v>
      </c>
      <c r="F843" s="121" t="str">
        <f t="shared" si="28"/>
        <v/>
      </c>
      <c r="G843" s="121">
        <f t="shared" si="29"/>
        <v>0</v>
      </c>
      <c r="H843" s="640"/>
      <c r="I843" s="641"/>
    </row>
    <row r="844" s="635" customFormat="1" ht="36" customHeight="1" spans="1:9">
      <c r="A844" s="421">
        <v>2130126</v>
      </c>
      <c r="B844" s="422" t="s">
        <v>749</v>
      </c>
      <c r="C844" s="310">
        <v>968</v>
      </c>
      <c r="D844" s="310">
        <v>677</v>
      </c>
      <c r="E844" s="358">
        <v>1429</v>
      </c>
      <c r="F844" s="121">
        <f t="shared" si="28"/>
        <v>0.476</v>
      </c>
      <c r="G844" s="121">
        <f t="shared" si="29"/>
        <v>2.111</v>
      </c>
      <c r="H844" s="640"/>
      <c r="I844" s="641"/>
    </row>
    <row r="845" s="635" customFormat="1" ht="36" customHeight="1" spans="1:9">
      <c r="A845" s="421">
        <v>2130135</v>
      </c>
      <c r="B845" s="422" t="s">
        <v>750</v>
      </c>
      <c r="C845" s="310">
        <v>150</v>
      </c>
      <c r="D845" s="310">
        <v>0</v>
      </c>
      <c r="E845" s="358">
        <v>383</v>
      </c>
      <c r="F845" s="121">
        <f t="shared" si="28"/>
        <v>1.553</v>
      </c>
      <c r="G845" s="121" t="str">
        <f t="shared" si="29"/>
        <v/>
      </c>
      <c r="H845" s="640"/>
      <c r="I845" s="641"/>
    </row>
    <row r="846" s="635" customFormat="1" ht="36" customHeight="1" spans="1:9">
      <c r="A846" s="421">
        <v>2130142</v>
      </c>
      <c r="B846" s="422" t="s">
        <v>751</v>
      </c>
      <c r="C846" s="310">
        <v>0</v>
      </c>
      <c r="D846" s="310">
        <v>0</v>
      </c>
      <c r="E846" s="358">
        <v>0</v>
      </c>
      <c r="F846" s="121" t="str">
        <f t="shared" si="28"/>
        <v/>
      </c>
      <c r="G846" s="121" t="str">
        <f t="shared" si="29"/>
        <v/>
      </c>
      <c r="H846" s="640"/>
      <c r="I846" s="641"/>
    </row>
    <row r="847" s="635" customFormat="1" ht="36" customHeight="1" spans="1:9">
      <c r="A847" s="421">
        <v>2130148</v>
      </c>
      <c r="B847" s="428" t="s">
        <v>752</v>
      </c>
      <c r="C847" s="310">
        <v>0</v>
      </c>
      <c r="D847" s="310">
        <v>0</v>
      </c>
      <c r="E847" s="358">
        <v>0</v>
      </c>
      <c r="F847" s="121" t="str">
        <f t="shared" si="28"/>
        <v/>
      </c>
      <c r="G847" s="121" t="str">
        <f t="shared" si="29"/>
        <v/>
      </c>
      <c r="H847" s="640"/>
      <c r="I847" s="641"/>
    </row>
    <row r="848" s="635" customFormat="1" ht="36" customHeight="1" spans="1:9">
      <c r="A848" s="421">
        <v>2130152</v>
      </c>
      <c r="B848" s="422" t="s">
        <v>753</v>
      </c>
      <c r="C848" s="310">
        <v>0</v>
      </c>
      <c r="D848" s="310">
        <v>0</v>
      </c>
      <c r="E848" s="358">
        <v>0</v>
      </c>
      <c r="F848" s="121" t="str">
        <f t="shared" si="28"/>
        <v/>
      </c>
      <c r="G848" s="121" t="str">
        <f t="shared" si="29"/>
        <v/>
      </c>
      <c r="H848" s="640"/>
      <c r="I848" s="641"/>
    </row>
    <row r="849" s="635" customFormat="1" ht="36" customHeight="1" spans="1:9">
      <c r="A849" s="421">
        <v>2130153</v>
      </c>
      <c r="B849" s="422" t="s">
        <v>754</v>
      </c>
      <c r="C849" s="310">
        <v>344</v>
      </c>
      <c r="D849" s="310">
        <v>1071</v>
      </c>
      <c r="E849" s="358">
        <v>1118</v>
      </c>
      <c r="F849" s="121">
        <f t="shared" si="28"/>
        <v>2.25</v>
      </c>
      <c r="G849" s="121">
        <f t="shared" si="29"/>
        <v>1.044</v>
      </c>
      <c r="H849" s="640"/>
      <c r="I849" s="641"/>
    </row>
    <row r="850" s="635" customFormat="1" ht="36" customHeight="1" spans="1:9">
      <c r="A850" s="421">
        <v>2130199</v>
      </c>
      <c r="B850" s="422" t="s">
        <v>755</v>
      </c>
      <c r="C850" s="310">
        <v>342</v>
      </c>
      <c r="D850" s="310">
        <v>1363</v>
      </c>
      <c r="E850" s="358">
        <v>1619</v>
      </c>
      <c r="F850" s="121">
        <f t="shared" si="28"/>
        <v>3.734</v>
      </c>
      <c r="G850" s="121">
        <f t="shared" si="29"/>
        <v>1.188</v>
      </c>
      <c r="H850" s="640"/>
      <c r="I850" s="641"/>
    </row>
    <row r="851" s="635" customFormat="1" ht="36" customHeight="1" spans="1:9">
      <c r="A851" s="423">
        <v>21302</v>
      </c>
      <c r="B851" s="302" t="s">
        <v>756</v>
      </c>
      <c r="C851" s="307">
        <f>SUM(C852:C875)</f>
        <v>3004</v>
      </c>
      <c r="D851" s="307">
        <f>SUM(D852:D875)</f>
        <v>2523</v>
      </c>
      <c r="E851" s="307">
        <v>2020</v>
      </c>
      <c r="F851" s="117">
        <f t="shared" si="28"/>
        <v>-0.328</v>
      </c>
      <c r="G851" s="117">
        <f t="shared" si="29"/>
        <v>0.801</v>
      </c>
      <c r="H851" s="640"/>
      <c r="I851" s="641"/>
    </row>
    <row r="852" s="635" customFormat="1" ht="36" customHeight="1" spans="1:9">
      <c r="A852" s="421">
        <v>2130201</v>
      </c>
      <c r="B852" s="422" t="s">
        <v>156</v>
      </c>
      <c r="C852" s="310">
        <v>268</v>
      </c>
      <c r="D852" s="310">
        <v>297</v>
      </c>
      <c r="E852" s="358">
        <v>315</v>
      </c>
      <c r="F852" s="121">
        <f t="shared" si="28"/>
        <v>0.175</v>
      </c>
      <c r="G852" s="121">
        <f t="shared" si="29"/>
        <v>1.061</v>
      </c>
      <c r="H852" s="640"/>
      <c r="I852" s="641"/>
    </row>
    <row r="853" s="635" customFormat="1" ht="36" customHeight="1" spans="1:9">
      <c r="A853" s="421">
        <v>2130202</v>
      </c>
      <c r="B853" s="422" t="s">
        <v>157</v>
      </c>
      <c r="C853" s="310">
        <v>0</v>
      </c>
      <c r="D853" s="310">
        <v>0</v>
      </c>
      <c r="E853" s="358">
        <v>0</v>
      </c>
      <c r="F853" s="121" t="str">
        <f t="shared" si="28"/>
        <v/>
      </c>
      <c r="G853" s="121" t="str">
        <f t="shared" si="29"/>
        <v/>
      </c>
      <c r="H853" s="640"/>
      <c r="I853" s="641"/>
    </row>
    <row r="854" s="635" customFormat="1" ht="36" customHeight="1" spans="1:9">
      <c r="A854" s="421">
        <v>2130203</v>
      </c>
      <c r="B854" s="422" t="s">
        <v>158</v>
      </c>
      <c r="C854" s="310">
        <v>0</v>
      </c>
      <c r="D854" s="310">
        <v>0</v>
      </c>
      <c r="E854" s="358">
        <v>0</v>
      </c>
      <c r="F854" s="121" t="str">
        <f t="shared" si="28"/>
        <v/>
      </c>
      <c r="G854" s="121" t="str">
        <f t="shared" si="29"/>
        <v/>
      </c>
      <c r="H854" s="640"/>
      <c r="I854" s="641"/>
    </row>
    <row r="855" s="635" customFormat="1" ht="36" customHeight="1" spans="1:9">
      <c r="A855" s="421">
        <v>2130204</v>
      </c>
      <c r="B855" s="422" t="s">
        <v>757</v>
      </c>
      <c r="C855" s="310">
        <v>433</v>
      </c>
      <c r="D855" s="310">
        <v>383</v>
      </c>
      <c r="E855" s="358">
        <v>434</v>
      </c>
      <c r="F855" s="121">
        <f t="shared" si="28"/>
        <v>0.002</v>
      </c>
      <c r="G855" s="121">
        <f t="shared" si="29"/>
        <v>1.133</v>
      </c>
      <c r="H855" s="640"/>
      <c r="I855" s="641"/>
    </row>
    <row r="856" s="635" customFormat="1" ht="36" customHeight="1" spans="1:9">
      <c r="A856" s="421">
        <v>2130205</v>
      </c>
      <c r="B856" s="422" t="s">
        <v>758</v>
      </c>
      <c r="C856" s="310">
        <v>799</v>
      </c>
      <c r="D856" s="310">
        <v>1168</v>
      </c>
      <c r="E856" s="358">
        <v>666</v>
      </c>
      <c r="F856" s="121">
        <f t="shared" si="28"/>
        <v>-0.166</v>
      </c>
      <c r="G856" s="121">
        <f t="shared" si="29"/>
        <v>0.57</v>
      </c>
      <c r="H856" s="640"/>
      <c r="I856" s="641"/>
    </row>
    <row r="857" s="635" customFormat="1" ht="36" customHeight="1" spans="1:9">
      <c r="A857" s="421">
        <v>2130206</v>
      </c>
      <c r="B857" s="422" t="s">
        <v>759</v>
      </c>
      <c r="C857" s="310">
        <v>0</v>
      </c>
      <c r="D857" s="310">
        <v>0</v>
      </c>
      <c r="E857" s="358">
        <v>0</v>
      </c>
      <c r="F857" s="121" t="str">
        <f t="shared" si="28"/>
        <v/>
      </c>
      <c r="G857" s="121" t="str">
        <f t="shared" si="29"/>
        <v/>
      </c>
      <c r="H857" s="640"/>
      <c r="I857" s="641"/>
    </row>
    <row r="858" s="635" customFormat="1" ht="36" customHeight="1" spans="1:9">
      <c r="A858" s="421">
        <v>2130207</v>
      </c>
      <c r="B858" s="422" t="s">
        <v>760</v>
      </c>
      <c r="C858" s="310">
        <v>43</v>
      </c>
      <c r="D858" s="310">
        <v>0</v>
      </c>
      <c r="E858" s="358">
        <v>38</v>
      </c>
      <c r="F858" s="121">
        <f t="shared" si="28"/>
        <v>-0.116</v>
      </c>
      <c r="G858" s="121" t="str">
        <f t="shared" si="29"/>
        <v/>
      </c>
      <c r="H858" s="640"/>
      <c r="I858" s="641"/>
    </row>
    <row r="859" s="635" customFormat="1" ht="36" customHeight="1" spans="1:9">
      <c r="A859" s="421">
        <v>2130209</v>
      </c>
      <c r="B859" s="422" t="s">
        <v>761</v>
      </c>
      <c r="C859" s="310">
        <v>450</v>
      </c>
      <c r="D859" s="310">
        <v>40</v>
      </c>
      <c r="E859" s="358">
        <v>391</v>
      </c>
      <c r="F859" s="121">
        <f t="shared" si="28"/>
        <v>-0.131</v>
      </c>
      <c r="G859" s="121">
        <f t="shared" si="29"/>
        <v>9.775</v>
      </c>
      <c r="H859" s="640"/>
      <c r="I859" s="641"/>
    </row>
    <row r="860" s="635" customFormat="1" ht="36" customHeight="1" spans="1:9">
      <c r="A860" s="421">
        <v>2130210</v>
      </c>
      <c r="B860" s="422" t="s">
        <v>762</v>
      </c>
      <c r="C860" s="310">
        <v>0</v>
      </c>
      <c r="D860" s="310">
        <v>0</v>
      </c>
      <c r="E860" s="358">
        <v>0</v>
      </c>
      <c r="F860" s="121" t="str">
        <f t="shared" si="28"/>
        <v/>
      </c>
      <c r="G860" s="121" t="str">
        <f t="shared" si="29"/>
        <v/>
      </c>
      <c r="H860" s="640"/>
      <c r="I860" s="641"/>
    </row>
    <row r="861" s="635" customFormat="1" ht="36" customHeight="1" spans="1:9">
      <c r="A861" s="421">
        <v>2130211</v>
      </c>
      <c r="B861" s="422" t="s">
        <v>763</v>
      </c>
      <c r="C861" s="310">
        <v>0</v>
      </c>
      <c r="D861" s="310">
        <v>20</v>
      </c>
      <c r="E861" s="358">
        <v>2</v>
      </c>
      <c r="F861" s="121" t="str">
        <f t="shared" si="28"/>
        <v/>
      </c>
      <c r="G861" s="121">
        <f t="shared" si="29"/>
        <v>0.1</v>
      </c>
      <c r="H861" s="640"/>
      <c r="I861" s="641"/>
    </row>
    <row r="862" s="635" customFormat="1" ht="36" customHeight="1" spans="1:9">
      <c r="A862" s="421">
        <v>2130212</v>
      </c>
      <c r="B862" s="422" t="s">
        <v>764</v>
      </c>
      <c r="C862" s="310">
        <v>132</v>
      </c>
      <c r="D862" s="310">
        <v>0</v>
      </c>
      <c r="E862" s="358">
        <v>0</v>
      </c>
      <c r="F862" s="121">
        <f t="shared" si="28"/>
        <v>-1</v>
      </c>
      <c r="G862" s="121" t="str">
        <f t="shared" si="29"/>
        <v/>
      </c>
      <c r="H862" s="640"/>
      <c r="I862" s="641"/>
    </row>
    <row r="863" s="635" customFormat="1" ht="36" customHeight="1" spans="1:9">
      <c r="A863" s="421">
        <v>2130213</v>
      </c>
      <c r="B863" s="422" t="s">
        <v>765</v>
      </c>
      <c r="C863" s="310">
        <v>0</v>
      </c>
      <c r="D863" s="310">
        <v>30</v>
      </c>
      <c r="E863" s="358">
        <v>10</v>
      </c>
      <c r="F863" s="121" t="str">
        <f t="shared" si="28"/>
        <v/>
      </c>
      <c r="G863" s="121">
        <f t="shared" si="29"/>
        <v>0.333</v>
      </c>
      <c r="H863" s="640"/>
      <c r="I863" s="641"/>
    </row>
    <row r="864" s="635" customFormat="1" ht="36" customHeight="1" spans="1:9">
      <c r="A864" s="421">
        <v>2130217</v>
      </c>
      <c r="B864" s="422" t="s">
        <v>766</v>
      </c>
      <c r="C864" s="310">
        <v>0</v>
      </c>
      <c r="D864" s="310">
        <v>0</v>
      </c>
      <c r="E864" s="358">
        <v>0</v>
      </c>
      <c r="F864" s="121" t="str">
        <f t="shared" si="28"/>
        <v/>
      </c>
      <c r="G864" s="121" t="str">
        <f t="shared" si="29"/>
        <v/>
      </c>
      <c r="H864" s="640"/>
      <c r="I864" s="641"/>
    </row>
    <row r="865" s="635" customFormat="1" ht="36" customHeight="1" spans="1:9">
      <c r="A865" s="421">
        <v>2130220</v>
      </c>
      <c r="B865" s="422" t="s">
        <v>281</v>
      </c>
      <c r="C865" s="310">
        <v>0</v>
      </c>
      <c r="D865" s="310">
        <v>0</v>
      </c>
      <c r="E865" s="358">
        <v>0</v>
      </c>
      <c r="F865" s="121" t="str">
        <f t="shared" si="28"/>
        <v/>
      </c>
      <c r="G865" s="121" t="str">
        <f t="shared" si="29"/>
        <v/>
      </c>
      <c r="H865" s="640"/>
      <c r="I865" s="641"/>
    </row>
    <row r="866" s="635" customFormat="1" ht="36" customHeight="1" spans="1:9">
      <c r="A866" s="421">
        <v>2130221</v>
      </c>
      <c r="B866" s="422" t="s">
        <v>767</v>
      </c>
      <c r="C866" s="310">
        <v>0</v>
      </c>
      <c r="D866" s="310">
        <v>0</v>
      </c>
      <c r="E866" s="358">
        <v>0</v>
      </c>
      <c r="F866" s="121" t="str">
        <f t="shared" si="28"/>
        <v/>
      </c>
      <c r="G866" s="121" t="str">
        <f t="shared" si="29"/>
        <v/>
      </c>
      <c r="H866" s="640"/>
      <c r="I866" s="641"/>
    </row>
    <row r="867" s="635" customFormat="1" ht="36" customHeight="1" spans="1:9">
      <c r="A867" s="421">
        <v>2130223</v>
      </c>
      <c r="B867" s="422" t="s">
        <v>768</v>
      </c>
      <c r="C867" s="310">
        <v>0</v>
      </c>
      <c r="D867" s="310">
        <v>0</v>
      </c>
      <c r="E867" s="358">
        <v>0</v>
      </c>
      <c r="F867" s="121" t="str">
        <f t="shared" si="28"/>
        <v/>
      </c>
      <c r="G867" s="121" t="str">
        <f t="shared" si="29"/>
        <v/>
      </c>
      <c r="H867" s="640"/>
      <c r="I867" s="641"/>
    </row>
    <row r="868" s="635" customFormat="1" ht="36" customHeight="1" spans="1:9">
      <c r="A868" s="421">
        <v>2130226</v>
      </c>
      <c r="B868" s="422" t="s">
        <v>769</v>
      </c>
      <c r="C868" s="310">
        <v>0</v>
      </c>
      <c r="D868" s="310">
        <v>0</v>
      </c>
      <c r="E868" s="358">
        <v>0</v>
      </c>
      <c r="F868" s="121" t="str">
        <f t="shared" si="28"/>
        <v/>
      </c>
      <c r="G868" s="121" t="str">
        <f t="shared" si="29"/>
        <v/>
      </c>
      <c r="H868" s="640"/>
      <c r="I868" s="641"/>
    </row>
    <row r="869" s="635" customFormat="1" ht="36" customHeight="1" spans="1:9">
      <c r="A869" s="421">
        <v>2130227</v>
      </c>
      <c r="B869" s="422" t="s">
        <v>770</v>
      </c>
      <c r="C869" s="310">
        <v>0</v>
      </c>
      <c r="D869" s="310">
        <v>0</v>
      </c>
      <c r="E869" s="358">
        <v>0</v>
      </c>
      <c r="F869" s="121" t="str">
        <f t="shared" si="28"/>
        <v/>
      </c>
      <c r="G869" s="121" t="str">
        <f t="shared" si="29"/>
        <v/>
      </c>
      <c r="H869" s="640"/>
      <c r="I869" s="641"/>
    </row>
    <row r="870" s="635" customFormat="1" ht="36" customHeight="1" spans="1:9">
      <c r="A870" s="421">
        <v>2130232</v>
      </c>
      <c r="B870" s="422" t="s">
        <v>771</v>
      </c>
      <c r="C870" s="310">
        <v>0</v>
      </c>
      <c r="D870" s="310">
        <v>0</v>
      </c>
      <c r="E870" s="358">
        <v>0</v>
      </c>
      <c r="F870" s="121" t="str">
        <f t="shared" si="28"/>
        <v/>
      </c>
      <c r="G870" s="121" t="str">
        <f t="shared" si="29"/>
        <v/>
      </c>
      <c r="H870" s="640"/>
      <c r="I870" s="641"/>
    </row>
    <row r="871" s="635" customFormat="1" ht="36" customHeight="1" spans="1:9">
      <c r="A871" s="421">
        <v>2130234</v>
      </c>
      <c r="B871" s="422" t="s">
        <v>772</v>
      </c>
      <c r="C871" s="310">
        <v>267</v>
      </c>
      <c r="D871" s="310">
        <v>357</v>
      </c>
      <c r="E871" s="358">
        <v>54</v>
      </c>
      <c r="F871" s="121">
        <f t="shared" si="28"/>
        <v>-0.798</v>
      </c>
      <c r="G871" s="121">
        <f t="shared" si="29"/>
        <v>0.151</v>
      </c>
      <c r="H871" s="640"/>
      <c r="I871" s="641"/>
    </row>
    <row r="872" s="635" customFormat="1" ht="36" customHeight="1" spans="1:9">
      <c r="A872" s="421">
        <v>2130235</v>
      </c>
      <c r="B872" s="422" t="s">
        <v>773</v>
      </c>
      <c r="C872" s="310">
        <v>0</v>
      </c>
      <c r="D872" s="310">
        <v>0</v>
      </c>
      <c r="E872" s="358">
        <v>0</v>
      </c>
      <c r="F872" s="121" t="str">
        <f t="shared" si="28"/>
        <v/>
      </c>
      <c r="G872" s="121" t="str">
        <f t="shared" si="29"/>
        <v/>
      </c>
      <c r="H872" s="640"/>
      <c r="I872" s="641"/>
    </row>
    <row r="873" s="635" customFormat="1" ht="36" customHeight="1" spans="1:9">
      <c r="A873" s="421">
        <v>2130236</v>
      </c>
      <c r="B873" s="422" t="s">
        <v>774</v>
      </c>
      <c r="C873" s="310">
        <v>12</v>
      </c>
      <c r="D873" s="310">
        <v>0</v>
      </c>
      <c r="E873" s="358">
        <v>0</v>
      </c>
      <c r="F873" s="121">
        <f t="shared" si="28"/>
        <v>-1</v>
      </c>
      <c r="G873" s="121" t="str">
        <f t="shared" si="29"/>
        <v/>
      </c>
      <c r="H873" s="640"/>
      <c r="I873" s="641"/>
    </row>
    <row r="874" s="635" customFormat="1" ht="36" customHeight="1" spans="1:9">
      <c r="A874" s="421">
        <v>2130237</v>
      </c>
      <c r="B874" s="422" t="s">
        <v>741</v>
      </c>
      <c r="C874" s="310">
        <v>0</v>
      </c>
      <c r="D874" s="310">
        <v>0</v>
      </c>
      <c r="E874" s="358">
        <v>0</v>
      </c>
      <c r="F874" s="121" t="str">
        <f t="shared" si="28"/>
        <v/>
      </c>
      <c r="G874" s="121" t="str">
        <f t="shared" si="29"/>
        <v/>
      </c>
      <c r="H874" s="640"/>
      <c r="I874" s="641"/>
    </row>
    <row r="875" s="635" customFormat="1" ht="36" customHeight="1" spans="1:9">
      <c r="A875" s="421">
        <v>2130299</v>
      </c>
      <c r="B875" s="422" t="s">
        <v>775</v>
      </c>
      <c r="C875" s="310">
        <v>600</v>
      </c>
      <c r="D875" s="310">
        <v>228</v>
      </c>
      <c r="E875" s="358">
        <v>110</v>
      </c>
      <c r="F875" s="121">
        <f t="shared" si="28"/>
        <v>-0.817</v>
      </c>
      <c r="G875" s="121">
        <f t="shared" si="29"/>
        <v>0.482</v>
      </c>
      <c r="H875" s="640"/>
      <c r="I875" s="641"/>
    </row>
    <row r="876" s="635" customFormat="1" ht="36" customHeight="1" spans="1:9">
      <c r="A876" s="423">
        <v>21303</v>
      </c>
      <c r="B876" s="302" t="s">
        <v>776</v>
      </c>
      <c r="C876" s="307">
        <f>SUM(C877:C903)</f>
        <v>3207</v>
      </c>
      <c r="D876" s="307">
        <f>SUM(D877:D903)</f>
        <v>5573</v>
      </c>
      <c r="E876" s="307">
        <v>4434</v>
      </c>
      <c r="F876" s="117">
        <f t="shared" si="28"/>
        <v>0.383</v>
      </c>
      <c r="G876" s="117">
        <f t="shared" si="29"/>
        <v>0.796</v>
      </c>
      <c r="H876" s="640"/>
      <c r="I876" s="641"/>
    </row>
    <row r="877" s="635" customFormat="1" ht="36" customHeight="1" spans="1:9">
      <c r="A877" s="421">
        <v>2130301</v>
      </c>
      <c r="B877" s="422" t="s">
        <v>156</v>
      </c>
      <c r="C877" s="310">
        <v>248</v>
      </c>
      <c r="D877" s="310">
        <v>304</v>
      </c>
      <c r="E877" s="358">
        <v>286</v>
      </c>
      <c r="F877" s="121">
        <f t="shared" si="28"/>
        <v>0.153</v>
      </c>
      <c r="G877" s="121">
        <f t="shared" si="29"/>
        <v>0.941</v>
      </c>
      <c r="H877" s="640"/>
      <c r="I877" s="641"/>
    </row>
    <row r="878" s="635" customFormat="1" ht="36" customHeight="1" spans="1:9">
      <c r="A878" s="421">
        <v>2130302</v>
      </c>
      <c r="B878" s="422" t="s">
        <v>157</v>
      </c>
      <c r="C878" s="310">
        <v>0</v>
      </c>
      <c r="D878" s="310">
        <v>0</v>
      </c>
      <c r="E878" s="358">
        <v>0</v>
      </c>
      <c r="F878" s="121" t="str">
        <f t="shared" si="28"/>
        <v/>
      </c>
      <c r="G878" s="121" t="str">
        <f t="shared" si="29"/>
        <v/>
      </c>
      <c r="H878" s="640"/>
      <c r="I878" s="641"/>
    </row>
    <row r="879" s="635" customFormat="1" ht="36" customHeight="1" spans="1:9">
      <c r="A879" s="421">
        <v>2130303</v>
      </c>
      <c r="B879" s="422" t="s">
        <v>158</v>
      </c>
      <c r="C879" s="310">
        <v>0</v>
      </c>
      <c r="D879" s="310">
        <v>0</v>
      </c>
      <c r="E879" s="358">
        <v>0</v>
      </c>
      <c r="F879" s="121" t="str">
        <f t="shared" si="28"/>
        <v/>
      </c>
      <c r="G879" s="121" t="str">
        <f t="shared" si="29"/>
        <v/>
      </c>
      <c r="H879" s="640"/>
      <c r="I879" s="641"/>
    </row>
    <row r="880" s="635" customFormat="1" ht="36" customHeight="1" spans="1:9">
      <c r="A880" s="421">
        <v>2130304</v>
      </c>
      <c r="B880" s="422" t="s">
        <v>777</v>
      </c>
      <c r="C880" s="310">
        <v>0</v>
      </c>
      <c r="D880" s="310">
        <v>0</v>
      </c>
      <c r="E880" s="358">
        <v>0</v>
      </c>
      <c r="F880" s="121" t="str">
        <f t="shared" si="28"/>
        <v/>
      </c>
      <c r="G880" s="121" t="str">
        <f t="shared" si="29"/>
        <v/>
      </c>
      <c r="H880" s="640"/>
      <c r="I880" s="641"/>
    </row>
    <row r="881" s="635" customFormat="1" ht="36" customHeight="1" spans="1:9">
      <c r="A881" s="421">
        <v>2130305</v>
      </c>
      <c r="B881" s="422" t="s">
        <v>778</v>
      </c>
      <c r="C881" s="310">
        <v>1806</v>
      </c>
      <c r="D881" s="310">
        <v>3598</v>
      </c>
      <c r="E881" s="358">
        <v>1025</v>
      </c>
      <c r="F881" s="121">
        <f t="shared" si="28"/>
        <v>-0.432</v>
      </c>
      <c r="G881" s="121">
        <f t="shared" si="29"/>
        <v>0.285</v>
      </c>
      <c r="H881" s="640"/>
      <c r="I881" s="641"/>
    </row>
    <row r="882" s="635" customFormat="1" ht="36" customHeight="1" spans="1:9">
      <c r="A882" s="421">
        <v>2130306</v>
      </c>
      <c r="B882" s="422" t="s">
        <v>779</v>
      </c>
      <c r="C882" s="310">
        <v>22</v>
      </c>
      <c r="D882" s="310">
        <v>40</v>
      </c>
      <c r="E882" s="358">
        <v>90</v>
      </c>
      <c r="F882" s="121">
        <f t="shared" si="28"/>
        <v>3.091</v>
      </c>
      <c r="G882" s="121">
        <f t="shared" si="29"/>
        <v>2.25</v>
      </c>
      <c r="H882" s="640"/>
      <c r="I882" s="641"/>
    </row>
    <row r="883" s="635" customFormat="1" ht="36" customHeight="1" spans="1:9">
      <c r="A883" s="421">
        <v>2130307</v>
      </c>
      <c r="B883" s="422" t="s">
        <v>780</v>
      </c>
      <c r="C883" s="310">
        <v>0</v>
      </c>
      <c r="D883" s="310">
        <v>0</v>
      </c>
      <c r="E883" s="358">
        <v>0</v>
      </c>
      <c r="F883" s="121" t="str">
        <f t="shared" si="28"/>
        <v/>
      </c>
      <c r="G883" s="121" t="str">
        <f t="shared" si="29"/>
        <v/>
      </c>
      <c r="H883" s="640"/>
      <c r="I883" s="641"/>
    </row>
    <row r="884" s="635" customFormat="1" ht="36" customHeight="1" spans="1:9">
      <c r="A884" s="421">
        <v>2130308</v>
      </c>
      <c r="B884" s="422" t="s">
        <v>781</v>
      </c>
      <c r="C884" s="310">
        <v>0</v>
      </c>
      <c r="D884" s="310">
        <v>0</v>
      </c>
      <c r="E884" s="358">
        <v>0</v>
      </c>
      <c r="F884" s="121" t="str">
        <f t="shared" si="28"/>
        <v/>
      </c>
      <c r="G884" s="121" t="str">
        <f t="shared" si="29"/>
        <v/>
      </c>
      <c r="H884" s="640"/>
      <c r="I884" s="641"/>
    </row>
    <row r="885" s="635" customFormat="1" ht="36" customHeight="1" spans="1:9">
      <c r="A885" s="421">
        <v>2130309</v>
      </c>
      <c r="B885" s="422" t="s">
        <v>782</v>
      </c>
      <c r="C885" s="310">
        <v>0</v>
      </c>
      <c r="D885" s="310">
        <v>0</v>
      </c>
      <c r="E885" s="358">
        <v>0</v>
      </c>
      <c r="F885" s="121" t="str">
        <f t="shared" si="28"/>
        <v/>
      </c>
      <c r="G885" s="121" t="str">
        <f t="shared" si="29"/>
        <v/>
      </c>
      <c r="H885" s="640"/>
      <c r="I885" s="641"/>
    </row>
    <row r="886" s="635" customFormat="1" ht="36" customHeight="1" spans="1:9">
      <c r="A886" s="421">
        <v>2130310</v>
      </c>
      <c r="B886" s="422" t="s">
        <v>783</v>
      </c>
      <c r="C886" s="310">
        <v>55</v>
      </c>
      <c r="D886" s="310">
        <v>56</v>
      </c>
      <c r="E886" s="358">
        <v>1006</v>
      </c>
      <c r="F886" s="121">
        <f t="shared" si="28"/>
        <v>17.291</v>
      </c>
      <c r="G886" s="121">
        <f t="shared" si="29"/>
        <v>17.964</v>
      </c>
      <c r="H886" s="640"/>
      <c r="I886" s="641"/>
    </row>
    <row r="887" s="635" customFormat="1" ht="36" customHeight="1" spans="1:9">
      <c r="A887" s="421">
        <v>2130311</v>
      </c>
      <c r="B887" s="422" t="s">
        <v>784</v>
      </c>
      <c r="C887" s="310">
        <v>191</v>
      </c>
      <c r="D887" s="310">
        <v>245</v>
      </c>
      <c r="E887" s="358">
        <v>520</v>
      </c>
      <c r="F887" s="121">
        <f t="shared" si="28"/>
        <v>1.723</v>
      </c>
      <c r="G887" s="121">
        <f t="shared" si="29"/>
        <v>2.122</v>
      </c>
      <c r="H887" s="640"/>
      <c r="I887" s="641"/>
    </row>
    <row r="888" s="635" customFormat="1" ht="36" customHeight="1" spans="1:9">
      <c r="A888" s="421">
        <v>2130312</v>
      </c>
      <c r="B888" s="422" t="s">
        <v>785</v>
      </c>
      <c r="C888" s="310">
        <v>0</v>
      </c>
      <c r="D888" s="310">
        <v>20</v>
      </c>
      <c r="E888" s="358">
        <v>20</v>
      </c>
      <c r="F888" s="121" t="str">
        <f t="shared" si="28"/>
        <v/>
      </c>
      <c r="G888" s="121">
        <f t="shared" si="29"/>
        <v>1</v>
      </c>
      <c r="H888" s="640"/>
      <c r="I888" s="641"/>
    </row>
    <row r="889" s="635" customFormat="1" ht="36" customHeight="1" spans="1:9">
      <c r="A889" s="421">
        <v>2130313</v>
      </c>
      <c r="B889" s="422" t="s">
        <v>786</v>
      </c>
      <c r="C889" s="310">
        <v>0</v>
      </c>
      <c r="D889" s="310">
        <v>0</v>
      </c>
      <c r="E889" s="358">
        <v>0</v>
      </c>
      <c r="F889" s="121" t="str">
        <f t="shared" si="28"/>
        <v/>
      </c>
      <c r="G889" s="121" t="str">
        <f t="shared" si="29"/>
        <v/>
      </c>
      <c r="H889" s="640"/>
      <c r="I889" s="641"/>
    </row>
    <row r="890" s="635" customFormat="1" ht="36" customHeight="1" spans="1:9">
      <c r="A890" s="421">
        <v>2130314</v>
      </c>
      <c r="B890" s="422" t="s">
        <v>787</v>
      </c>
      <c r="C890" s="310">
        <v>41</v>
      </c>
      <c r="D890" s="310">
        <v>10</v>
      </c>
      <c r="E890" s="358">
        <v>46</v>
      </c>
      <c r="F890" s="121">
        <f t="shared" si="28"/>
        <v>0.122</v>
      </c>
      <c r="G890" s="121">
        <f t="shared" si="29"/>
        <v>4.6</v>
      </c>
      <c r="H890" s="640"/>
      <c r="I890" s="641"/>
    </row>
    <row r="891" s="635" customFormat="1" ht="36" customHeight="1" spans="1:9">
      <c r="A891" s="421">
        <v>2130315</v>
      </c>
      <c r="B891" s="422" t="s">
        <v>788</v>
      </c>
      <c r="C891" s="310">
        <v>72</v>
      </c>
      <c r="D891" s="310">
        <v>0</v>
      </c>
      <c r="E891" s="358">
        <v>20</v>
      </c>
      <c r="F891" s="121">
        <f t="shared" si="28"/>
        <v>-0.722</v>
      </c>
      <c r="G891" s="121" t="str">
        <f t="shared" si="29"/>
        <v/>
      </c>
      <c r="H891" s="640"/>
      <c r="I891" s="641"/>
    </row>
    <row r="892" s="635" customFormat="1" ht="36" customHeight="1" spans="1:9">
      <c r="A892" s="421">
        <v>2130316</v>
      </c>
      <c r="B892" s="422" t="s">
        <v>789</v>
      </c>
      <c r="C892" s="310">
        <v>300</v>
      </c>
      <c r="D892" s="310">
        <v>0</v>
      </c>
      <c r="E892" s="358">
        <v>0</v>
      </c>
      <c r="F892" s="121">
        <f t="shared" si="28"/>
        <v>-1</v>
      </c>
      <c r="G892" s="121" t="str">
        <f t="shared" si="29"/>
        <v/>
      </c>
      <c r="H892" s="640"/>
      <c r="I892" s="641"/>
    </row>
    <row r="893" s="635" customFormat="1" ht="36" customHeight="1" spans="1:9">
      <c r="A893" s="421">
        <v>2130317</v>
      </c>
      <c r="B893" s="422" t="s">
        <v>790</v>
      </c>
      <c r="C893" s="310">
        <v>0</v>
      </c>
      <c r="D893" s="310">
        <v>0</v>
      </c>
      <c r="E893" s="358">
        <v>0</v>
      </c>
      <c r="F893" s="121" t="str">
        <f t="shared" si="28"/>
        <v/>
      </c>
      <c r="G893" s="121" t="str">
        <f t="shared" si="29"/>
        <v/>
      </c>
      <c r="H893" s="640"/>
      <c r="I893" s="641"/>
    </row>
    <row r="894" s="635" customFormat="1" ht="36" customHeight="1" spans="1:9">
      <c r="A894" s="421">
        <v>2130318</v>
      </c>
      <c r="B894" s="422" t="s">
        <v>791</v>
      </c>
      <c r="C894" s="310">
        <v>0</v>
      </c>
      <c r="D894" s="310">
        <v>0</v>
      </c>
      <c r="E894" s="358">
        <v>0</v>
      </c>
      <c r="F894" s="121" t="str">
        <f t="shared" si="28"/>
        <v/>
      </c>
      <c r="G894" s="121" t="str">
        <f t="shared" si="29"/>
        <v/>
      </c>
      <c r="H894" s="640"/>
      <c r="I894" s="641"/>
    </row>
    <row r="895" s="635" customFormat="1" ht="36" customHeight="1" spans="1:9">
      <c r="A895" s="421">
        <v>2130319</v>
      </c>
      <c r="B895" s="422" t="s">
        <v>792</v>
      </c>
      <c r="C895" s="310">
        <v>40</v>
      </c>
      <c r="D895" s="310">
        <v>833</v>
      </c>
      <c r="E895" s="358">
        <v>442</v>
      </c>
      <c r="F895" s="121">
        <f t="shared" si="28"/>
        <v>10.05</v>
      </c>
      <c r="G895" s="121">
        <f t="shared" si="29"/>
        <v>0.531</v>
      </c>
      <c r="H895" s="640"/>
      <c r="I895" s="641"/>
    </row>
    <row r="896" s="635" customFormat="1" ht="36" customHeight="1" spans="1:9">
      <c r="A896" s="421">
        <v>2130321</v>
      </c>
      <c r="B896" s="422" t="s">
        <v>793</v>
      </c>
      <c r="C896" s="310">
        <v>0</v>
      </c>
      <c r="D896" s="310">
        <v>0</v>
      </c>
      <c r="E896" s="358">
        <v>0</v>
      </c>
      <c r="F896" s="121" t="str">
        <f t="shared" si="28"/>
        <v/>
      </c>
      <c r="G896" s="121" t="str">
        <f t="shared" si="29"/>
        <v/>
      </c>
      <c r="H896" s="640"/>
      <c r="I896" s="641"/>
    </row>
    <row r="897" s="635" customFormat="1" ht="36" customHeight="1" spans="1:9">
      <c r="A897" s="421">
        <v>2130322</v>
      </c>
      <c r="B897" s="422" t="s">
        <v>794</v>
      </c>
      <c r="C897" s="310">
        <v>0</v>
      </c>
      <c r="D897" s="310">
        <v>0</v>
      </c>
      <c r="E897" s="358">
        <v>0</v>
      </c>
      <c r="F897" s="121" t="str">
        <f t="shared" si="28"/>
        <v/>
      </c>
      <c r="G897" s="121" t="str">
        <f t="shared" si="29"/>
        <v/>
      </c>
      <c r="H897" s="640"/>
      <c r="I897" s="641"/>
    </row>
    <row r="898" s="635" customFormat="1" ht="36" customHeight="1" spans="1:9">
      <c r="A898" s="421">
        <v>2130333</v>
      </c>
      <c r="B898" s="422" t="s">
        <v>768</v>
      </c>
      <c r="C898" s="310">
        <v>0</v>
      </c>
      <c r="D898" s="310">
        <v>4</v>
      </c>
      <c r="E898" s="358">
        <v>4</v>
      </c>
      <c r="F898" s="121" t="str">
        <f t="shared" si="28"/>
        <v/>
      </c>
      <c r="G898" s="121">
        <f t="shared" si="29"/>
        <v>1</v>
      </c>
      <c r="H898" s="640"/>
      <c r="I898" s="641"/>
    </row>
    <row r="899" s="635" customFormat="1" ht="36" customHeight="1" spans="1:9">
      <c r="A899" s="421">
        <v>2130334</v>
      </c>
      <c r="B899" s="422" t="s">
        <v>795</v>
      </c>
      <c r="C899" s="310">
        <v>0</v>
      </c>
      <c r="D899" s="310">
        <v>0</v>
      </c>
      <c r="E899" s="358">
        <v>0</v>
      </c>
      <c r="F899" s="121" t="str">
        <f t="shared" si="28"/>
        <v/>
      </c>
      <c r="G899" s="121" t="str">
        <f t="shared" si="29"/>
        <v/>
      </c>
      <c r="H899" s="640"/>
      <c r="I899" s="641"/>
    </row>
    <row r="900" s="635" customFormat="1" ht="36" customHeight="1" spans="1:9">
      <c r="A900" s="421">
        <v>2130335</v>
      </c>
      <c r="B900" s="422" t="s">
        <v>796</v>
      </c>
      <c r="C900" s="310">
        <v>14</v>
      </c>
      <c r="D900" s="310">
        <v>32</v>
      </c>
      <c r="E900" s="358">
        <v>0</v>
      </c>
      <c r="F900" s="121">
        <f t="shared" si="28"/>
        <v>-1</v>
      </c>
      <c r="G900" s="121">
        <f t="shared" si="29"/>
        <v>0</v>
      </c>
      <c r="H900" s="640"/>
      <c r="I900" s="641"/>
    </row>
    <row r="901" s="635" customFormat="1" ht="36" customHeight="1" spans="1:9">
      <c r="A901" s="421">
        <v>2130336</v>
      </c>
      <c r="B901" s="422" t="s">
        <v>797</v>
      </c>
      <c r="C901" s="310">
        <v>0</v>
      </c>
      <c r="D901" s="310">
        <v>0</v>
      </c>
      <c r="E901" s="358">
        <v>0</v>
      </c>
      <c r="F901" s="121" t="str">
        <f t="shared" ref="F901:F964" si="30">IF(C901&gt;0,E901/C901-1,"")</f>
        <v/>
      </c>
      <c r="G901" s="121" t="str">
        <f t="shared" ref="G901:G964" si="31">IF(D901&gt;0,E901/D901,"")</f>
        <v/>
      </c>
      <c r="H901" s="640"/>
      <c r="I901" s="641"/>
    </row>
    <row r="902" s="635" customFormat="1" ht="36" customHeight="1" spans="1:9">
      <c r="A902" s="421">
        <v>2130337</v>
      </c>
      <c r="B902" s="422" t="s">
        <v>798</v>
      </c>
      <c r="C902" s="310">
        <v>0</v>
      </c>
      <c r="D902" s="310">
        <v>0</v>
      </c>
      <c r="E902" s="358">
        <v>0</v>
      </c>
      <c r="F902" s="121" t="str">
        <f t="shared" si="30"/>
        <v/>
      </c>
      <c r="G902" s="121" t="str">
        <f t="shared" si="31"/>
        <v/>
      </c>
      <c r="H902" s="640"/>
      <c r="I902" s="641"/>
    </row>
    <row r="903" s="635" customFormat="1" ht="36" customHeight="1" spans="1:9">
      <c r="A903" s="421">
        <v>2130399</v>
      </c>
      <c r="B903" s="422" t="s">
        <v>799</v>
      </c>
      <c r="C903" s="310">
        <v>418</v>
      </c>
      <c r="D903" s="310">
        <v>431</v>
      </c>
      <c r="E903" s="358">
        <v>975</v>
      </c>
      <c r="F903" s="121">
        <f t="shared" si="30"/>
        <v>1.333</v>
      </c>
      <c r="G903" s="121">
        <f t="shared" si="31"/>
        <v>2.262</v>
      </c>
      <c r="H903" s="640"/>
      <c r="I903" s="641"/>
    </row>
    <row r="904" s="635" customFormat="1" ht="36" customHeight="1" spans="1:9">
      <c r="A904" s="423">
        <v>21305</v>
      </c>
      <c r="B904" s="313" t="s">
        <v>800</v>
      </c>
      <c r="C904" s="307">
        <f>SUM(C905:C914)</f>
        <v>1785</v>
      </c>
      <c r="D904" s="307">
        <f>SUM(D905:D914)</f>
        <v>3896</v>
      </c>
      <c r="E904" s="307">
        <v>3766</v>
      </c>
      <c r="F904" s="117">
        <f t="shared" si="30"/>
        <v>1.11</v>
      </c>
      <c r="G904" s="117">
        <f t="shared" si="31"/>
        <v>0.967</v>
      </c>
      <c r="H904" s="640"/>
      <c r="I904" s="641"/>
    </row>
    <row r="905" s="635" customFormat="1" ht="36" customHeight="1" spans="1:9">
      <c r="A905" s="421">
        <v>2130501</v>
      </c>
      <c r="B905" s="422" t="s">
        <v>156</v>
      </c>
      <c r="C905" s="310">
        <v>0</v>
      </c>
      <c r="D905" s="310">
        <v>0</v>
      </c>
      <c r="E905" s="358">
        <v>0</v>
      </c>
      <c r="F905" s="121" t="str">
        <f t="shared" si="30"/>
        <v/>
      </c>
      <c r="G905" s="121" t="str">
        <f t="shared" si="31"/>
        <v/>
      </c>
      <c r="H905" s="640"/>
      <c r="I905" s="641"/>
    </row>
    <row r="906" s="635" customFormat="1" ht="36" customHeight="1" spans="1:9">
      <c r="A906" s="421">
        <v>2130502</v>
      </c>
      <c r="B906" s="422" t="s">
        <v>157</v>
      </c>
      <c r="C906" s="310">
        <v>0</v>
      </c>
      <c r="D906" s="310">
        <v>0</v>
      </c>
      <c r="E906" s="358">
        <v>0</v>
      </c>
      <c r="F906" s="121" t="str">
        <f t="shared" si="30"/>
        <v/>
      </c>
      <c r="G906" s="121" t="str">
        <f t="shared" si="31"/>
        <v/>
      </c>
      <c r="H906" s="640"/>
      <c r="I906" s="641"/>
    </row>
    <row r="907" s="635" customFormat="1" ht="36" customHeight="1" spans="1:9">
      <c r="A907" s="421">
        <v>2130503</v>
      </c>
      <c r="B907" s="422" t="s">
        <v>158</v>
      </c>
      <c r="C907" s="310">
        <v>0</v>
      </c>
      <c r="D907" s="310">
        <v>0</v>
      </c>
      <c r="E907" s="358">
        <v>0</v>
      </c>
      <c r="F907" s="121" t="str">
        <f t="shared" si="30"/>
        <v/>
      </c>
      <c r="G907" s="121" t="str">
        <f t="shared" si="31"/>
        <v/>
      </c>
      <c r="H907" s="640"/>
      <c r="I907" s="641"/>
    </row>
    <row r="908" s="635" customFormat="1" ht="36" customHeight="1" spans="1:9">
      <c r="A908" s="421">
        <v>2130504</v>
      </c>
      <c r="B908" s="422" t="s">
        <v>801</v>
      </c>
      <c r="C908" s="310">
        <v>1034</v>
      </c>
      <c r="D908" s="310">
        <v>3366</v>
      </c>
      <c r="E908" s="358">
        <v>375</v>
      </c>
      <c r="F908" s="121">
        <f t="shared" si="30"/>
        <v>-0.637</v>
      </c>
      <c r="G908" s="121">
        <f t="shared" si="31"/>
        <v>0.111</v>
      </c>
      <c r="H908" s="640"/>
      <c r="I908" s="641"/>
    </row>
    <row r="909" s="635" customFormat="1" ht="36" customHeight="1" spans="1:9">
      <c r="A909" s="421">
        <v>2130505</v>
      </c>
      <c r="B909" s="422" t="s">
        <v>802</v>
      </c>
      <c r="C909" s="310">
        <v>422</v>
      </c>
      <c r="D909" s="310">
        <v>500</v>
      </c>
      <c r="E909" s="358">
        <v>342</v>
      </c>
      <c r="F909" s="121">
        <f t="shared" si="30"/>
        <v>-0.19</v>
      </c>
      <c r="G909" s="121">
        <f t="shared" si="31"/>
        <v>0.684</v>
      </c>
      <c r="H909" s="640"/>
      <c r="I909" s="641"/>
    </row>
    <row r="910" s="635" customFormat="1" ht="36" customHeight="1" spans="1:9">
      <c r="A910" s="421">
        <v>2130506</v>
      </c>
      <c r="B910" s="422" t="s">
        <v>803</v>
      </c>
      <c r="C910" s="310">
        <v>0</v>
      </c>
      <c r="D910" s="310">
        <v>0</v>
      </c>
      <c r="E910" s="358">
        <v>11</v>
      </c>
      <c r="F910" s="121" t="str">
        <f t="shared" si="30"/>
        <v/>
      </c>
      <c r="G910" s="121" t="str">
        <f t="shared" si="31"/>
        <v/>
      </c>
      <c r="H910" s="640"/>
      <c r="I910" s="641"/>
    </row>
    <row r="911" s="635" customFormat="1" ht="36" customHeight="1" spans="1:9">
      <c r="A911" s="421">
        <v>2130507</v>
      </c>
      <c r="B911" s="428" t="s">
        <v>804</v>
      </c>
      <c r="C911" s="310">
        <v>187</v>
      </c>
      <c r="D911" s="310">
        <v>0</v>
      </c>
      <c r="E911" s="358">
        <v>0</v>
      </c>
      <c r="F911" s="121">
        <f t="shared" si="30"/>
        <v>-1</v>
      </c>
      <c r="G911" s="121" t="str">
        <f t="shared" si="31"/>
        <v/>
      </c>
      <c r="H911" s="640"/>
      <c r="I911" s="641"/>
    </row>
    <row r="912" s="635" customFormat="1" ht="36" customHeight="1" spans="1:9">
      <c r="A912" s="421">
        <v>2130508</v>
      </c>
      <c r="B912" s="422" t="s">
        <v>805</v>
      </c>
      <c r="C912" s="310">
        <v>0</v>
      </c>
      <c r="D912" s="310">
        <v>0</v>
      </c>
      <c r="E912" s="358">
        <v>0</v>
      </c>
      <c r="F912" s="121" t="str">
        <f t="shared" si="30"/>
        <v/>
      </c>
      <c r="G912" s="121" t="str">
        <f t="shared" si="31"/>
        <v/>
      </c>
      <c r="H912" s="640"/>
      <c r="I912" s="641"/>
    </row>
    <row r="913" s="635" customFormat="1" ht="36" customHeight="1" spans="1:9">
      <c r="A913" s="421">
        <v>2130550</v>
      </c>
      <c r="B913" s="428" t="s">
        <v>806</v>
      </c>
      <c r="C913" s="310">
        <v>0</v>
      </c>
      <c r="D913" s="310">
        <v>0</v>
      </c>
      <c r="E913" s="358">
        <v>0</v>
      </c>
      <c r="F913" s="121" t="str">
        <f t="shared" si="30"/>
        <v/>
      </c>
      <c r="G913" s="121" t="str">
        <f t="shared" si="31"/>
        <v/>
      </c>
      <c r="H913" s="640"/>
      <c r="I913" s="641"/>
    </row>
    <row r="914" s="635" customFormat="1" ht="36" customHeight="1" spans="1:9">
      <c r="A914" s="421">
        <v>2130599</v>
      </c>
      <c r="B914" s="428" t="s">
        <v>807</v>
      </c>
      <c r="C914" s="310">
        <v>142</v>
      </c>
      <c r="D914" s="310">
        <v>30</v>
      </c>
      <c r="E914" s="358">
        <v>3038</v>
      </c>
      <c r="F914" s="121">
        <f t="shared" si="30"/>
        <v>20.394</v>
      </c>
      <c r="G914" s="121">
        <f t="shared" si="31"/>
        <v>101.267</v>
      </c>
      <c r="H914" s="640"/>
      <c r="I914" s="641"/>
    </row>
    <row r="915" s="635" customFormat="1" ht="36" customHeight="1" spans="1:9">
      <c r="A915" s="423">
        <v>21307</v>
      </c>
      <c r="B915" s="302" t="s">
        <v>808</v>
      </c>
      <c r="C915" s="307">
        <f>SUM(C916:C921)</f>
        <v>2233</v>
      </c>
      <c r="D915" s="307">
        <f>SUM(D916:D921)</f>
        <v>1751</v>
      </c>
      <c r="E915" s="307">
        <v>2272</v>
      </c>
      <c r="F915" s="117">
        <f t="shared" si="30"/>
        <v>0.017</v>
      </c>
      <c r="G915" s="117">
        <f t="shared" si="31"/>
        <v>1.298</v>
      </c>
      <c r="H915" s="640"/>
      <c r="I915" s="641"/>
    </row>
    <row r="916" s="635" customFormat="1" ht="36" customHeight="1" spans="1:9">
      <c r="A916" s="421">
        <v>2130701</v>
      </c>
      <c r="B916" s="422" t="s">
        <v>809</v>
      </c>
      <c r="C916" s="310">
        <v>127</v>
      </c>
      <c r="D916" s="310">
        <v>2</v>
      </c>
      <c r="E916" s="358">
        <v>6</v>
      </c>
      <c r="F916" s="121">
        <f t="shared" si="30"/>
        <v>-0.953</v>
      </c>
      <c r="G916" s="121">
        <f t="shared" si="31"/>
        <v>3</v>
      </c>
      <c r="H916" s="640"/>
      <c r="I916" s="641"/>
    </row>
    <row r="917" s="635" customFormat="1" ht="36" customHeight="1" spans="1:9">
      <c r="A917" s="421">
        <v>2130704</v>
      </c>
      <c r="B917" s="422" t="s">
        <v>810</v>
      </c>
      <c r="C917" s="310">
        <v>0</v>
      </c>
      <c r="D917" s="310">
        <v>0</v>
      </c>
      <c r="E917" s="358">
        <v>0</v>
      </c>
      <c r="F917" s="121" t="str">
        <f t="shared" si="30"/>
        <v/>
      </c>
      <c r="G917" s="121" t="str">
        <f t="shared" si="31"/>
        <v/>
      </c>
      <c r="H917" s="640"/>
      <c r="I917" s="641"/>
    </row>
    <row r="918" s="635" customFormat="1" ht="36" customHeight="1" spans="1:9">
      <c r="A918" s="421">
        <v>2130705</v>
      </c>
      <c r="B918" s="422" t="s">
        <v>811</v>
      </c>
      <c r="C918" s="310">
        <v>1656</v>
      </c>
      <c r="D918" s="310">
        <v>1749</v>
      </c>
      <c r="E918" s="358">
        <v>2266</v>
      </c>
      <c r="F918" s="121">
        <f t="shared" si="30"/>
        <v>0.368</v>
      </c>
      <c r="G918" s="121">
        <f t="shared" si="31"/>
        <v>1.296</v>
      </c>
      <c r="H918" s="640"/>
      <c r="I918" s="641"/>
    </row>
    <row r="919" s="635" customFormat="1" ht="36" customHeight="1" spans="1:9">
      <c r="A919" s="421">
        <v>2130706</v>
      </c>
      <c r="B919" s="422" t="s">
        <v>812</v>
      </c>
      <c r="C919" s="310">
        <v>450</v>
      </c>
      <c r="D919" s="310">
        <v>0</v>
      </c>
      <c r="E919" s="358">
        <v>0</v>
      </c>
      <c r="F919" s="121">
        <f t="shared" si="30"/>
        <v>-1</v>
      </c>
      <c r="G919" s="121" t="str">
        <f t="shared" si="31"/>
        <v/>
      </c>
      <c r="H919" s="640"/>
      <c r="I919" s="641"/>
    </row>
    <row r="920" s="635" customFormat="1" ht="36" customHeight="1" spans="1:9">
      <c r="A920" s="421">
        <v>2130707</v>
      </c>
      <c r="B920" s="422" t="s">
        <v>813</v>
      </c>
      <c r="C920" s="310">
        <v>0</v>
      </c>
      <c r="D920" s="310">
        <v>0</v>
      </c>
      <c r="E920" s="358">
        <v>0</v>
      </c>
      <c r="F920" s="121" t="str">
        <f t="shared" si="30"/>
        <v/>
      </c>
      <c r="G920" s="121" t="str">
        <f t="shared" si="31"/>
        <v/>
      </c>
      <c r="H920" s="640"/>
      <c r="I920" s="641"/>
    </row>
    <row r="921" s="635" customFormat="1" ht="36" customHeight="1" spans="1:9">
      <c r="A921" s="421">
        <v>2130799</v>
      </c>
      <c r="B921" s="422" t="s">
        <v>814</v>
      </c>
      <c r="C921" s="310">
        <v>0</v>
      </c>
      <c r="D921" s="310">
        <v>0</v>
      </c>
      <c r="E921" s="358">
        <v>0</v>
      </c>
      <c r="F921" s="121" t="str">
        <f t="shared" si="30"/>
        <v/>
      </c>
      <c r="G921" s="121" t="str">
        <f t="shared" si="31"/>
        <v/>
      </c>
      <c r="H921" s="640"/>
      <c r="I921" s="641"/>
    </row>
    <row r="922" s="635" customFormat="1" ht="36" customHeight="1" spans="1:9">
      <c r="A922" s="423">
        <v>21308</v>
      </c>
      <c r="B922" s="302" t="s">
        <v>815</v>
      </c>
      <c r="C922" s="307">
        <f>SUM(C923:C928)</f>
        <v>979</v>
      </c>
      <c r="D922" s="307">
        <f>SUM(D923:D928)</f>
        <v>2550</v>
      </c>
      <c r="E922" s="307">
        <v>1393</v>
      </c>
      <c r="F922" s="117">
        <f t="shared" si="30"/>
        <v>0.423</v>
      </c>
      <c r="G922" s="117">
        <f t="shared" si="31"/>
        <v>0.546</v>
      </c>
      <c r="H922" s="640"/>
      <c r="I922" s="641"/>
    </row>
    <row r="923" s="635" customFormat="1" ht="36" customHeight="1" spans="1:9">
      <c r="A923" s="421">
        <v>2130801</v>
      </c>
      <c r="B923" s="422" t="s">
        <v>816</v>
      </c>
      <c r="C923" s="310">
        <v>0</v>
      </c>
      <c r="D923" s="310">
        <v>0</v>
      </c>
      <c r="E923" s="358">
        <v>0</v>
      </c>
      <c r="F923" s="121" t="str">
        <f t="shared" si="30"/>
        <v/>
      </c>
      <c r="G923" s="121" t="str">
        <f t="shared" si="31"/>
        <v/>
      </c>
      <c r="H923" s="640"/>
      <c r="I923" s="641"/>
    </row>
    <row r="924" s="635" customFormat="1" ht="36" customHeight="1" spans="1:9">
      <c r="A924" s="421">
        <v>2130802</v>
      </c>
      <c r="B924" s="422" t="s">
        <v>817</v>
      </c>
      <c r="C924" s="310">
        <v>0</v>
      </c>
      <c r="D924" s="310">
        <v>0</v>
      </c>
      <c r="E924" s="358">
        <v>0</v>
      </c>
      <c r="F924" s="121" t="str">
        <f t="shared" si="30"/>
        <v/>
      </c>
      <c r="G924" s="121" t="str">
        <f t="shared" si="31"/>
        <v/>
      </c>
      <c r="H924" s="640"/>
      <c r="I924" s="641"/>
    </row>
    <row r="925" s="635" customFormat="1" ht="36" customHeight="1" spans="1:9">
      <c r="A925" s="421">
        <v>2130803</v>
      </c>
      <c r="B925" s="422" t="s">
        <v>818</v>
      </c>
      <c r="C925" s="310">
        <v>69</v>
      </c>
      <c r="D925" s="310">
        <v>142</v>
      </c>
      <c r="E925" s="358">
        <v>109</v>
      </c>
      <c r="F925" s="121">
        <f t="shared" si="30"/>
        <v>0.58</v>
      </c>
      <c r="G925" s="121">
        <f t="shared" si="31"/>
        <v>0.768</v>
      </c>
      <c r="H925" s="640"/>
      <c r="I925" s="641"/>
    </row>
    <row r="926" s="635" customFormat="1" ht="36" customHeight="1" spans="1:9">
      <c r="A926" s="421">
        <v>2130804</v>
      </c>
      <c r="B926" s="428" t="s">
        <v>819</v>
      </c>
      <c r="C926" s="310">
        <v>860</v>
      </c>
      <c r="D926" s="310">
        <v>2356</v>
      </c>
      <c r="E926" s="358">
        <v>1283</v>
      </c>
      <c r="F926" s="121">
        <f t="shared" si="30"/>
        <v>0.492</v>
      </c>
      <c r="G926" s="121">
        <f t="shared" si="31"/>
        <v>0.545</v>
      </c>
      <c r="H926" s="640"/>
      <c r="I926" s="641"/>
    </row>
    <row r="927" s="635" customFormat="1" ht="36" customHeight="1" spans="1:9">
      <c r="A927" s="421">
        <v>2130805</v>
      </c>
      <c r="B927" s="422" t="s">
        <v>820</v>
      </c>
      <c r="C927" s="310">
        <v>0</v>
      </c>
      <c r="D927" s="310">
        <v>0</v>
      </c>
      <c r="E927" s="358">
        <v>0</v>
      </c>
      <c r="F927" s="121" t="str">
        <f t="shared" si="30"/>
        <v/>
      </c>
      <c r="G927" s="121" t="str">
        <f t="shared" si="31"/>
        <v/>
      </c>
      <c r="H927" s="640"/>
      <c r="I927" s="641"/>
    </row>
    <row r="928" s="635" customFormat="1" ht="36" customHeight="1" spans="1:9">
      <c r="A928" s="421">
        <v>2130899</v>
      </c>
      <c r="B928" s="422" t="s">
        <v>821</v>
      </c>
      <c r="C928" s="310">
        <v>50</v>
      </c>
      <c r="D928" s="310">
        <v>52</v>
      </c>
      <c r="E928" s="358">
        <v>1</v>
      </c>
      <c r="F928" s="121">
        <f t="shared" si="30"/>
        <v>-0.98</v>
      </c>
      <c r="G928" s="121">
        <f t="shared" si="31"/>
        <v>0.019</v>
      </c>
      <c r="H928" s="640"/>
      <c r="I928" s="641"/>
    </row>
    <row r="929" s="635" customFormat="1" ht="36" customHeight="1" spans="1:9">
      <c r="A929" s="423">
        <v>21309</v>
      </c>
      <c r="B929" s="302" t="s">
        <v>822</v>
      </c>
      <c r="C929" s="307">
        <f>SUM(C930:C931)</f>
        <v>0</v>
      </c>
      <c r="D929" s="307">
        <f>SUM(D930:D931)</f>
        <v>0</v>
      </c>
      <c r="E929" s="307">
        <v>0</v>
      </c>
      <c r="F929" s="117" t="str">
        <f t="shared" si="30"/>
        <v/>
      </c>
      <c r="G929" s="117" t="str">
        <f t="shared" si="31"/>
        <v/>
      </c>
      <c r="H929" s="640"/>
      <c r="I929" s="641"/>
    </row>
    <row r="930" s="635" customFormat="1" ht="36" customHeight="1" spans="1:9">
      <c r="A930" s="421">
        <v>2130901</v>
      </c>
      <c r="B930" s="422" t="s">
        <v>823</v>
      </c>
      <c r="C930" s="310">
        <v>0</v>
      </c>
      <c r="D930" s="310">
        <v>0</v>
      </c>
      <c r="E930" s="358">
        <v>0</v>
      </c>
      <c r="F930" s="121" t="str">
        <f t="shared" si="30"/>
        <v/>
      </c>
      <c r="G930" s="121" t="str">
        <f t="shared" si="31"/>
        <v/>
      </c>
      <c r="H930" s="640"/>
      <c r="I930" s="641"/>
    </row>
    <row r="931" s="635" customFormat="1" ht="36" customHeight="1" spans="1:9">
      <c r="A931" s="421">
        <v>2130999</v>
      </c>
      <c r="B931" s="422" t="s">
        <v>824</v>
      </c>
      <c r="C931" s="310">
        <v>0</v>
      </c>
      <c r="D931" s="310">
        <v>0</v>
      </c>
      <c r="E931" s="358">
        <v>0</v>
      </c>
      <c r="F931" s="121" t="str">
        <f t="shared" si="30"/>
        <v/>
      </c>
      <c r="G931" s="121" t="str">
        <f t="shared" si="31"/>
        <v/>
      </c>
      <c r="H931" s="640"/>
      <c r="I931" s="641"/>
    </row>
    <row r="932" s="635" customFormat="1" ht="36" customHeight="1" spans="1:9">
      <c r="A932" s="423">
        <v>21399</v>
      </c>
      <c r="B932" s="302" t="s">
        <v>825</v>
      </c>
      <c r="C932" s="307">
        <f>SUM(C933:C934)</f>
        <v>0</v>
      </c>
      <c r="D932" s="307">
        <f>SUM(D933:D934)</f>
        <v>400</v>
      </c>
      <c r="E932" s="307">
        <v>255</v>
      </c>
      <c r="F932" s="117" t="str">
        <f t="shared" si="30"/>
        <v/>
      </c>
      <c r="G932" s="117">
        <f t="shared" si="31"/>
        <v>0.638</v>
      </c>
      <c r="H932" s="640"/>
      <c r="I932" s="641"/>
    </row>
    <row r="933" s="635" customFormat="1" ht="36" customHeight="1" spans="1:9">
      <c r="A933" s="421">
        <v>2139901</v>
      </c>
      <c r="B933" s="422" t="s">
        <v>826</v>
      </c>
      <c r="C933" s="310">
        <v>0</v>
      </c>
      <c r="D933" s="310">
        <v>0</v>
      </c>
      <c r="E933" s="358">
        <v>0</v>
      </c>
      <c r="F933" s="121" t="str">
        <f t="shared" si="30"/>
        <v/>
      </c>
      <c r="G933" s="121" t="str">
        <f t="shared" si="31"/>
        <v/>
      </c>
      <c r="H933" s="640"/>
      <c r="I933" s="641"/>
    </row>
    <row r="934" s="635" customFormat="1" ht="36" customHeight="1" spans="1:9">
      <c r="A934" s="421">
        <v>2139999</v>
      </c>
      <c r="B934" s="422" t="s">
        <v>825</v>
      </c>
      <c r="C934" s="310">
        <v>0</v>
      </c>
      <c r="D934" s="310">
        <v>400</v>
      </c>
      <c r="E934" s="358">
        <v>255</v>
      </c>
      <c r="F934" s="121" t="str">
        <f t="shared" si="30"/>
        <v/>
      </c>
      <c r="G934" s="121">
        <f t="shared" si="31"/>
        <v>0.638</v>
      </c>
      <c r="H934" s="640"/>
      <c r="I934" s="641"/>
    </row>
    <row r="935" s="635" customFormat="1" ht="36" customHeight="1" spans="1:9">
      <c r="A935" s="423">
        <v>214</v>
      </c>
      <c r="B935" s="300" t="s">
        <v>122</v>
      </c>
      <c r="C935" s="307">
        <f>SUM(C936,C959,C969,C979,C984,C991,C996)</f>
        <v>2775</v>
      </c>
      <c r="D935" s="307">
        <f>SUM(D936,D959,D969,D979,D984,D991,D996)</f>
        <v>2847</v>
      </c>
      <c r="E935" s="307">
        <v>4807</v>
      </c>
      <c r="F935" s="117">
        <f t="shared" si="30"/>
        <v>0.732</v>
      </c>
      <c r="G935" s="117">
        <f t="shared" si="31"/>
        <v>1.688</v>
      </c>
      <c r="H935" s="640"/>
      <c r="I935" s="641"/>
    </row>
    <row r="936" s="635" customFormat="1" ht="36" customHeight="1" spans="1:9">
      <c r="A936" s="423">
        <v>21401</v>
      </c>
      <c r="B936" s="302" t="s">
        <v>827</v>
      </c>
      <c r="C936" s="307">
        <f>SUM(C937:C958)</f>
        <v>2775</v>
      </c>
      <c r="D936" s="307">
        <f>SUM(D937:D958)</f>
        <v>2847</v>
      </c>
      <c r="E936" s="307">
        <v>4244</v>
      </c>
      <c r="F936" s="117">
        <f t="shared" si="30"/>
        <v>0.529</v>
      </c>
      <c r="G936" s="117">
        <f t="shared" si="31"/>
        <v>1.491</v>
      </c>
      <c r="H936" s="640"/>
      <c r="I936" s="641"/>
    </row>
    <row r="937" s="635" customFormat="1" ht="36" customHeight="1" spans="1:9">
      <c r="A937" s="421">
        <v>2140101</v>
      </c>
      <c r="B937" s="422" t="s">
        <v>156</v>
      </c>
      <c r="C937" s="310">
        <v>104</v>
      </c>
      <c r="D937" s="310">
        <v>111</v>
      </c>
      <c r="E937" s="358">
        <v>115</v>
      </c>
      <c r="F937" s="121">
        <f t="shared" si="30"/>
        <v>0.106</v>
      </c>
      <c r="G937" s="121">
        <f t="shared" si="31"/>
        <v>1.036</v>
      </c>
      <c r="H937" s="640"/>
      <c r="I937" s="641"/>
    </row>
    <row r="938" s="635" customFormat="1" ht="36" customHeight="1" spans="1:9">
      <c r="A938" s="421">
        <v>2140102</v>
      </c>
      <c r="B938" s="422" t="s">
        <v>157</v>
      </c>
      <c r="C938" s="310">
        <v>0</v>
      </c>
      <c r="D938" s="310">
        <v>0</v>
      </c>
      <c r="E938" s="358">
        <v>0</v>
      </c>
      <c r="F938" s="121" t="str">
        <f t="shared" si="30"/>
        <v/>
      </c>
      <c r="G938" s="121" t="str">
        <f t="shared" si="31"/>
        <v/>
      </c>
      <c r="H938" s="640"/>
      <c r="I938" s="641"/>
    </row>
    <row r="939" s="635" customFormat="1" ht="36" customHeight="1" spans="1:9">
      <c r="A939" s="421">
        <v>2140103</v>
      </c>
      <c r="B939" s="422" t="s">
        <v>158</v>
      </c>
      <c r="C939" s="310">
        <v>0</v>
      </c>
      <c r="D939" s="310">
        <v>0</v>
      </c>
      <c r="E939" s="358">
        <v>0</v>
      </c>
      <c r="F939" s="121" t="str">
        <f t="shared" si="30"/>
        <v/>
      </c>
      <c r="G939" s="121" t="str">
        <f t="shared" si="31"/>
        <v/>
      </c>
      <c r="H939" s="640"/>
      <c r="I939" s="641"/>
    </row>
    <row r="940" s="635" customFormat="1" ht="36" customHeight="1" spans="1:9">
      <c r="A940" s="421">
        <v>2140104</v>
      </c>
      <c r="B940" s="422" t="s">
        <v>828</v>
      </c>
      <c r="C940" s="310">
        <v>740</v>
      </c>
      <c r="D940" s="310">
        <v>160</v>
      </c>
      <c r="E940" s="358">
        <v>160</v>
      </c>
      <c r="F940" s="121">
        <f t="shared" si="30"/>
        <v>-0.784</v>
      </c>
      <c r="G940" s="121">
        <f t="shared" si="31"/>
        <v>1</v>
      </c>
      <c r="H940" s="640"/>
      <c r="I940" s="641"/>
    </row>
    <row r="941" s="635" customFormat="1" ht="36" customHeight="1" spans="1:9">
      <c r="A941" s="421">
        <v>2140106</v>
      </c>
      <c r="B941" s="422" t="s">
        <v>829</v>
      </c>
      <c r="C941" s="310">
        <v>557</v>
      </c>
      <c r="D941" s="310">
        <v>1311</v>
      </c>
      <c r="E941" s="358">
        <v>1601</v>
      </c>
      <c r="F941" s="121">
        <f t="shared" si="30"/>
        <v>1.874</v>
      </c>
      <c r="G941" s="121">
        <f t="shared" si="31"/>
        <v>1.221</v>
      </c>
      <c r="H941" s="640"/>
      <c r="I941" s="641"/>
    </row>
    <row r="942" s="635" customFormat="1" ht="36" customHeight="1" spans="1:9">
      <c r="A942" s="421">
        <v>2140109</v>
      </c>
      <c r="B942" s="422" t="s">
        <v>830</v>
      </c>
      <c r="C942" s="310">
        <v>0</v>
      </c>
      <c r="D942" s="310">
        <v>0</v>
      </c>
      <c r="E942" s="358">
        <v>0</v>
      </c>
      <c r="F942" s="121" t="str">
        <f t="shared" si="30"/>
        <v/>
      </c>
      <c r="G942" s="121" t="str">
        <f t="shared" si="31"/>
        <v/>
      </c>
      <c r="H942" s="640"/>
      <c r="I942" s="641"/>
    </row>
    <row r="943" s="635" customFormat="1" ht="36" customHeight="1" spans="1:9">
      <c r="A943" s="421">
        <v>2140110</v>
      </c>
      <c r="B943" s="422" t="s">
        <v>831</v>
      </c>
      <c r="C943" s="310">
        <v>0</v>
      </c>
      <c r="D943" s="310">
        <v>0</v>
      </c>
      <c r="E943" s="358">
        <v>0</v>
      </c>
      <c r="F943" s="121" t="str">
        <f t="shared" si="30"/>
        <v/>
      </c>
      <c r="G943" s="121" t="str">
        <f t="shared" si="31"/>
        <v/>
      </c>
      <c r="H943" s="640"/>
      <c r="I943" s="641"/>
    </row>
    <row r="944" s="635" customFormat="1" ht="36" customHeight="1" spans="1:9">
      <c r="A944" s="421">
        <v>2140111</v>
      </c>
      <c r="B944" s="422" t="s">
        <v>832</v>
      </c>
      <c r="C944" s="310">
        <v>0</v>
      </c>
      <c r="D944" s="310">
        <v>0</v>
      </c>
      <c r="E944" s="358">
        <v>0</v>
      </c>
      <c r="F944" s="121" t="str">
        <f t="shared" si="30"/>
        <v/>
      </c>
      <c r="G944" s="121" t="str">
        <f t="shared" si="31"/>
        <v/>
      </c>
      <c r="H944" s="640"/>
      <c r="I944" s="641"/>
    </row>
    <row r="945" s="635" customFormat="1" ht="36" customHeight="1" spans="1:9">
      <c r="A945" s="421">
        <v>2140112</v>
      </c>
      <c r="B945" s="422" t="s">
        <v>833</v>
      </c>
      <c r="C945" s="310">
        <v>0</v>
      </c>
      <c r="D945" s="310">
        <v>0</v>
      </c>
      <c r="E945" s="358">
        <v>0</v>
      </c>
      <c r="F945" s="121" t="str">
        <f t="shared" si="30"/>
        <v/>
      </c>
      <c r="G945" s="121" t="str">
        <f t="shared" si="31"/>
        <v/>
      </c>
      <c r="H945" s="640"/>
      <c r="I945" s="641"/>
    </row>
    <row r="946" s="635" customFormat="1" ht="36" customHeight="1" spans="1:9">
      <c r="A946" s="421">
        <v>2140114</v>
      </c>
      <c r="B946" s="422" t="s">
        <v>834</v>
      </c>
      <c r="C946" s="310">
        <v>0</v>
      </c>
      <c r="D946" s="310">
        <v>0</v>
      </c>
      <c r="E946" s="358">
        <v>0</v>
      </c>
      <c r="F946" s="121" t="str">
        <f t="shared" si="30"/>
        <v/>
      </c>
      <c r="G946" s="121" t="str">
        <f t="shared" si="31"/>
        <v/>
      </c>
      <c r="H946" s="640"/>
      <c r="I946" s="641"/>
    </row>
    <row r="947" s="635" customFormat="1" ht="36" customHeight="1" spans="1:9">
      <c r="A947" s="421">
        <v>2140122</v>
      </c>
      <c r="B947" s="422" t="s">
        <v>835</v>
      </c>
      <c r="C947" s="310">
        <v>0</v>
      </c>
      <c r="D947" s="310">
        <v>0</v>
      </c>
      <c r="E947" s="358">
        <v>0</v>
      </c>
      <c r="F947" s="121" t="str">
        <f t="shared" si="30"/>
        <v/>
      </c>
      <c r="G947" s="121" t="str">
        <f t="shared" si="31"/>
        <v/>
      </c>
      <c r="H947" s="640"/>
      <c r="I947" s="641"/>
    </row>
    <row r="948" s="635" customFormat="1" ht="36" customHeight="1" spans="1:9">
      <c r="A948" s="421">
        <v>2140123</v>
      </c>
      <c r="B948" s="422" t="s">
        <v>836</v>
      </c>
      <c r="C948" s="310">
        <v>0</v>
      </c>
      <c r="D948" s="310">
        <v>0</v>
      </c>
      <c r="E948" s="358">
        <v>0</v>
      </c>
      <c r="F948" s="121" t="str">
        <f t="shared" si="30"/>
        <v/>
      </c>
      <c r="G948" s="121" t="str">
        <f t="shared" si="31"/>
        <v/>
      </c>
      <c r="H948" s="640"/>
      <c r="I948" s="641"/>
    </row>
    <row r="949" s="635" customFormat="1" ht="36" customHeight="1" spans="1:9">
      <c r="A949" s="421">
        <v>2140127</v>
      </c>
      <c r="B949" s="422" t="s">
        <v>837</v>
      </c>
      <c r="C949" s="310">
        <v>0</v>
      </c>
      <c r="D949" s="310">
        <v>0</v>
      </c>
      <c r="E949" s="358">
        <v>0</v>
      </c>
      <c r="F949" s="121" t="str">
        <f t="shared" si="30"/>
        <v/>
      </c>
      <c r="G949" s="121" t="str">
        <f t="shared" si="31"/>
        <v/>
      </c>
      <c r="H949" s="640"/>
      <c r="I949" s="641"/>
    </row>
    <row r="950" s="635" customFormat="1" ht="36" customHeight="1" spans="1:9">
      <c r="A950" s="421">
        <v>2140128</v>
      </c>
      <c r="B950" s="422" t="s">
        <v>838</v>
      </c>
      <c r="C950" s="310">
        <v>0</v>
      </c>
      <c r="D950" s="310">
        <v>0</v>
      </c>
      <c r="E950" s="358">
        <v>0</v>
      </c>
      <c r="F950" s="121" t="str">
        <f t="shared" si="30"/>
        <v/>
      </c>
      <c r="G950" s="121" t="str">
        <f t="shared" si="31"/>
        <v/>
      </c>
      <c r="H950" s="640"/>
      <c r="I950" s="641"/>
    </row>
    <row r="951" s="635" customFormat="1" ht="36" customHeight="1" spans="1:9">
      <c r="A951" s="421">
        <v>2140129</v>
      </c>
      <c r="B951" s="422" t="s">
        <v>839</v>
      </c>
      <c r="C951" s="310">
        <v>0</v>
      </c>
      <c r="D951" s="310">
        <v>0</v>
      </c>
      <c r="E951" s="358">
        <v>0</v>
      </c>
      <c r="F951" s="121" t="str">
        <f t="shared" si="30"/>
        <v/>
      </c>
      <c r="G951" s="121" t="str">
        <f t="shared" si="31"/>
        <v/>
      </c>
      <c r="H951" s="640"/>
      <c r="I951" s="641"/>
    </row>
    <row r="952" s="635" customFormat="1" ht="36" customHeight="1" spans="1:9">
      <c r="A952" s="421">
        <v>2140130</v>
      </c>
      <c r="B952" s="422" t="s">
        <v>840</v>
      </c>
      <c r="C952" s="310">
        <v>0</v>
      </c>
      <c r="D952" s="310">
        <v>0</v>
      </c>
      <c r="E952" s="358">
        <v>0</v>
      </c>
      <c r="F952" s="121" t="str">
        <f t="shared" si="30"/>
        <v/>
      </c>
      <c r="G952" s="121" t="str">
        <f t="shared" si="31"/>
        <v/>
      </c>
      <c r="H952" s="640"/>
      <c r="I952" s="641"/>
    </row>
    <row r="953" s="635" customFormat="1" ht="36" customHeight="1" spans="1:9">
      <c r="A953" s="421">
        <v>2140131</v>
      </c>
      <c r="B953" s="422" t="s">
        <v>841</v>
      </c>
      <c r="C953" s="310">
        <v>0</v>
      </c>
      <c r="D953" s="310">
        <v>0</v>
      </c>
      <c r="E953" s="358">
        <v>0</v>
      </c>
      <c r="F953" s="121" t="str">
        <f t="shared" si="30"/>
        <v/>
      </c>
      <c r="G953" s="121" t="str">
        <f t="shared" si="31"/>
        <v/>
      </c>
      <c r="H953" s="640"/>
      <c r="I953" s="641"/>
    </row>
    <row r="954" s="635" customFormat="1" ht="36" customHeight="1" spans="1:9">
      <c r="A954" s="421">
        <v>2140133</v>
      </c>
      <c r="B954" s="422" t="s">
        <v>842</v>
      </c>
      <c r="C954" s="310">
        <v>0</v>
      </c>
      <c r="D954" s="310">
        <v>0</v>
      </c>
      <c r="E954" s="358">
        <v>0</v>
      </c>
      <c r="F954" s="121" t="str">
        <f t="shared" si="30"/>
        <v/>
      </c>
      <c r="G954" s="121" t="str">
        <f t="shared" si="31"/>
        <v/>
      </c>
      <c r="H954" s="640"/>
      <c r="I954" s="641"/>
    </row>
    <row r="955" s="635" customFormat="1" ht="36" customHeight="1" spans="1:9">
      <c r="A955" s="421">
        <v>2140136</v>
      </c>
      <c r="B955" s="422" t="s">
        <v>843</v>
      </c>
      <c r="C955" s="310">
        <v>0</v>
      </c>
      <c r="D955" s="310">
        <v>0</v>
      </c>
      <c r="E955" s="358">
        <v>0</v>
      </c>
      <c r="F955" s="121" t="str">
        <f t="shared" si="30"/>
        <v/>
      </c>
      <c r="G955" s="121" t="str">
        <f t="shared" si="31"/>
        <v/>
      </c>
      <c r="H955" s="640"/>
      <c r="I955" s="641"/>
    </row>
    <row r="956" s="635" customFormat="1" ht="36" customHeight="1" spans="1:9">
      <c r="A956" s="421">
        <v>2140138</v>
      </c>
      <c r="B956" s="422" t="s">
        <v>844</v>
      </c>
      <c r="C956" s="310">
        <v>0</v>
      </c>
      <c r="D956" s="310">
        <v>0</v>
      </c>
      <c r="E956" s="358">
        <v>0</v>
      </c>
      <c r="F956" s="121" t="str">
        <f t="shared" si="30"/>
        <v/>
      </c>
      <c r="G956" s="121" t="str">
        <f t="shared" si="31"/>
        <v/>
      </c>
      <c r="H956" s="640"/>
      <c r="I956" s="641"/>
    </row>
    <row r="957" s="635" customFormat="1" ht="64" customHeight="1" spans="1:9">
      <c r="A957" s="421">
        <v>2140139</v>
      </c>
      <c r="B957" s="422" t="s">
        <v>845</v>
      </c>
      <c r="C957" s="310">
        <v>0</v>
      </c>
      <c r="D957" s="310">
        <v>0</v>
      </c>
      <c r="E957" s="358">
        <v>0</v>
      </c>
      <c r="F957" s="121" t="str">
        <f t="shared" si="30"/>
        <v/>
      </c>
      <c r="G957" s="121" t="str">
        <f t="shared" si="31"/>
        <v/>
      </c>
      <c r="H957" s="640"/>
      <c r="I957" s="641"/>
    </row>
    <row r="958" s="635" customFormat="1" ht="36" customHeight="1" spans="1:9">
      <c r="A958" s="421">
        <v>2140199</v>
      </c>
      <c r="B958" s="422" t="s">
        <v>846</v>
      </c>
      <c r="C958" s="310">
        <v>1374</v>
      </c>
      <c r="D958" s="310">
        <v>1265</v>
      </c>
      <c r="E958" s="358">
        <v>2368</v>
      </c>
      <c r="F958" s="121">
        <f t="shared" si="30"/>
        <v>0.723</v>
      </c>
      <c r="G958" s="121">
        <f t="shared" si="31"/>
        <v>1.872</v>
      </c>
      <c r="H958" s="640"/>
      <c r="I958" s="641"/>
    </row>
    <row r="959" s="635" customFormat="1" ht="36" customHeight="1" spans="1:9">
      <c r="A959" s="423">
        <v>21402</v>
      </c>
      <c r="B959" s="302" t="s">
        <v>847</v>
      </c>
      <c r="C959" s="307">
        <f>SUM(C960:C968)</f>
        <v>0</v>
      </c>
      <c r="D959" s="307">
        <f>SUM(D960:D968)</f>
        <v>0</v>
      </c>
      <c r="E959" s="307">
        <v>0</v>
      </c>
      <c r="F959" s="117" t="str">
        <f t="shared" si="30"/>
        <v/>
      </c>
      <c r="G959" s="117" t="str">
        <f t="shared" si="31"/>
        <v/>
      </c>
      <c r="H959" s="640"/>
      <c r="I959" s="641"/>
    </row>
    <row r="960" s="635" customFormat="1" ht="36" customHeight="1" spans="1:9">
      <c r="A960" s="421">
        <v>2140201</v>
      </c>
      <c r="B960" s="422" t="s">
        <v>156</v>
      </c>
      <c r="C960" s="310">
        <v>0</v>
      </c>
      <c r="D960" s="310">
        <v>0</v>
      </c>
      <c r="E960" s="358">
        <v>0</v>
      </c>
      <c r="F960" s="121" t="str">
        <f t="shared" si="30"/>
        <v/>
      </c>
      <c r="G960" s="121" t="str">
        <f t="shared" si="31"/>
        <v/>
      </c>
      <c r="H960" s="640"/>
      <c r="I960" s="641"/>
    </row>
    <row r="961" s="635" customFormat="1" ht="36" customHeight="1" spans="1:9">
      <c r="A961" s="421">
        <v>2140202</v>
      </c>
      <c r="B961" s="422" t="s">
        <v>157</v>
      </c>
      <c r="C961" s="310">
        <v>0</v>
      </c>
      <c r="D961" s="310">
        <v>0</v>
      </c>
      <c r="E961" s="358">
        <v>0</v>
      </c>
      <c r="F961" s="121" t="str">
        <f t="shared" si="30"/>
        <v/>
      </c>
      <c r="G961" s="121" t="str">
        <f t="shared" si="31"/>
        <v/>
      </c>
      <c r="H961" s="640"/>
      <c r="I961" s="641"/>
    </row>
    <row r="962" s="635" customFormat="1" ht="36" customHeight="1" spans="1:9">
      <c r="A962" s="421">
        <v>2140203</v>
      </c>
      <c r="B962" s="422" t="s">
        <v>158</v>
      </c>
      <c r="C962" s="310">
        <v>0</v>
      </c>
      <c r="D962" s="310">
        <v>0</v>
      </c>
      <c r="E962" s="358">
        <v>0</v>
      </c>
      <c r="F962" s="121" t="str">
        <f t="shared" si="30"/>
        <v/>
      </c>
      <c r="G962" s="121" t="str">
        <f t="shared" si="31"/>
        <v/>
      </c>
      <c r="H962" s="640"/>
      <c r="I962" s="641"/>
    </row>
    <row r="963" s="635" customFormat="1" ht="36" customHeight="1" spans="1:9">
      <c r="A963" s="421">
        <v>2140204</v>
      </c>
      <c r="B963" s="422" t="s">
        <v>848</v>
      </c>
      <c r="C963" s="310">
        <v>0</v>
      </c>
      <c r="D963" s="310">
        <v>0</v>
      </c>
      <c r="E963" s="358">
        <v>0</v>
      </c>
      <c r="F963" s="121" t="str">
        <f t="shared" si="30"/>
        <v/>
      </c>
      <c r="G963" s="121" t="str">
        <f t="shared" si="31"/>
        <v/>
      </c>
      <c r="H963" s="640"/>
      <c r="I963" s="641"/>
    </row>
    <row r="964" s="635" customFormat="1" ht="36" customHeight="1" spans="1:9">
      <c r="A964" s="421">
        <v>2140205</v>
      </c>
      <c r="B964" s="422" t="s">
        <v>849</v>
      </c>
      <c r="C964" s="310">
        <v>0</v>
      </c>
      <c r="D964" s="310">
        <v>0</v>
      </c>
      <c r="E964" s="358">
        <v>0</v>
      </c>
      <c r="F964" s="121" t="str">
        <f t="shared" si="30"/>
        <v/>
      </c>
      <c r="G964" s="121" t="str">
        <f t="shared" si="31"/>
        <v/>
      </c>
      <c r="H964" s="640"/>
      <c r="I964" s="641"/>
    </row>
    <row r="965" s="635" customFormat="1" ht="36" customHeight="1" spans="1:9">
      <c r="A965" s="421">
        <v>2140206</v>
      </c>
      <c r="B965" s="422" t="s">
        <v>850</v>
      </c>
      <c r="C965" s="310">
        <v>0</v>
      </c>
      <c r="D965" s="310">
        <v>0</v>
      </c>
      <c r="E965" s="358">
        <v>0</v>
      </c>
      <c r="F965" s="121" t="str">
        <f t="shared" ref="F965:F1028" si="32">IF(C965&gt;0,E965/C965-1,"")</f>
        <v/>
      </c>
      <c r="G965" s="121" t="str">
        <f t="shared" ref="G965:G1028" si="33">IF(D965&gt;0,E965/D965,"")</f>
        <v/>
      </c>
      <c r="H965" s="640"/>
      <c r="I965" s="641"/>
    </row>
    <row r="966" s="635" customFormat="1" ht="36" customHeight="1" spans="1:9">
      <c r="A966" s="421">
        <v>2140207</v>
      </c>
      <c r="B966" s="422" t="s">
        <v>851</v>
      </c>
      <c r="C966" s="310">
        <v>0</v>
      </c>
      <c r="D966" s="310">
        <v>0</v>
      </c>
      <c r="E966" s="358">
        <v>0</v>
      </c>
      <c r="F966" s="121" t="str">
        <f t="shared" si="32"/>
        <v/>
      </c>
      <c r="G966" s="121" t="str">
        <f t="shared" si="33"/>
        <v/>
      </c>
      <c r="H966" s="640"/>
      <c r="I966" s="641"/>
    </row>
    <row r="967" s="635" customFormat="1" ht="36" customHeight="1" spans="1:9">
      <c r="A967" s="421">
        <v>2140208</v>
      </c>
      <c r="B967" s="422" t="s">
        <v>852</v>
      </c>
      <c r="C967" s="310">
        <v>0</v>
      </c>
      <c r="D967" s="310">
        <v>0</v>
      </c>
      <c r="E967" s="358">
        <v>0</v>
      </c>
      <c r="F967" s="121" t="str">
        <f t="shared" si="32"/>
        <v/>
      </c>
      <c r="G967" s="121" t="str">
        <f t="shared" si="33"/>
        <v/>
      </c>
      <c r="H967" s="640"/>
      <c r="I967" s="641"/>
    </row>
    <row r="968" s="635" customFormat="1" ht="36" customHeight="1" spans="1:9">
      <c r="A968" s="421">
        <v>2140299</v>
      </c>
      <c r="B968" s="422" t="s">
        <v>853</v>
      </c>
      <c r="C968" s="310">
        <v>0</v>
      </c>
      <c r="D968" s="310">
        <v>0</v>
      </c>
      <c r="E968" s="358">
        <v>0</v>
      </c>
      <c r="F968" s="121" t="str">
        <f t="shared" si="32"/>
        <v/>
      </c>
      <c r="G968" s="121" t="str">
        <f t="shared" si="33"/>
        <v/>
      </c>
      <c r="H968" s="640"/>
      <c r="I968" s="641"/>
    </row>
    <row r="969" s="635" customFormat="1" ht="36" customHeight="1" spans="1:9">
      <c r="A969" s="423">
        <v>21403</v>
      </c>
      <c r="B969" s="302" t="s">
        <v>854</v>
      </c>
      <c r="C969" s="307">
        <f>SUM(C970:C978)</f>
        <v>0</v>
      </c>
      <c r="D969" s="307">
        <f>SUM(D970:D978)</f>
        <v>0</v>
      </c>
      <c r="E969" s="307">
        <v>0</v>
      </c>
      <c r="F969" s="117" t="str">
        <f t="shared" si="32"/>
        <v/>
      </c>
      <c r="G969" s="117" t="str">
        <f t="shared" si="33"/>
        <v/>
      </c>
      <c r="H969" s="640"/>
      <c r="I969" s="641"/>
    </row>
    <row r="970" s="635" customFormat="1" ht="36" customHeight="1" spans="1:9">
      <c r="A970" s="421">
        <v>2140301</v>
      </c>
      <c r="B970" s="422" t="s">
        <v>156</v>
      </c>
      <c r="C970" s="310">
        <v>0</v>
      </c>
      <c r="D970" s="310">
        <v>0</v>
      </c>
      <c r="E970" s="358">
        <v>0</v>
      </c>
      <c r="F970" s="121" t="str">
        <f t="shared" si="32"/>
        <v/>
      </c>
      <c r="G970" s="121" t="str">
        <f t="shared" si="33"/>
        <v/>
      </c>
      <c r="H970" s="640"/>
      <c r="I970" s="641"/>
    </row>
    <row r="971" s="635" customFormat="1" ht="36" customHeight="1" spans="1:9">
      <c r="A971" s="421">
        <v>2140302</v>
      </c>
      <c r="B971" s="422" t="s">
        <v>157</v>
      </c>
      <c r="C971" s="310">
        <v>0</v>
      </c>
      <c r="D971" s="310">
        <v>0</v>
      </c>
      <c r="E971" s="358">
        <v>0</v>
      </c>
      <c r="F971" s="121" t="str">
        <f t="shared" si="32"/>
        <v/>
      </c>
      <c r="G971" s="121" t="str">
        <f t="shared" si="33"/>
        <v/>
      </c>
      <c r="H971" s="640"/>
      <c r="I971" s="641"/>
    </row>
    <row r="972" s="635" customFormat="1" ht="36" customHeight="1" spans="1:9">
      <c r="A972" s="421">
        <v>2140303</v>
      </c>
      <c r="B972" s="422" t="s">
        <v>158</v>
      </c>
      <c r="C972" s="310">
        <v>0</v>
      </c>
      <c r="D972" s="310">
        <v>0</v>
      </c>
      <c r="E972" s="358">
        <v>0</v>
      </c>
      <c r="F972" s="121" t="str">
        <f t="shared" si="32"/>
        <v/>
      </c>
      <c r="G972" s="121" t="str">
        <f t="shared" si="33"/>
        <v/>
      </c>
      <c r="H972" s="640"/>
      <c r="I972" s="641"/>
    </row>
    <row r="973" s="635" customFormat="1" ht="36" customHeight="1" spans="1:9">
      <c r="A973" s="421">
        <v>2140304</v>
      </c>
      <c r="B973" s="422" t="s">
        <v>855</v>
      </c>
      <c r="C973" s="310">
        <v>0</v>
      </c>
      <c r="D973" s="310">
        <v>0</v>
      </c>
      <c r="E973" s="358">
        <v>0</v>
      </c>
      <c r="F973" s="121" t="str">
        <f t="shared" si="32"/>
        <v/>
      </c>
      <c r="G973" s="121" t="str">
        <f t="shared" si="33"/>
        <v/>
      </c>
      <c r="H973" s="640"/>
      <c r="I973" s="641"/>
    </row>
    <row r="974" s="635" customFormat="1" ht="36" customHeight="1" spans="1:9">
      <c r="A974" s="421">
        <v>2140305</v>
      </c>
      <c r="B974" s="422" t="s">
        <v>856</v>
      </c>
      <c r="C974" s="310">
        <v>0</v>
      </c>
      <c r="D974" s="310">
        <v>0</v>
      </c>
      <c r="E974" s="358">
        <v>0</v>
      </c>
      <c r="F974" s="121" t="str">
        <f t="shared" si="32"/>
        <v/>
      </c>
      <c r="G974" s="121" t="str">
        <f t="shared" si="33"/>
        <v/>
      </c>
      <c r="H974" s="640"/>
      <c r="I974" s="641"/>
    </row>
    <row r="975" s="635" customFormat="1" ht="36" customHeight="1" spans="1:9">
      <c r="A975" s="421">
        <v>2140306</v>
      </c>
      <c r="B975" s="422" t="s">
        <v>857</v>
      </c>
      <c r="C975" s="310">
        <v>0</v>
      </c>
      <c r="D975" s="310">
        <v>0</v>
      </c>
      <c r="E975" s="358">
        <v>0</v>
      </c>
      <c r="F975" s="121" t="str">
        <f t="shared" si="32"/>
        <v/>
      </c>
      <c r="G975" s="121" t="str">
        <f t="shared" si="33"/>
        <v/>
      </c>
      <c r="H975" s="640"/>
      <c r="I975" s="641"/>
    </row>
    <row r="976" s="635" customFormat="1" ht="36" customHeight="1" spans="1:9">
      <c r="A976" s="421">
        <v>2140307</v>
      </c>
      <c r="B976" s="422" t="s">
        <v>858</v>
      </c>
      <c r="C976" s="310">
        <v>0</v>
      </c>
      <c r="D976" s="310">
        <v>0</v>
      </c>
      <c r="E976" s="358">
        <v>0</v>
      </c>
      <c r="F976" s="121" t="str">
        <f t="shared" si="32"/>
        <v/>
      </c>
      <c r="G976" s="121" t="str">
        <f t="shared" si="33"/>
        <v/>
      </c>
      <c r="H976" s="640"/>
      <c r="I976" s="641"/>
    </row>
    <row r="977" s="635" customFormat="1" ht="36" customHeight="1" spans="1:9">
      <c r="A977" s="421">
        <v>2140308</v>
      </c>
      <c r="B977" s="422" t="s">
        <v>859</v>
      </c>
      <c r="C977" s="310">
        <v>0</v>
      </c>
      <c r="D977" s="310">
        <v>0</v>
      </c>
      <c r="E977" s="358">
        <v>0</v>
      </c>
      <c r="F977" s="121" t="str">
        <f t="shared" si="32"/>
        <v/>
      </c>
      <c r="G977" s="121" t="str">
        <f t="shared" si="33"/>
        <v/>
      </c>
      <c r="H977" s="640"/>
      <c r="I977" s="641"/>
    </row>
    <row r="978" s="635" customFormat="1" ht="36" customHeight="1" spans="1:9">
      <c r="A978" s="421">
        <v>2140399</v>
      </c>
      <c r="B978" s="422" t="s">
        <v>860</v>
      </c>
      <c r="C978" s="310">
        <v>0</v>
      </c>
      <c r="D978" s="310">
        <v>0</v>
      </c>
      <c r="E978" s="358">
        <v>0</v>
      </c>
      <c r="F978" s="121" t="str">
        <f t="shared" si="32"/>
        <v/>
      </c>
      <c r="G978" s="121" t="str">
        <f t="shared" si="33"/>
        <v/>
      </c>
      <c r="H978" s="640"/>
      <c r="I978" s="641"/>
    </row>
    <row r="979" s="635" customFormat="1" ht="36" customHeight="1" spans="1:9">
      <c r="A979" s="423">
        <v>21404</v>
      </c>
      <c r="B979" s="343" t="s">
        <v>861</v>
      </c>
      <c r="C979" s="307">
        <f>SUM(C980:C983)</f>
        <v>0</v>
      </c>
      <c r="D979" s="307">
        <f>SUM(D980:D983)</f>
        <v>0</v>
      </c>
      <c r="E979" s="307">
        <v>467</v>
      </c>
      <c r="F979" s="117" t="str">
        <f t="shared" si="32"/>
        <v/>
      </c>
      <c r="G979" s="117" t="str">
        <f t="shared" si="33"/>
        <v/>
      </c>
      <c r="H979" s="640"/>
      <c r="I979" s="641"/>
    </row>
    <row r="980" s="635" customFormat="1" ht="36" customHeight="1" spans="1:9">
      <c r="A980" s="421">
        <v>2140401</v>
      </c>
      <c r="B980" s="422" t="s">
        <v>862</v>
      </c>
      <c r="C980" s="310">
        <v>0</v>
      </c>
      <c r="D980" s="310">
        <v>0</v>
      </c>
      <c r="E980" s="358">
        <v>0</v>
      </c>
      <c r="F980" s="121" t="str">
        <f t="shared" si="32"/>
        <v/>
      </c>
      <c r="G980" s="121" t="str">
        <f t="shared" si="33"/>
        <v/>
      </c>
      <c r="H980" s="640"/>
      <c r="I980" s="641"/>
    </row>
    <row r="981" s="635" customFormat="1" ht="36" customHeight="1" spans="1:9">
      <c r="A981" s="421">
        <v>2140402</v>
      </c>
      <c r="B981" s="422" t="s">
        <v>863</v>
      </c>
      <c r="C981" s="310">
        <v>0</v>
      </c>
      <c r="D981" s="310">
        <v>0</v>
      </c>
      <c r="E981" s="358">
        <v>0</v>
      </c>
      <c r="F981" s="121" t="str">
        <f t="shared" si="32"/>
        <v/>
      </c>
      <c r="G981" s="121" t="str">
        <f t="shared" si="33"/>
        <v/>
      </c>
      <c r="H981" s="640"/>
      <c r="I981" s="641"/>
    </row>
    <row r="982" s="635" customFormat="1" ht="36" customHeight="1" spans="1:9">
      <c r="A982" s="421">
        <v>2140403</v>
      </c>
      <c r="B982" s="422" t="s">
        <v>864</v>
      </c>
      <c r="C982" s="310">
        <v>0</v>
      </c>
      <c r="D982" s="310">
        <v>0</v>
      </c>
      <c r="E982" s="358">
        <v>0</v>
      </c>
      <c r="F982" s="121" t="str">
        <f t="shared" si="32"/>
        <v/>
      </c>
      <c r="G982" s="121" t="str">
        <f t="shared" si="33"/>
        <v/>
      </c>
      <c r="H982" s="640"/>
      <c r="I982" s="641"/>
    </row>
    <row r="983" s="635" customFormat="1" ht="36" customHeight="1" spans="1:9">
      <c r="A983" s="421">
        <v>2140499</v>
      </c>
      <c r="B983" s="422" t="s">
        <v>865</v>
      </c>
      <c r="C983" s="310">
        <v>0</v>
      </c>
      <c r="D983" s="310">
        <v>0</v>
      </c>
      <c r="E983" s="358">
        <v>467</v>
      </c>
      <c r="F983" s="121" t="str">
        <f t="shared" si="32"/>
        <v/>
      </c>
      <c r="G983" s="121" t="str">
        <f t="shared" si="33"/>
        <v/>
      </c>
      <c r="H983" s="640"/>
      <c r="I983" s="641"/>
    </row>
    <row r="984" s="635" customFormat="1" ht="36" customHeight="1" spans="1:9">
      <c r="A984" s="423">
        <v>21405</v>
      </c>
      <c r="B984" s="302" t="s">
        <v>866</v>
      </c>
      <c r="C984" s="307">
        <f>SUM(C985:C990)</f>
        <v>0</v>
      </c>
      <c r="D984" s="307">
        <f>SUM(D985:D990)</f>
        <v>0</v>
      </c>
      <c r="E984" s="307">
        <v>0</v>
      </c>
      <c r="F984" s="117" t="str">
        <f t="shared" si="32"/>
        <v/>
      </c>
      <c r="G984" s="117" t="str">
        <f t="shared" si="33"/>
        <v/>
      </c>
      <c r="H984" s="640"/>
      <c r="I984" s="641"/>
    </row>
    <row r="985" s="635" customFormat="1" ht="36" customHeight="1" spans="1:9">
      <c r="A985" s="421">
        <v>2140501</v>
      </c>
      <c r="B985" s="422" t="s">
        <v>156</v>
      </c>
      <c r="C985" s="310">
        <v>0</v>
      </c>
      <c r="D985" s="310">
        <v>0</v>
      </c>
      <c r="E985" s="358">
        <v>0</v>
      </c>
      <c r="F985" s="121" t="str">
        <f t="shared" si="32"/>
        <v/>
      </c>
      <c r="G985" s="121" t="str">
        <f t="shared" si="33"/>
        <v/>
      </c>
      <c r="H985" s="640"/>
      <c r="I985" s="641"/>
    </row>
    <row r="986" s="635" customFormat="1" ht="36" customHeight="1" spans="1:9">
      <c r="A986" s="421">
        <v>2140502</v>
      </c>
      <c r="B986" s="422" t="s">
        <v>157</v>
      </c>
      <c r="C986" s="310">
        <v>0</v>
      </c>
      <c r="D986" s="310">
        <v>0</v>
      </c>
      <c r="E986" s="358">
        <v>0</v>
      </c>
      <c r="F986" s="121" t="str">
        <f t="shared" si="32"/>
        <v/>
      </c>
      <c r="G986" s="121" t="str">
        <f t="shared" si="33"/>
        <v/>
      </c>
      <c r="H986" s="640"/>
      <c r="I986" s="641"/>
    </row>
    <row r="987" s="635" customFormat="1" ht="36" customHeight="1" spans="1:9">
      <c r="A987" s="421">
        <v>2140503</v>
      </c>
      <c r="B987" s="422" t="s">
        <v>158</v>
      </c>
      <c r="C987" s="310">
        <v>0</v>
      </c>
      <c r="D987" s="310">
        <v>0</v>
      </c>
      <c r="E987" s="358">
        <v>0</v>
      </c>
      <c r="F987" s="121" t="str">
        <f t="shared" si="32"/>
        <v/>
      </c>
      <c r="G987" s="121" t="str">
        <f t="shared" si="33"/>
        <v/>
      </c>
      <c r="H987" s="640"/>
      <c r="I987" s="641"/>
    </row>
    <row r="988" s="635" customFormat="1" ht="36" customHeight="1" spans="1:9">
      <c r="A988" s="421">
        <v>2140504</v>
      </c>
      <c r="B988" s="422" t="s">
        <v>852</v>
      </c>
      <c r="C988" s="310">
        <v>0</v>
      </c>
      <c r="D988" s="310">
        <v>0</v>
      </c>
      <c r="E988" s="358">
        <v>0</v>
      </c>
      <c r="F988" s="121" t="str">
        <f t="shared" si="32"/>
        <v/>
      </c>
      <c r="G988" s="121" t="str">
        <f t="shared" si="33"/>
        <v/>
      </c>
      <c r="H988" s="640"/>
      <c r="I988" s="641"/>
    </row>
    <row r="989" s="635" customFormat="1" ht="36" customHeight="1" spans="1:9">
      <c r="A989" s="421">
        <v>2140505</v>
      </c>
      <c r="B989" s="422" t="s">
        <v>867</v>
      </c>
      <c r="C989" s="310">
        <v>0</v>
      </c>
      <c r="D989" s="310">
        <v>0</v>
      </c>
      <c r="E989" s="358">
        <v>0</v>
      </c>
      <c r="F989" s="121" t="str">
        <f t="shared" si="32"/>
        <v/>
      </c>
      <c r="G989" s="121" t="str">
        <f t="shared" si="33"/>
        <v/>
      </c>
      <c r="H989" s="640"/>
      <c r="I989" s="641"/>
    </row>
    <row r="990" s="635" customFormat="1" ht="36" customHeight="1" spans="1:9">
      <c r="A990" s="421">
        <v>2140599</v>
      </c>
      <c r="B990" s="422" t="s">
        <v>868</v>
      </c>
      <c r="C990" s="310">
        <v>0</v>
      </c>
      <c r="D990" s="310">
        <v>0</v>
      </c>
      <c r="E990" s="358">
        <v>0</v>
      </c>
      <c r="F990" s="121" t="str">
        <f t="shared" si="32"/>
        <v/>
      </c>
      <c r="G990" s="121" t="str">
        <f t="shared" si="33"/>
        <v/>
      </c>
      <c r="H990" s="640"/>
      <c r="I990" s="641"/>
    </row>
    <row r="991" s="635" customFormat="1" ht="36" customHeight="1" spans="1:9">
      <c r="A991" s="423">
        <v>21406</v>
      </c>
      <c r="B991" s="302" t="s">
        <v>869</v>
      </c>
      <c r="C991" s="307">
        <f>SUM(C992:C995)</f>
        <v>0</v>
      </c>
      <c r="D991" s="307">
        <f>SUM(D992:D995)</f>
        <v>0</v>
      </c>
      <c r="E991" s="307">
        <v>0</v>
      </c>
      <c r="F991" s="117" t="str">
        <f t="shared" si="32"/>
        <v/>
      </c>
      <c r="G991" s="117" t="str">
        <f t="shared" si="33"/>
        <v/>
      </c>
      <c r="H991" s="640"/>
      <c r="I991" s="641"/>
    </row>
    <row r="992" s="635" customFormat="1" ht="64" customHeight="1" spans="1:9">
      <c r="A992" s="421">
        <v>2140601</v>
      </c>
      <c r="B992" s="422" t="s">
        <v>870</v>
      </c>
      <c r="C992" s="310">
        <v>0</v>
      </c>
      <c r="D992" s="310">
        <v>0</v>
      </c>
      <c r="E992" s="358">
        <v>0</v>
      </c>
      <c r="F992" s="121" t="str">
        <f t="shared" si="32"/>
        <v/>
      </c>
      <c r="G992" s="121" t="str">
        <f t="shared" si="33"/>
        <v/>
      </c>
      <c r="H992" s="640"/>
      <c r="I992" s="641"/>
    </row>
    <row r="993" s="635" customFormat="1" ht="36" customHeight="1" spans="1:9">
      <c r="A993" s="421">
        <v>2140602</v>
      </c>
      <c r="B993" s="422" t="s">
        <v>871</v>
      </c>
      <c r="C993" s="310">
        <v>0</v>
      </c>
      <c r="D993" s="310">
        <v>0</v>
      </c>
      <c r="E993" s="358">
        <v>0</v>
      </c>
      <c r="F993" s="121" t="str">
        <f t="shared" si="32"/>
        <v/>
      </c>
      <c r="G993" s="121" t="str">
        <f t="shared" si="33"/>
        <v/>
      </c>
      <c r="H993" s="640"/>
      <c r="I993" s="641"/>
    </row>
    <row r="994" s="635" customFormat="1" ht="64" customHeight="1" spans="1:9">
      <c r="A994" s="421">
        <v>2140603</v>
      </c>
      <c r="B994" s="422" t="s">
        <v>872</v>
      </c>
      <c r="C994" s="310">
        <v>0</v>
      </c>
      <c r="D994" s="310">
        <v>0</v>
      </c>
      <c r="E994" s="358">
        <v>0</v>
      </c>
      <c r="F994" s="121" t="str">
        <f t="shared" si="32"/>
        <v/>
      </c>
      <c r="G994" s="121" t="str">
        <f t="shared" si="33"/>
        <v/>
      </c>
      <c r="H994" s="640"/>
      <c r="I994" s="641"/>
    </row>
    <row r="995" s="635" customFormat="1" ht="36" customHeight="1" spans="1:9">
      <c r="A995" s="421">
        <v>2140699</v>
      </c>
      <c r="B995" s="422" t="s">
        <v>873</v>
      </c>
      <c r="C995" s="310">
        <v>0</v>
      </c>
      <c r="D995" s="310">
        <v>0</v>
      </c>
      <c r="E995" s="358">
        <v>0</v>
      </c>
      <c r="F995" s="121" t="str">
        <f t="shared" si="32"/>
        <v/>
      </c>
      <c r="G995" s="121" t="str">
        <f t="shared" si="33"/>
        <v/>
      </c>
      <c r="H995" s="640"/>
      <c r="I995" s="641"/>
    </row>
    <row r="996" s="635" customFormat="1" ht="36" customHeight="1" spans="1:9">
      <c r="A996" s="423">
        <v>21499</v>
      </c>
      <c r="B996" s="302" t="s">
        <v>874</v>
      </c>
      <c r="C996" s="307">
        <f>SUM(C997:C998)</f>
        <v>0</v>
      </c>
      <c r="D996" s="307">
        <f>SUM(D997:D998)</f>
        <v>0</v>
      </c>
      <c r="E996" s="307">
        <v>96</v>
      </c>
      <c r="F996" s="117" t="str">
        <f t="shared" si="32"/>
        <v/>
      </c>
      <c r="G996" s="117" t="str">
        <f t="shared" si="33"/>
        <v/>
      </c>
      <c r="H996" s="640"/>
      <c r="I996" s="641"/>
    </row>
    <row r="997" s="635" customFormat="1" ht="36" customHeight="1" spans="1:9">
      <c r="A997" s="421">
        <v>2149901</v>
      </c>
      <c r="B997" s="422" t="s">
        <v>875</v>
      </c>
      <c r="C997" s="310">
        <v>0</v>
      </c>
      <c r="D997" s="310">
        <v>0</v>
      </c>
      <c r="E997" s="358">
        <v>96</v>
      </c>
      <c r="F997" s="121" t="str">
        <f t="shared" si="32"/>
        <v/>
      </c>
      <c r="G997" s="121" t="str">
        <f t="shared" si="33"/>
        <v/>
      </c>
      <c r="H997" s="640"/>
      <c r="I997" s="641"/>
    </row>
    <row r="998" s="635" customFormat="1" ht="36" customHeight="1" spans="1:9">
      <c r="A998" s="421">
        <v>2149999</v>
      </c>
      <c r="B998" s="422" t="s">
        <v>874</v>
      </c>
      <c r="C998" s="310">
        <v>0</v>
      </c>
      <c r="D998" s="310">
        <v>0</v>
      </c>
      <c r="E998" s="358">
        <v>0</v>
      </c>
      <c r="F998" s="121" t="str">
        <f t="shared" si="32"/>
        <v/>
      </c>
      <c r="G998" s="121" t="str">
        <f t="shared" si="33"/>
        <v/>
      </c>
      <c r="H998" s="640"/>
      <c r="I998" s="641"/>
    </row>
    <row r="999" s="635" customFormat="1" ht="36" customHeight="1" spans="1:9">
      <c r="A999" s="423">
        <v>215</v>
      </c>
      <c r="B999" s="300" t="s">
        <v>123</v>
      </c>
      <c r="C999" s="307">
        <f>SUM(C1000,C1010,C1026,C1031,C1042,C1049,C1057)</f>
        <v>597</v>
      </c>
      <c r="D999" s="307">
        <f>SUM(D1000,D1010,D1026,D1031,D1042,D1049,D1057)</f>
        <v>608</v>
      </c>
      <c r="E999" s="307">
        <v>1741</v>
      </c>
      <c r="F999" s="117">
        <f t="shared" si="32"/>
        <v>1.916</v>
      </c>
      <c r="G999" s="117">
        <f t="shared" si="33"/>
        <v>2.863</v>
      </c>
      <c r="H999" s="640"/>
      <c r="I999" s="641"/>
    </row>
    <row r="1000" s="635" customFormat="1" ht="36" customHeight="1" spans="1:9">
      <c r="A1000" s="423">
        <v>21501</v>
      </c>
      <c r="B1000" s="302" t="s">
        <v>876</v>
      </c>
      <c r="C1000" s="307">
        <f>SUM(C1001:C1009)</f>
        <v>31</v>
      </c>
      <c r="D1000" s="307">
        <f>SUM(D1001:D1009)</f>
        <v>0</v>
      </c>
      <c r="E1000" s="307">
        <v>0</v>
      </c>
      <c r="F1000" s="117">
        <f t="shared" si="32"/>
        <v>-1</v>
      </c>
      <c r="G1000" s="117" t="str">
        <f t="shared" si="33"/>
        <v/>
      </c>
      <c r="H1000" s="640"/>
      <c r="I1000" s="641"/>
    </row>
    <row r="1001" s="635" customFormat="1" ht="36" customHeight="1" spans="1:9">
      <c r="A1001" s="421">
        <v>2150101</v>
      </c>
      <c r="B1001" s="422" t="s">
        <v>156</v>
      </c>
      <c r="C1001" s="310">
        <v>31</v>
      </c>
      <c r="D1001" s="310">
        <v>0</v>
      </c>
      <c r="E1001" s="358">
        <v>0</v>
      </c>
      <c r="F1001" s="121">
        <f t="shared" si="32"/>
        <v>-1</v>
      </c>
      <c r="G1001" s="121" t="str">
        <f t="shared" si="33"/>
        <v/>
      </c>
      <c r="H1001" s="640"/>
      <c r="I1001" s="641"/>
    </row>
    <row r="1002" s="635" customFormat="1" ht="36" customHeight="1" spans="1:9">
      <c r="A1002" s="421">
        <v>2150102</v>
      </c>
      <c r="B1002" s="422" t="s">
        <v>157</v>
      </c>
      <c r="C1002" s="310">
        <v>0</v>
      </c>
      <c r="D1002" s="310">
        <v>0</v>
      </c>
      <c r="E1002" s="358">
        <v>0</v>
      </c>
      <c r="F1002" s="121" t="str">
        <f t="shared" si="32"/>
        <v/>
      </c>
      <c r="G1002" s="121" t="str">
        <f t="shared" si="33"/>
        <v/>
      </c>
      <c r="H1002" s="640"/>
      <c r="I1002" s="641"/>
    </row>
    <row r="1003" s="635" customFormat="1" ht="36" customHeight="1" spans="1:9">
      <c r="A1003" s="421">
        <v>2150103</v>
      </c>
      <c r="B1003" s="422" t="s">
        <v>158</v>
      </c>
      <c r="C1003" s="310">
        <v>0</v>
      </c>
      <c r="D1003" s="310">
        <v>0</v>
      </c>
      <c r="E1003" s="358">
        <v>0</v>
      </c>
      <c r="F1003" s="121" t="str">
        <f t="shared" si="32"/>
        <v/>
      </c>
      <c r="G1003" s="121" t="str">
        <f t="shared" si="33"/>
        <v/>
      </c>
      <c r="H1003" s="640"/>
      <c r="I1003" s="641"/>
    </row>
    <row r="1004" s="635" customFormat="1" ht="36" customHeight="1" spans="1:9">
      <c r="A1004" s="421">
        <v>2150104</v>
      </c>
      <c r="B1004" s="422" t="s">
        <v>877</v>
      </c>
      <c r="C1004" s="310">
        <v>0</v>
      </c>
      <c r="D1004" s="310">
        <v>0</v>
      </c>
      <c r="E1004" s="358">
        <v>0</v>
      </c>
      <c r="F1004" s="121" t="str">
        <f t="shared" si="32"/>
        <v/>
      </c>
      <c r="G1004" s="121" t="str">
        <f t="shared" si="33"/>
        <v/>
      </c>
      <c r="H1004" s="640"/>
      <c r="I1004" s="641"/>
    </row>
    <row r="1005" s="635" customFormat="1" ht="36" customHeight="1" spans="1:9">
      <c r="A1005" s="421">
        <v>2150105</v>
      </c>
      <c r="B1005" s="422" t="s">
        <v>878</v>
      </c>
      <c r="C1005" s="310">
        <v>0</v>
      </c>
      <c r="D1005" s="310">
        <v>0</v>
      </c>
      <c r="E1005" s="358">
        <v>0</v>
      </c>
      <c r="F1005" s="121" t="str">
        <f t="shared" si="32"/>
        <v/>
      </c>
      <c r="G1005" s="121" t="str">
        <f t="shared" si="33"/>
        <v/>
      </c>
      <c r="H1005" s="640"/>
      <c r="I1005" s="641"/>
    </row>
    <row r="1006" s="635" customFormat="1" ht="36" customHeight="1" spans="1:9">
      <c r="A1006" s="421">
        <v>2150106</v>
      </c>
      <c r="B1006" s="422" t="s">
        <v>879</v>
      </c>
      <c r="C1006" s="310">
        <v>0</v>
      </c>
      <c r="D1006" s="310">
        <v>0</v>
      </c>
      <c r="E1006" s="358">
        <v>0</v>
      </c>
      <c r="F1006" s="121" t="str">
        <f t="shared" si="32"/>
        <v/>
      </c>
      <c r="G1006" s="121" t="str">
        <f t="shared" si="33"/>
        <v/>
      </c>
      <c r="H1006" s="640"/>
      <c r="I1006" s="641"/>
    </row>
    <row r="1007" s="635" customFormat="1" ht="36" customHeight="1" spans="1:9">
      <c r="A1007" s="421">
        <v>2150107</v>
      </c>
      <c r="B1007" s="422" t="s">
        <v>880</v>
      </c>
      <c r="C1007" s="310">
        <v>0</v>
      </c>
      <c r="D1007" s="310">
        <v>0</v>
      </c>
      <c r="E1007" s="358">
        <v>0</v>
      </c>
      <c r="F1007" s="121" t="str">
        <f t="shared" si="32"/>
        <v/>
      </c>
      <c r="G1007" s="121" t="str">
        <f t="shared" si="33"/>
        <v/>
      </c>
      <c r="H1007" s="640"/>
      <c r="I1007" s="641"/>
    </row>
    <row r="1008" s="635" customFormat="1" ht="36" customHeight="1" spans="1:9">
      <c r="A1008" s="421">
        <v>2150108</v>
      </c>
      <c r="B1008" s="422" t="s">
        <v>881</v>
      </c>
      <c r="C1008" s="310">
        <v>0</v>
      </c>
      <c r="D1008" s="310">
        <v>0</v>
      </c>
      <c r="E1008" s="358">
        <v>0</v>
      </c>
      <c r="F1008" s="121" t="str">
        <f t="shared" si="32"/>
        <v/>
      </c>
      <c r="G1008" s="121" t="str">
        <f t="shared" si="33"/>
        <v/>
      </c>
      <c r="H1008" s="640"/>
      <c r="I1008" s="641"/>
    </row>
    <row r="1009" s="635" customFormat="1" ht="36" customHeight="1" spans="1:9">
      <c r="A1009" s="421">
        <v>2150199</v>
      </c>
      <c r="B1009" s="422" t="s">
        <v>882</v>
      </c>
      <c r="C1009" s="310">
        <v>0</v>
      </c>
      <c r="D1009" s="310">
        <v>0</v>
      </c>
      <c r="E1009" s="358">
        <v>0</v>
      </c>
      <c r="F1009" s="121" t="str">
        <f t="shared" si="32"/>
        <v/>
      </c>
      <c r="G1009" s="121" t="str">
        <f t="shared" si="33"/>
        <v/>
      </c>
      <c r="H1009" s="640"/>
      <c r="I1009" s="641"/>
    </row>
    <row r="1010" s="635" customFormat="1" ht="36" customHeight="1" spans="1:9">
      <c r="A1010" s="423">
        <v>21502</v>
      </c>
      <c r="B1010" s="302" t="s">
        <v>883</v>
      </c>
      <c r="C1010" s="307">
        <f>SUM(C1011:C1025)</f>
        <v>0</v>
      </c>
      <c r="D1010" s="307">
        <f>SUM(D1011:D1025)</f>
        <v>0</v>
      </c>
      <c r="E1010" s="307">
        <v>0</v>
      </c>
      <c r="F1010" s="117" t="str">
        <f t="shared" si="32"/>
        <v/>
      </c>
      <c r="G1010" s="117" t="str">
        <f t="shared" si="33"/>
        <v/>
      </c>
      <c r="H1010" s="640"/>
      <c r="I1010" s="641"/>
    </row>
    <row r="1011" s="635" customFormat="1" ht="36" customHeight="1" spans="1:9">
      <c r="A1011" s="421">
        <v>2150201</v>
      </c>
      <c r="B1011" s="422" t="s">
        <v>156</v>
      </c>
      <c r="C1011" s="310">
        <v>0</v>
      </c>
      <c r="D1011" s="310">
        <v>0</v>
      </c>
      <c r="E1011" s="358">
        <v>0</v>
      </c>
      <c r="F1011" s="121" t="str">
        <f t="shared" si="32"/>
        <v/>
      </c>
      <c r="G1011" s="121" t="str">
        <f t="shared" si="33"/>
        <v/>
      </c>
      <c r="H1011" s="640"/>
      <c r="I1011" s="641"/>
    </row>
    <row r="1012" s="635" customFormat="1" ht="36" customHeight="1" spans="1:9">
      <c r="A1012" s="421">
        <v>2150202</v>
      </c>
      <c r="B1012" s="422" t="s">
        <v>157</v>
      </c>
      <c r="C1012" s="310">
        <v>0</v>
      </c>
      <c r="D1012" s="310">
        <v>0</v>
      </c>
      <c r="E1012" s="358">
        <v>0</v>
      </c>
      <c r="F1012" s="121" t="str">
        <f t="shared" si="32"/>
        <v/>
      </c>
      <c r="G1012" s="121" t="str">
        <f t="shared" si="33"/>
        <v/>
      </c>
      <c r="H1012" s="640"/>
      <c r="I1012" s="641"/>
    </row>
    <row r="1013" s="635" customFormat="1" ht="36" customHeight="1" spans="1:9">
      <c r="A1013" s="421">
        <v>2150203</v>
      </c>
      <c r="B1013" s="422" t="s">
        <v>158</v>
      </c>
      <c r="C1013" s="310">
        <v>0</v>
      </c>
      <c r="D1013" s="310">
        <v>0</v>
      </c>
      <c r="E1013" s="358">
        <v>0</v>
      </c>
      <c r="F1013" s="121" t="str">
        <f t="shared" si="32"/>
        <v/>
      </c>
      <c r="G1013" s="121" t="str">
        <f t="shared" si="33"/>
        <v/>
      </c>
      <c r="H1013" s="640"/>
      <c r="I1013" s="641"/>
    </row>
    <row r="1014" s="635" customFormat="1" ht="36" customHeight="1" spans="1:9">
      <c r="A1014" s="421">
        <v>2150204</v>
      </c>
      <c r="B1014" s="422" t="s">
        <v>884</v>
      </c>
      <c r="C1014" s="310">
        <v>0</v>
      </c>
      <c r="D1014" s="310">
        <v>0</v>
      </c>
      <c r="E1014" s="358">
        <v>0</v>
      </c>
      <c r="F1014" s="121" t="str">
        <f t="shared" si="32"/>
        <v/>
      </c>
      <c r="G1014" s="121" t="str">
        <f t="shared" si="33"/>
        <v/>
      </c>
      <c r="H1014" s="640"/>
      <c r="I1014" s="641"/>
    </row>
    <row r="1015" s="635" customFormat="1" ht="36" customHeight="1" spans="1:9">
      <c r="A1015" s="421">
        <v>2150205</v>
      </c>
      <c r="B1015" s="422" t="s">
        <v>885</v>
      </c>
      <c r="C1015" s="310">
        <v>0</v>
      </c>
      <c r="D1015" s="310">
        <v>0</v>
      </c>
      <c r="E1015" s="358">
        <v>0</v>
      </c>
      <c r="F1015" s="121" t="str">
        <f t="shared" si="32"/>
        <v/>
      </c>
      <c r="G1015" s="121" t="str">
        <f t="shared" si="33"/>
        <v/>
      </c>
      <c r="H1015" s="640"/>
      <c r="I1015" s="641"/>
    </row>
    <row r="1016" s="635" customFormat="1" ht="36" customHeight="1" spans="1:9">
      <c r="A1016" s="421">
        <v>2150206</v>
      </c>
      <c r="B1016" s="422" t="s">
        <v>886</v>
      </c>
      <c r="C1016" s="310">
        <v>0</v>
      </c>
      <c r="D1016" s="310">
        <v>0</v>
      </c>
      <c r="E1016" s="358">
        <v>0</v>
      </c>
      <c r="F1016" s="121" t="str">
        <f t="shared" si="32"/>
        <v/>
      </c>
      <c r="G1016" s="121" t="str">
        <f t="shared" si="33"/>
        <v/>
      </c>
      <c r="H1016" s="640"/>
      <c r="I1016" s="641"/>
    </row>
    <row r="1017" s="635" customFormat="1" ht="64" customHeight="1" spans="1:9">
      <c r="A1017" s="421">
        <v>2150207</v>
      </c>
      <c r="B1017" s="422" t="s">
        <v>887</v>
      </c>
      <c r="C1017" s="310">
        <v>0</v>
      </c>
      <c r="D1017" s="310">
        <v>0</v>
      </c>
      <c r="E1017" s="358">
        <v>0</v>
      </c>
      <c r="F1017" s="121" t="str">
        <f t="shared" si="32"/>
        <v/>
      </c>
      <c r="G1017" s="121" t="str">
        <f t="shared" si="33"/>
        <v/>
      </c>
      <c r="H1017" s="640"/>
      <c r="I1017" s="641"/>
    </row>
    <row r="1018" s="635" customFormat="1" ht="36" customHeight="1" spans="1:9">
      <c r="A1018" s="421">
        <v>2150208</v>
      </c>
      <c r="B1018" s="422" t="s">
        <v>888</v>
      </c>
      <c r="C1018" s="310">
        <v>0</v>
      </c>
      <c r="D1018" s="310">
        <v>0</v>
      </c>
      <c r="E1018" s="358">
        <v>0</v>
      </c>
      <c r="F1018" s="121" t="str">
        <f t="shared" si="32"/>
        <v/>
      </c>
      <c r="G1018" s="121" t="str">
        <f t="shared" si="33"/>
        <v/>
      </c>
      <c r="H1018" s="640"/>
      <c r="I1018" s="641"/>
    </row>
    <row r="1019" s="635" customFormat="1" ht="36" customHeight="1" spans="1:9">
      <c r="A1019" s="421">
        <v>2150209</v>
      </c>
      <c r="B1019" s="422" t="s">
        <v>889</v>
      </c>
      <c r="C1019" s="310">
        <v>0</v>
      </c>
      <c r="D1019" s="310">
        <v>0</v>
      </c>
      <c r="E1019" s="358">
        <v>0</v>
      </c>
      <c r="F1019" s="121" t="str">
        <f t="shared" si="32"/>
        <v/>
      </c>
      <c r="G1019" s="121" t="str">
        <f t="shared" si="33"/>
        <v/>
      </c>
      <c r="H1019" s="640"/>
      <c r="I1019" s="641"/>
    </row>
    <row r="1020" s="635" customFormat="1" ht="36" customHeight="1" spans="1:9">
      <c r="A1020" s="421">
        <v>2150210</v>
      </c>
      <c r="B1020" s="422" t="s">
        <v>890</v>
      </c>
      <c r="C1020" s="310">
        <v>0</v>
      </c>
      <c r="D1020" s="310">
        <v>0</v>
      </c>
      <c r="E1020" s="358">
        <v>0</v>
      </c>
      <c r="F1020" s="121" t="str">
        <f t="shared" si="32"/>
        <v/>
      </c>
      <c r="G1020" s="121" t="str">
        <f t="shared" si="33"/>
        <v/>
      </c>
      <c r="H1020" s="640"/>
      <c r="I1020" s="641"/>
    </row>
    <row r="1021" s="635" customFormat="1" ht="36" customHeight="1" spans="1:9">
      <c r="A1021" s="421">
        <v>2150212</v>
      </c>
      <c r="B1021" s="422" t="s">
        <v>891</v>
      </c>
      <c r="C1021" s="310">
        <v>0</v>
      </c>
      <c r="D1021" s="310">
        <v>0</v>
      </c>
      <c r="E1021" s="358">
        <v>0</v>
      </c>
      <c r="F1021" s="121" t="str">
        <f t="shared" si="32"/>
        <v/>
      </c>
      <c r="G1021" s="121" t="str">
        <f t="shared" si="33"/>
        <v/>
      </c>
      <c r="H1021" s="640"/>
      <c r="I1021" s="641"/>
    </row>
    <row r="1022" s="635" customFormat="1" ht="36" customHeight="1" spans="1:9">
      <c r="A1022" s="421">
        <v>2150213</v>
      </c>
      <c r="B1022" s="422" t="s">
        <v>892</v>
      </c>
      <c r="C1022" s="310">
        <v>0</v>
      </c>
      <c r="D1022" s="310">
        <v>0</v>
      </c>
      <c r="E1022" s="358">
        <v>0</v>
      </c>
      <c r="F1022" s="121" t="str">
        <f t="shared" si="32"/>
        <v/>
      </c>
      <c r="G1022" s="121" t="str">
        <f t="shared" si="33"/>
        <v/>
      </c>
      <c r="H1022" s="640"/>
      <c r="I1022" s="641"/>
    </row>
    <row r="1023" s="635" customFormat="1" ht="36" customHeight="1" spans="1:9">
      <c r="A1023" s="421">
        <v>2150214</v>
      </c>
      <c r="B1023" s="422" t="s">
        <v>893</v>
      </c>
      <c r="C1023" s="310">
        <v>0</v>
      </c>
      <c r="D1023" s="310">
        <v>0</v>
      </c>
      <c r="E1023" s="358">
        <v>0</v>
      </c>
      <c r="F1023" s="121" t="str">
        <f t="shared" si="32"/>
        <v/>
      </c>
      <c r="G1023" s="121" t="str">
        <f t="shared" si="33"/>
        <v/>
      </c>
      <c r="H1023" s="640"/>
      <c r="I1023" s="641"/>
    </row>
    <row r="1024" s="635" customFormat="1" ht="36" customHeight="1" spans="1:9">
      <c r="A1024" s="421">
        <v>2150215</v>
      </c>
      <c r="B1024" s="422" t="s">
        <v>894</v>
      </c>
      <c r="C1024" s="310">
        <v>0</v>
      </c>
      <c r="D1024" s="310">
        <v>0</v>
      </c>
      <c r="E1024" s="358">
        <v>0</v>
      </c>
      <c r="F1024" s="121" t="str">
        <f t="shared" si="32"/>
        <v/>
      </c>
      <c r="G1024" s="121" t="str">
        <f t="shared" si="33"/>
        <v/>
      </c>
      <c r="H1024" s="640"/>
      <c r="I1024" s="641"/>
    </row>
    <row r="1025" s="635" customFormat="1" ht="36" customHeight="1" spans="1:9">
      <c r="A1025" s="421">
        <v>2150299</v>
      </c>
      <c r="B1025" s="422" t="s">
        <v>895</v>
      </c>
      <c r="C1025" s="310">
        <v>0</v>
      </c>
      <c r="D1025" s="310">
        <v>0</v>
      </c>
      <c r="E1025" s="358">
        <v>0</v>
      </c>
      <c r="F1025" s="121" t="str">
        <f t="shared" si="32"/>
        <v/>
      </c>
      <c r="G1025" s="121" t="str">
        <f t="shared" si="33"/>
        <v/>
      </c>
      <c r="H1025" s="640"/>
      <c r="I1025" s="641"/>
    </row>
    <row r="1026" s="635" customFormat="1" ht="36" customHeight="1" spans="1:9">
      <c r="A1026" s="423">
        <v>21503</v>
      </c>
      <c r="B1026" s="302" t="s">
        <v>896</v>
      </c>
      <c r="C1026" s="307">
        <f>SUM(C1027:C1030)</f>
        <v>0</v>
      </c>
      <c r="D1026" s="307">
        <f>SUM(D1027:D1030)</f>
        <v>0</v>
      </c>
      <c r="E1026" s="307">
        <v>0</v>
      </c>
      <c r="F1026" s="117" t="str">
        <f t="shared" si="32"/>
        <v/>
      </c>
      <c r="G1026" s="117" t="str">
        <f t="shared" si="33"/>
        <v/>
      </c>
      <c r="H1026" s="640"/>
      <c r="I1026" s="641"/>
    </row>
    <row r="1027" s="635" customFormat="1" ht="36" customHeight="1" spans="1:9">
      <c r="A1027" s="421">
        <v>2150301</v>
      </c>
      <c r="B1027" s="422" t="s">
        <v>156</v>
      </c>
      <c r="C1027" s="310">
        <v>0</v>
      </c>
      <c r="D1027" s="310">
        <v>0</v>
      </c>
      <c r="E1027" s="358">
        <v>0</v>
      </c>
      <c r="F1027" s="121" t="str">
        <f t="shared" si="32"/>
        <v/>
      </c>
      <c r="G1027" s="121" t="str">
        <f t="shared" si="33"/>
        <v/>
      </c>
      <c r="H1027" s="640"/>
      <c r="I1027" s="641"/>
    </row>
    <row r="1028" s="635" customFormat="1" ht="36" customHeight="1" spans="1:9">
      <c r="A1028" s="421">
        <v>2150302</v>
      </c>
      <c r="B1028" s="422" t="s">
        <v>157</v>
      </c>
      <c r="C1028" s="310">
        <v>0</v>
      </c>
      <c r="D1028" s="310">
        <v>0</v>
      </c>
      <c r="E1028" s="358">
        <v>0</v>
      </c>
      <c r="F1028" s="121" t="str">
        <f t="shared" si="32"/>
        <v/>
      </c>
      <c r="G1028" s="121" t="str">
        <f t="shared" si="33"/>
        <v/>
      </c>
      <c r="H1028" s="640"/>
      <c r="I1028" s="641"/>
    </row>
    <row r="1029" s="635" customFormat="1" ht="36" customHeight="1" spans="1:9">
      <c r="A1029" s="421">
        <v>2150303</v>
      </c>
      <c r="B1029" s="422" t="s">
        <v>158</v>
      </c>
      <c r="C1029" s="310">
        <v>0</v>
      </c>
      <c r="D1029" s="310">
        <v>0</v>
      </c>
      <c r="E1029" s="358">
        <v>0</v>
      </c>
      <c r="F1029" s="121" t="str">
        <f t="shared" ref="F1029:F1092" si="34">IF(C1029&gt;0,E1029/C1029-1,"")</f>
        <v/>
      </c>
      <c r="G1029" s="121" t="str">
        <f t="shared" ref="G1029:G1092" si="35">IF(D1029&gt;0,E1029/D1029,"")</f>
        <v/>
      </c>
      <c r="H1029" s="640"/>
      <c r="I1029" s="641"/>
    </row>
    <row r="1030" s="635" customFormat="1" ht="36" customHeight="1" spans="1:9">
      <c r="A1030" s="421">
        <v>2150399</v>
      </c>
      <c r="B1030" s="422" t="s">
        <v>897</v>
      </c>
      <c r="C1030" s="310">
        <v>0</v>
      </c>
      <c r="D1030" s="310">
        <v>0</v>
      </c>
      <c r="E1030" s="358">
        <v>0</v>
      </c>
      <c r="F1030" s="121" t="str">
        <f t="shared" si="34"/>
        <v/>
      </c>
      <c r="G1030" s="121" t="str">
        <f t="shared" si="35"/>
        <v/>
      </c>
      <c r="H1030" s="640"/>
      <c r="I1030" s="641"/>
    </row>
    <row r="1031" s="635" customFormat="1" ht="36" customHeight="1" spans="1:9">
      <c r="A1031" s="423">
        <v>21505</v>
      </c>
      <c r="B1031" s="302" t="s">
        <v>898</v>
      </c>
      <c r="C1031" s="307">
        <f>SUM(C1032:C1041)</f>
        <v>566</v>
      </c>
      <c r="D1031" s="307">
        <f>SUM(D1032:D1041)</f>
        <v>572</v>
      </c>
      <c r="E1031" s="307">
        <v>1041</v>
      </c>
      <c r="F1031" s="117">
        <f t="shared" si="34"/>
        <v>0.839</v>
      </c>
      <c r="G1031" s="117">
        <f t="shared" si="35"/>
        <v>1.82</v>
      </c>
      <c r="H1031" s="640"/>
      <c r="I1031" s="641"/>
    </row>
    <row r="1032" s="635" customFormat="1" ht="36" customHeight="1" spans="1:9">
      <c r="A1032" s="421">
        <v>2150501</v>
      </c>
      <c r="B1032" s="422" t="s">
        <v>156</v>
      </c>
      <c r="C1032" s="310">
        <v>393</v>
      </c>
      <c r="D1032" s="310">
        <v>425</v>
      </c>
      <c r="E1032" s="358">
        <v>423</v>
      </c>
      <c r="F1032" s="121">
        <f t="shared" si="34"/>
        <v>0.076</v>
      </c>
      <c r="G1032" s="121">
        <f t="shared" si="35"/>
        <v>0.995</v>
      </c>
      <c r="H1032" s="640"/>
      <c r="I1032" s="641"/>
    </row>
    <row r="1033" s="635" customFormat="1" ht="36" customHeight="1" spans="1:9">
      <c r="A1033" s="421">
        <v>2150502</v>
      </c>
      <c r="B1033" s="422" t="s">
        <v>157</v>
      </c>
      <c r="C1033" s="310">
        <v>0</v>
      </c>
      <c r="D1033" s="310">
        <v>0</v>
      </c>
      <c r="E1033" s="358">
        <v>0</v>
      </c>
      <c r="F1033" s="121" t="str">
        <f t="shared" si="34"/>
        <v/>
      </c>
      <c r="G1033" s="121" t="str">
        <f t="shared" si="35"/>
        <v/>
      </c>
      <c r="H1033" s="640"/>
      <c r="I1033" s="641"/>
    </row>
    <row r="1034" s="635" customFormat="1" ht="36" customHeight="1" spans="1:9">
      <c r="A1034" s="421">
        <v>2150503</v>
      </c>
      <c r="B1034" s="422" t="s">
        <v>158</v>
      </c>
      <c r="C1034" s="310">
        <v>0</v>
      </c>
      <c r="D1034" s="310">
        <v>0</v>
      </c>
      <c r="E1034" s="358">
        <v>0</v>
      </c>
      <c r="F1034" s="121" t="str">
        <f t="shared" si="34"/>
        <v/>
      </c>
      <c r="G1034" s="121" t="str">
        <f t="shared" si="35"/>
        <v/>
      </c>
      <c r="H1034" s="640"/>
      <c r="I1034" s="641"/>
    </row>
    <row r="1035" s="635" customFormat="1" ht="36" customHeight="1" spans="1:9">
      <c r="A1035" s="421">
        <v>2150505</v>
      </c>
      <c r="B1035" s="422" t="s">
        <v>899</v>
      </c>
      <c r="C1035" s="310">
        <v>0</v>
      </c>
      <c r="D1035" s="310">
        <v>0</v>
      </c>
      <c r="E1035" s="358">
        <v>0</v>
      </c>
      <c r="F1035" s="121" t="str">
        <f t="shared" si="34"/>
        <v/>
      </c>
      <c r="G1035" s="121" t="str">
        <f t="shared" si="35"/>
        <v/>
      </c>
      <c r="H1035" s="640"/>
      <c r="I1035" s="641"/>
    </row>
    <row r="1036" s="635" customFormat="1" ht="36" customHeight="1" spans="1:9">
      <c r="A1036" s="421">
        <v>2150507</v>
      </c>
      <c r="B1036" s="422" t="s">
        <v>900</v>
      </c>
      <c r="C1036" s="310">
        <v>0</v>
      </c>
      <c r="D1036" s="310">
        <v>0</v>
      </c>
      <c r="E1036" s="358">
        <v>0</v>
      </c>
      <c r="F1036" s="121" t="str">
        <f t="shared" si="34"/>
        <v/>
      </c>
      <c r="G1036" s="121" t="str">
        <f t="shared" si="35"/>
        <v/>
      </c>
      <c r="H1036" s="640"/>
      <c r="I1036" s="641"/>
    </row>
    <row r="1037" s="635" customFormat="1" ht="36" customHeight="1" spans="1:9">
      <c r="A1037" s="421">
        <v>2150508</v>
      </c>
      <c r="B1037" s="422" t="s">
        <v>901</v>
      </c>
      <c r="C1037" s="310">
        <v>0</v>
      </c>
      <c r="D1037" s="310">
        <v>0</v>
      </c>
      <c r="E1037" s="358">
        <v>0</v>
      </c>
      <c r="F1037" s="121" t="str">
        <f t="shared" si="34"/>
        <v/>
      </c>
      <c r="G1037" s="121" t="str">
        <f t="shared" si="35"/>
        <v/>
      </c>
      <c r="H1037" s="640"/>
      <c r="I1037" s="641"/>
    </row>
    <row r="1038" s="635" customFormat="1" ht="36" customHeight="1" spans="1:9">
      <c r="A1038" s="425">
        <v>2150516</v>
      </c>
      <c r="B1038" s="434" t="s">
        <v>902</v>
      </c>
      <c r="C1038" s="310">
        <v>0</v>
      </c>
      <c r="D1038" s="310">
        <v>0</v>
      </c>
      <c r="E1038" s="358">
        <v>0</v>
      </c>
      <c r="F1038" s="121" t="str">
        <f t="shared" si="34"/>
        <v/>
      </c>
      <c r="G1038" s="121" t="str">
        <f t="shared" si="35"/>
        <v/>
      </c>
      <c r="H1038" s="640"/>
      <c r="I1038" s="641"/>
    </row>
    <row r="1039" s="635" customFormat="1" ht="36" customHeight="1" spans="1:9">
      <c r="A1039" s="425">
        <v>2150517</v>
      </c>
      <c r="B1039" s="434" t="s">
        <v>903</v>
      </c>
      <c r="C1039" s="310">
        <v>0</v>
      </c>
      <c r="D1039" s="310">
        <v>0</v>
      </c>
      <c r="E1039" s="358">
        <v>435</v>
      </c>
      <c r="F1039" s="121" t="str">
        <f t="shared" si="34"/>
        <v/>
      </c>
      <c r="G1039" s="121" t="str">
        <f t="shared" si="35"/>
        <v/>
      </c>
      <c r="H1039" s="640"/>
      <c r="I1039" s="641"/>
    </row>
    <row r="1040" s="635" customFormat="1" ht="36" customHeight="1" spans="1:9">
      <c r="A1040" s="425">
        <v>2150550</v>
      </c>
      <c r="B1040" s="434" t="s">
        <v>165</v>
      </c>
      <c r="C1040" s="310">
        <v>24</v>
      </c>
      <c r="D1040" s="310">
        <v>20</v>
      </c>
      <c r="E1040" s="358">
        <v>34</v>
      </c>
      <c r="F1040" s="121">
        <f t="shared" si="34"/>
        <v>0.417</v>
      </c>
      <c r="G1040" s="121">
        <f t="shared" si="35"/>
        <v>1.7</v>
      </c>
      <c r="H1040" s="640"/>
      <c r="I1040" s="641"/>
    </row>
    <row r="1041" s="635" customFormat="1" ht="36" customHeight="1" spans="1:9">
      <c r="A1041" s="421">
        <v>2150599</v>
      </c>
      <c r="B1041" s="422" t="s">
        <v>904</v>
      </c>
      <c r="C1041" s="310">
        <v>149</v>
      </c>
      <c r="D1041" s="310">
        <v>127</v>
      </c>
      <c r="E1041" s="358">
        <v>149</v>
      </c>
      <c r="F1041" s="121">
        <f t="shared" si="34"/>
        <v>0</v>
      </c>
      <c r="G1041" s="121">
        <f t="shared" si="35"/>
        <v>1.173</v>
      </c>
      <c r="H1041" s="640"/>
      <c r="I1041" s="641"/>
    </row>
    <row r="1042" s="635" customFormat="1" ht="36" customHeight="1" spans="1:9">
      <c r="A1042" s="423">
        <v>21507</v>
      </c>
      <c r="B1042" s="302" t="s">
        <v>905</v>
      </c>
      <c r="C1042" s="307">
        <f>SUM(C1043:C1048)</f>
        <v>0</v>
      </c>
      <c r="D1042" s="307">
        <f>SUM(D1043:D1048)</f>
        <v>0</v>
      </c>
      <c r="E1042" s="307">
        <v>0</v>
      </c>
      <c r="F1042" s="117" t="str">
        <f t="shared" si="34"/>
        <v/>
      </c>
      <c r="G1042" s="117" t="str">
        <f t="shared" si="35"/>
        <v/>
      </c>
      <c r="H1042" s="640"/>
      <c r="I1042" s="641"/>
    </row>
    <row r="1043" s="635" customFormat="1" ht="36" customHeight="1" spans="1:9">
      <c r="A1043" s="421">
        <v>2150701</v>
      </c>
      <c r="B1043" s="422" t="s">
        <v>156</v>
      </c>
      <c r="C1043" s="310">
        <v>0</v>
      </c>
      <c r="D1043" s="310">
        <v>0</v>
      </c>
      <c r="E1043" s="358">
        <v>0</v>
      </c>
      <c r="F1043" s="121" t="str">
        <f t="shared" si="34"/>
        <v/>
      </c>
      <c r="G1043" s="121" t="str">
        <f t="shared" si="35"/>
        <v/>
      </c>
      <c r="H1043" s="640"/>
      <c r="I1043" s="641"/>
    </row>
    <row r="1044" s="635" customFormat="1" ht="36" customHeight="1" spans="1:9">
      <c r="A1044" s="421">
        <v>2150702</v>
      </c>
      <c r="B1044" s="422" t="s">
        <v>157</v>
      </c>
      <c r="C1044" s="310">
        <v>0</v>
      </c>
      <c r="D1044" s="310">
        <v>0</v>
      </c>
      <c r="E1044" s="358">
        <v>0</v>
      </c>
      <c r="F1044" s="121" t="str">
        <f t="shared" si="34"/>
        <v/>
      </c>
      <c r="G1044" s="121" t="str">
        <f t="shared" si="35"/>
        <v/>
      </c>
      <c r="H1044" s="640"/>
      <c r="I1044" s="641"/>
    </row>
    <row r="1045" s="635" customFormat="1" ht="36" customHeight="1" spans="1:9">
      <c r="A1045" s="421">
        <v>2150703</v>
      </c>
      <c r="B1045" s="422" t="s">
        <v>158</v>
      </c>
      <c r="C1045" s="310">
        <v>0</v>
      </c>
      <c r="D1045" s="310">
        <v>0</v>
      </c>
      <c r="E1045" s="358">
        <v>0</v>
      </c>
      <c r="F1045" s="121" t="str">
        <f t="shared" si="34"/>
        <v/>
      </c>
      <c r="G1045" s="121" t="str">
        <f t="shared" si="35"/>
        <v/>
      </c>
      <c r="H1045" s="640"/>
      <c r="I1045" s="641"/>
    </row>
    <row r="1046" s="635" customFormat="1" ht="36" customHeight="1" spans="1:9">
      <c r="A1046" s="421">
        <v>2150704</v>
      </c>
      <c r="B1046" s="422" t="s">
        <v>906</v>
      </c>
      <c r="C1046" s="310">
        <v>0</v>
      </c>
      <c r="D1046" s="310">
        <v>0</v>
      </c>
      <c r="E1046" s="358">
        <v>0</v>
      </c>
      <c r="F1046" s="121" t="str">
        <f t="shared" si="34"/>
        <v/>
      </c>
      <c r="G1046" s="121" t="str">
        <f t="shared" si="35"/>
        <v/>
      </c>
      <c r="H1046" s="640"/>
      <c r="I1046" s="641"/>
    </row>
    <row r="1047" s="635" customFormat="1" ht="36" customHeight="1" spans="1:9">
      <c r="A1047" s="421">
        <v>2150705</v>
      </c>
      <c r="B1047" s="422" t="s">
        <v>907</v>
      </c>
      <c r="C1047" s="310">
        <v>0</v>
      </c>
      <c r="D1047" s="310">
        <v>0</v>
      </c>
      <c r="E1047" s="358">
        <v>0</v>
      </c>
      <c r="F1047" s="121" t="str">
        <f t="shared" si="34"/>
        <v/>
      </c>
      <c r="G1047" s="121" t="str">
        <f t="shared" si="35"/>
        <v/>
      </c>
      <c r="H1047" s="640"/>
      <c r="I1047" s="641"/>
    </row>
    <row r="1048" s="635" customFormat="1" ht="36" customHeight="1" spans="1:9">
      <c r="A1048" s="421">
        <v>2150799</v>
      </c>
      <c r="B1048" s="422" t="s">
        <v>908</v>
      </c>
      <c r="C1048" s="310">
        <v>0</v>
      </c>
      <c r="D1048" s="310">
        <v>0</v>
      </c>
      <c r="E1048" s="358">
        <v>0</v>
      </c>
      <c r="F1048" s="121" t="str">
        <f t="shared" si="34"/>
        <v/>
      </c>
      <c r="G1048" s="121" t="str">
        <f t="shared" si="35"/>
        <v/>
      </c>
      <c r="H1048" s="640"/>
      <c r="I1048" s="641"/>
    </row>
    <row r="1049" s="635" customFormat="1" ht="36" customHeight="1" spans="1:9">
      <c r="A1049" s="423">
        <v>21508</v>
      </c>
      <c r="B1049" s="302" t="s">
        <v>909</v>
      </c>
      <c r="C1049" s="307">
        <f>SUM(C1050:C1056)</f>
        <v>0</v>
      </c>
      <c r="D1049" s="307">
        <f>SUM(D1050:D1056)</f>
        <v>36</v>
      </c>
      <c r="E1049" s="307">
        <v>0</v>
      </c>
      <c r="F1049" s="117" t="str">
        <f t="shared" si="34"/>
        <v/>
      </c>
      <c r="G1049" s="117">
        <f t="shared" si="35"/>
        <v>0</v>
      </c>
      <c r="H1049" s="640"/>
      <c r="I1049" s="641"/>
    </row>
    <row r="1050" s="635" customFormat="1" ht="36" customHeight="1" spans="1:9">
      <c r="A1050" s="421">
        <v>2150801</v>
      </c>
      <c r="B1050" s="422" t="s">
        <v>156</v>
      </c>
      <c r="C1050" s="310">
        <v>0</v>
      </c>
      <c r="D1050" s="310">
        <v>0</v>
      </c>
      <c r="E1050" s="358">
        <v>0</v>
      </c>
      <c r="F1050" s="121" t="str">
        <f t="shared" si="34"/>
        <v/>
      </c>
      <c r="G1050" s="121" t="str">
        <f t="shared" si="35"/>
        <v/>
      </c>
      <c r="H1050" s="640"/>
      <c r="I1050" s="641"/>
    </row>
    <row r="1051" s="635" customFormat="1" ht="36" customHeight="1" spans="1:9">
      <c r="A1051" s="421">
        <v>2150802</v>
      </c>
      <c r="B1051" s="422" t="s">
        <v>157</v>
      </c>
      <c r="C1051" s="310">
        <v>0</v>
      </c>
      <c r="D1051" s="310">
        <v>0</v>
      </c>
      <c r="E1051" s="358">
        <v>0</v>
      </c>
      <c r="F1051" s="121" t="str">
        <f t="shared" si="34"/>
        <v/>
      </c>
      <c r="G1051" s="121" t="str">
        <f t="shared" si="35"/>
        <v/>
      </c>
      <c r="H1051" s="640"/>
      <c r="I1051" s="641"/>
    </row>
    <row r="1052" s="635" customFormat="1" ht="36" customHeight="1" spans="1:9">
      <c r="A1052" s="421">
        <v>2150803</v>
      </c>
      <c r="B1052" s="422" t="s">
        <v>158</v>
      </c>
      <c r="C1052" s="310">
        <v>0</v>
      </c>
      <c r="D1052" s="310">
        <v>0</v>
      </c>
      <c r="E1052" s="358">
        <v>0</v>
      </c>
      <c r="F1052" s="121" t="str">
        <f t="shared" si="34"/>
        <v/>
      </c>
      <c r="G1052" s="121" t="str">
        <f t="shared" si="35"/>
        <v/>
      </c>
      <c r="H1052" s="640"/>
      <c r="I1052" s="641"/>
    </row>
    <row r="1053" s="635" customFormat="1" ht="36" customHeight="1" spans="1:9">
      <c r="A1053" s="421">
        <v>2150804</v>
      </c>
      <c r="B1053" s="422" t="s">
        <v>910</v>
      </c>
      <c r="C1053" s="310">
        <v>0</v>
      </c>
      <c r="D1053" s="310">
        <v>0</v>
      </c>
      <c r="E1053" s="358">
        <v>0</v>
      </c>
      <c r="F1053" s="121" t="str">
        <f t="shared" si="34"/>
        <v/>
      </c>
      <c r="G1053" s="121" t="str">
        <f t="shared" si="35"/>
        <v/>
      </c>
      <c r="H1053" s="640"/>
      <c r="I1053" s="641"/>
    </row>
    <row r="1054" s="635" customFormat="1" ht="36" customHeight="1" spans="1:9">
      <c r="A1054" s="421">
        <v>2150805</v>
      </c>
      <c r="B1054" s="422" t="s">
        <v>911</v>
      </c>
      <c r="C1054" s="310">
        <v>0</v>
      </c>
      <c r="D1054" s="310">
        <v>36</v>
      </c>
      <c r="E1054" s="358">
        <v>0</v>
      </c>
      <c r="F1054" s="121" t="str">
        <f t="shared" si="34"/>
        <v/>
      </c>
      <c r="G1054" s="121">
        <f t="shared" si="35"/>
        <v>0</v>
      </c>
      <c r="H1054" s="640"/>
      <c r="I1054" s="641"/>
    </row>
    <row r="1055" s="635" customFormat="1" ht="36" customHeight="1" spans="1:9">
      <c r="A1055" s="425">
        <v>2150806</v>
      </c>
      <c r="B1055" s="431" t="s">
        <v>912</v>
      </c>
      <c r="C1055" s="310">
        <v>0</v>
      </c>
      <c r="D1055" s="310">
        <v>0</v>
      </c>
      <c r="E1055" s="358">
        <v>0</v>
      </c>
      <c r="F1055" s="121" t="str">
        <f t="shared" si="34"/>
        <v/>
      </c>
      <c r="G1055" s="121" t="str">
        <f t="shared" si="35"/>
        <v/>
      </c>
      <c r="H1055" s="640"/>
      <c r="I1055" s="641"/>
    </row>
    <row r="1056" s="635" customFormat="1" ht="36" customHeight="1" spans="1:9">
      <c r="A1056" s="421">
        <v>2150899</v>
      </c>
      <c r="B1056" s="422" t="s">
        <v>913</v>
      </c>
      <c r="C1056" s="310">
        <v>0</v>
      </c>
      <c r="D1056" s="310">
        <v>0</v>
      </c>
      <c r="E1056" s="358">
        <v>0</v>
      </c>
      <c r="F1056" s="121" t="str">
        <f t="shared" si="34"/>
        <v/>
      </c>
      <c r="G1056" s="121" t="str">
        <f t="shared" si="35"/>
        <v/>
      </c>
      <c r="H1056" s="640"/>
      <c r="I1056" s="641"/>
    </row>
    <row r="1057" s="635" customFormat="1" ht="36" customHeight="1" spans="1:9">
      <c r="A1057" s="423">
        <v>21599</v>
      </c>
      <c r="B1057" s="302" t="s">
        <v>914</v>
      </c>
      <c r="C1057" s="307">
        <f>SUM(C1058:C1062)</f>
        <v>0</v>
      </c>
      <c r="D1057" s="307">
        <f>SUM(D1058:D1062)</f>
        <v>0</v>
      </c>
      <c r="E1057" s="307">
        <v>700</v>
      </c>
      <c r="F1057" s="117" t="str">
        <f t="shared" si="34"/>
        <v/>
      </c>
      <c r="G1057" s="117" t="str">
        <f t="shared" si="35"/>
        <v/>
      </c>
      <c r="H1057" s="640"/>
      <c r="I1057" s="641"/>
    </row>
    <row r="1058" s="635" customFormat="1" ht="36" customHeight="1" spans="1:9">
      <c r="A1058" s="421">
        <v>2159901</v>
      </c>
      <c r="B1058" s="422" t="s">
        <v>915</v>
      </c>
      <c r="C1058" s="310">
        <v>0</v>
      </c>
      <c r="D1058" s="310">
        <v>0</v>
      </c>
      <c r="E1058" s="358">
        <v>0</v>
      </c>
      <c r="F1058" s="121" t="str">
        <f t="shared" si="34"/>
        <v/>
      </c>
      <c r="G1058" s="121" t="str">
        <f t="shared" si="35"/>
        <v/>
      </c>
      <c r="H1058" s="640"/>
      <c r="I1058" s="641"/>
    </row>
    <row r="1059" s="635" customFormat="1" ht="36" customHeight="1" spans="1:9">
      <c r="A1059" s="421">
        <v>2159904</v>
      </c>
      <c r="B1059" s="422" t="s">
        <v>916</v>
      </c>
      <c r="C1059" s="310">
        <v>0</v>
      </c>
      <c r="D1059" s="310">
        <v>0</v>
      </c>
      <c r="E1059" s="358">
        <v>0</v>
      </c>
      <c r="F1059" s="121" t="str">
        <f t="shared" si="34"/>
        <v/>
      </c>
      <c r="G1059" s="121" t="str">
        <f t="shared" si="35"/>
        <v/>
      </c>
      <c r="H1059" s="640"/>
      <c r="I1059" s="641"/>
    </row>
    <row r="1060" s="635" customFormat="1" ht="36" customHeight="1" spans="1:9">
      <c r="A1060" s="421">
        <v>2159905</v>
      </c>
      <c r="B1060" s="422" t="s">
        <v>917</v>
      </c>
      <c r="C1060" s="310">
        <v>0</v>
      </c>
      <c r="D1060" s="310">
        <v>0</v>
      </c>
      <c r="E1060" s="358">
        <v>0</v>
      </c>
      <c r="F1060" s="121" t="str">
        <f t="shared" si="34"/>
        <v/>
      </c>
      <c r="G1060" s="121" t="str">
        <f t="shared" si="35"/>
        <v/>
      </c>
      <c r="H1060" s="640"/>
      <c r="I1060" s="641"/>
    </row>
    <row r="1061" s="635" customFormat="1" ht="64" customHeight="1" spans="1:9">
      <c r="A1061" s="421">
        <v>2159906</v>
      </c>
      <c r="B1061" s="422" t="s">
        <v>918</v>
      </c>
      <c r="C1061" s="310">
        <v>0</v>
      </c>
      <c r="D1061" s="310">
        <v>0</v>
      </c>
      <c r="E1061" s="358">
        <v>0</v>
      </c>
      <c r="F1061" s="121" t="str">
        <f t="shared" si="34"/>
        <v/>
      </c>
      <c r="G1061" s="121" t="str">
        <f t="shared" si="35"/>
        <v/>
      </c>
      <c r="H1061" s="640"/>
      <c r="I1061" s="641"/>
    </row>
    <row r="1062" s="635" customFormat="1" ht="36" customHeight="1" spans="1:9">
      <c r="A1062" s="421">
        <v>2159999</v>
      </c>
      <c r="B1062" s="422" t="s">
        <v>914</v>
      </c>
      <c r="C1062" s="310">
        <v>0</v>
      </c>
      <c r="D1062" s="310">
        <v>0</v>
      </c>
      <c r="E1062" s="358">
        <v>700</v>
      </c>
      <c r="F1062" s="121" t="str">
        <f t="shared" si="34"/>
        <v/>
      </c>
      <c r="G1062" s="121" t="str">
        <f t="shared" si="35"/>
        <v/>
      </c>
      <c r="H1062" s="640"/>
      <c r="I1062" s="641"/>
    </row>
    <row r="1063" s="635" customFormat="1" ht="36" customHeight="1" spans="1:9">
      <c r="A1063" s="423">
        <v>216</v>
      </c>
      <c r="B1063" s="300" t="s">
        <v>124</v>
      </c>
      <c r="C1063" s="307">
        <f>SUM(C1064,C1074,C1080)</f>
        <v>214</v>
      </c>
      <c r="D1063" s="307">
        <f>SUM(D1064,D1074,D1080)</f>
        <v>321</v>
      </c>
      <c r="E1063" s="307">
        <v>388</v>
      </c>
      <c r="F1063" s="117">
        <f t="shared" si="34"/>
        <v>0.813</v>
      </c>
      <c r="G1063" s="117">
        <f t="shared" si="35"/>
        <v>1.209</v>
      </c>
      <c r="H1063" s="640"/>
      <c r="I1063" s="641"/>
    </row>
    <row r="1064" s="635" customFormat="1" ht="36" customHeight="1" spans="1:9">
      <c r="A1064" s="423">
        <v>21602</v>
      </c>
      <c r="B1064" s="302" t="s">
        <v>919</v>
      </c>
      <c r="C1064" s="307">
        <f>SUM(C1065:C1073)</f>
        <v>214</v>
      </c>
      <c r="D1064" s="307">
        <f>SUM(D1065:D1073)</f>
        <v>321</v>
      </c>
      <c r="E1064" s="307">
        <v>308</v>
      </c>
      <c r="F1064" s="117">
        <f t="shared" si="34"/>
        <v>0.439</v>
      </c>
      <c r="G1064" s="117">
        <f t="shared" si="35"/>
        <v>0.96</v>
      </c>
      <c r="H1064" s="640"/>
      <c r="I1064" s="641"/>
    </row>
    <row r="1065" s="635" customFormat="1" ht="36" customHeight="1" spans="1:9">
      <c r="A1065" s="421">
        <v>2160201</v>
      </c>
      <c r="B1065" s="422" t="s">
        <v>156</v>
      </c>
      <c r="C1065" s="310">
        <v>207</v>
      </c>
      <c r="D1065" s="310">
        <v>228</v>
      </c>
      <c r="E1065" s="358">
        <v>238</v>
      </c>
      <c r="F1065" s="121">
        <f t="shared" si="34"/>
        <v>0.15</v>
      </c>
      <c r="G1065" s="121">
        <f t="shared" si="35"/>
        <v>1.044</v>
      </c>
      <c r="H1065" s="640"/>
      <c r="I1065" s="641"/>
    </row>
    <row r="1066" s="635" customFormat="1" ht="36" customHeight="1" spans="1:9">
      <c r="A1066" s="421">
        <v>2160202</v>
      </c>
      <c r="B1066" s="422" t="s">
        <v>157</v>
      </c>
      <c r="C1066" s="310">
        <v>7</v>
      </c>
      <c r="D1066" s="310">
        <v>0</v>
      </c>
      <c r="E1066" s="358">
        <v>0</v>
      </c>
      <c r="F1066" s="121">
        <f t="shared" si="34"/>
        <v>-1</v>
      </c>
      <c r="G1066" s="121" t="str">
        <f t="shared" si="35"/>
        <v/>
      </c>
      <c r="H1066" s="640"/>
      <c r="I1066" s="641"/>
    </row>
    <row r="1067" s="635" customFormat="1" ht="36" customHeight="1" spans="1:9">
      <c r="A1067" s="421">
        <v>2160203</v>
      </c>
      <c r="B1067" s="422" t="s">
        <v>158</v>
      </c>
      <c r="C1067" s="310">
        <v>0</v>
      </c>
      <c r="D1067" s="310">
        <v>0</v>
      </c>
      <c r="E1067" s="358">
        <v>0</v>
      </c>
      <c r="F1067" s="121" t="str">
        <f t="shared" si="34"/>
        <v/>
      </c>
      <c r="G1067" s="121" t="str">
        <f t="shared" si="35"/>
        <v/>
      </c>
      <c r="H1067" s="640"/>
      <c r="I1067" s="641"/>
    </row>
    <row r="1068" s="635" customFormat="1" ht="36" customHeight="1" spans="1:9">
      <c r="A1068" s="421">
        <v>2160216</v>
      </c>
      <c r="B1068" s="422" t="s">
        <v>920</v>
      </c>
      <c r="C1068" s="310">
        <v>0</v>
      </c>
      <c r="D1068" s="310">
        <v>0</v>
      </c>
      <c r="E1068" s="358">
        <v>0</v>
      </c>
      <c r="F1068" s="121" t="str">
        <f t="shared" si="34"/>
        <v/>
      </c>
      <c r="G1068" s="121" t="str">
        <f t="shared" si="35"/>
        <v/>
      </c>
      <c r="H1068" s="640"/>
      <c r="I1068" s="641"/>
    </row>
    <row r="1069" s="635" customFormat="1" ht="36" customHeight="1" spans="1:9">
      <c r="A1069" s="421">
        <v>2160217</v>
      </c>
      <c r="B1069" s="422" t="s">
        <v>921</v>
      </c>
      <c r="C1069" s="310">
        <v>0</v>
      </c>
      <c r="D1069" s="310">
        <v>0</v>
      </c>
      <c r="E1069" s="358">
        <v>0</v>
      </c>
      <c r="F1069" s="121" t="str">
        <f t="shared" si="34"/>
        <v/>
      </c>
      <c r="G1069" s="121" t="str">
        <f t="shared" si="35"/>
        <v/>
      </c>
      <c r="H1069" s="640"/>
      <c r="I1069" s="641"/>
    </row>
    <row r="1070" s="635" customFormat="1" ht="36" customHeight="1" spans="1:9">
      <c r="A1070" s="421">
        <v>2160218</v>
      </c>
      <c r="B1070" s="422" t="s">
        <v>922</v>
      </c>
      <c r="C1070" s="310">
        <v>0</v>
      </c>
      <c r="D1070" s="310">
        <v>0</v>
      </c>
      <c r="E1070" s="358">
        <v>0</v>
      </c>
      <c r="F1070" s="121" t="str">
        <f t="shared" si="34"/>
        <v/>
      </c>
      <c r="G1070" s="121" t="str">
        <f t="shared" si="35"/>
        <v/>
      </c>
      <c r="H1070" s="640"/>
      <c r="I1070" s="641"/>
    </row>
    <row r="1071" s="635" customFormat="1" ht="36" customHeight="1" spans="1:9">
      <c r="A1071" s="421">
        <v>2160219</v>
      </c>
      <c r="B1071" s="422" t="s">
        <v>923</v>
      </c>
      <c r="C1071" s="310">
        <v>0</v>
      </c>
      <c r="D1071" s="310">
        <v>0</v>
      </c>
      <c r="E1071" s="358">
        <v>0</v>
      </c>
      <c r="F1071" s="121" t="str">
        <f t="shared" si="34"/>
        <v/>
      </c>
      <c r="G1071" s="121" t="str">
        <f t="shared" si="35"/>
        <v/>
      </c>
      <c r="H1071" s="640"/>
      <c r="I1071" s="641"/>
    </row>
    <row r="1072" s="635" customFormat="1" ht="36" customHeight="1" spans="1:9">
      <c r="A1072" s="421">
        <v>2160250</v>
      </c>
      <c r="B1072" s="422" t="s">
        <v>165</v>
      </c>
      <c r="C1072" s="310">
        <v>0</v>
      </c>
      <c r="D1072" s="310">
        <v>0</v>
      </c>
      <c r="E1072" s="358">
        <v>0</v>
      </c>
      <c r="F1072" s="121" t="str">
        <f t="shared" si="34"/>
        <v/>
      </c>
      <c r="G1072" s="121" t="str">
        <f t="shared" si="35"/>
        <v/>
      </c>
      <c r="H1072" s="640"/>
      <c r="I1072" s="641"/>
    </row>
    <row r="1073" s="635" customFormat="1" ht="36" customHeight="1" spans="1:9">
      <c r="A1073" s="421">
        <v>2160299</v>
      </c>
      <c r="B1073" s="422" t="s">
        <v>924</v>
      </c>
      <c r="C1073" s="310">
        <v>0</v>
      </c>
      <c r="D1073" s="310">
        <v>93</v>
      </c>
      <c r="E1073" s="358">
        <v>70</v>
      </c>
      <c r="F1073" s="121" t="str">
        <f t="shared" si="34"/>
        <v/>
      </c>
      <c r="G1073" s="121">
        <f t="shared" si="35"/>
        <v>0.753</v>
      </c>
      <c r="H1073" s="640"/>
      <c r="I1073" s="641"/>
    </row>
    <row r="1074" s="635" customFormat="1" ht="36" customHeight="1" spans="1:9">
      <c r="A1074" s="423">
        <v>21606</v>
      </c>
      <c r="B1074" s="302" t="s">
        <v>925</v>
      </c>
      <c r="C1074" s="307">
        <f>SUM(C1075:C1079)</f>
        <v>0</v>
      </c>
      <c r="D1074" s="307">
        <f>SUM(D1075:D1079)</f>
        <v>0</v>
      </c>
      <c r="E1074" s="307">
        <v>80</v>
      </c>
      <c r="F1074" s="117" t="str">
        <f t="shared" si="34"/>
        <v/>
      </c>
      <c r="G1074" s="117" t="str">
        <f t="shared" si="35"/>
        <v/>
      </c>
      <c r="H1074" s="640"/>
      <c r="I1074" s="641"/>
    </row>
    <row r="1075" s="635" customFormat="1" ht="36" customHeight="1" spans="1:9">
      <c r="A1075" s="421">
        <v>2160601</v>
      </c>
      <c r="B1075" s="422" t="s">
        <v>156</v>
      </c>
      <c r="C1075" s="310">
        <v>0</v>
      </c>
      <c r="D1075" s="310">
        <v>0</v>
      </c>
      <c r="E1075" s="358">
        <v>0</v>
      </c>
      <c r="F1075" s="121" t="str">
        <f t="shared" si="34"/>
        <v/>
      </c>
      <c r="G1075" s="121" t="str">
        <f t="shared" si="35"/>
        <v/>
      </c>
      <c r="H1075" s="640"/>
      <c r="I1075" s="641"/>
    </row>
    <row r="1076" s="635" customFormat="1" ht="36" customHeight="1" spans="1:9">
      <c r="A1076" s="421">
        <v>2160602</v>
      </c>
      <c r="B1076" s="422" t="s">
        <v>157</v>
      </c>
      <c r="C1076" s="310">
        <v>0</v>
      </c>
      <c r="D1076" s="310">
        <v>0</v>
      </c>
      <c r="E1076" s="358">
        <v>0</v>
      </c>
      <c r="F1076" s="121" t="str">
        <f t="shared" si="34"/>
        <v/>
      </c>
      <c r="G1076" s="121" t="str">
        <f t="shared" si="35"/>
        <v/>
      </c>
      <c r="H1076" s="640"/>
      <c r="I1076" s="641"/>
    </row>
    <row r="1077" s="635" customFormat="1" ht="36" customHeight="1" spans="1:9">
      <c r="A1077" s="421">
        <v>2160603</v>
      </c>
      <c r="B1077" s="422" t="s">
        <v>158</v>
      </c>
      <c r="C1077" s="310">
        <v>0</v>
      </c>
      <c r="D1077" s="310">
        <v>0</v>
      </c>
      <c r="E1077" s="358">
        <v>0</v>
      </c>
      <c r="F1077" s="121" t="str">
        <f t="shared" si="34"/>
        <v/>
      </c>
      <c r="G1077" s="121" t="str">
        <f t="shared" si="35"/>
        <v/>
      </c>
      <c r="H1077" s="640"/>
      <c r="I1077" s="641"/>
    </row>
    <row r="1078" s="635" customFormat="1" ht="36" customHeight="1" spans="1:9">
      <c r="A1078" s="421">
        <v>2160607</v>
      </c>
      <c r="B1078" s="422" t="s">
        <v>926</v>
      </c>
      <c r="C1078" s="310">
        <v>0</v>
      </c>
      <c r="D1078" s="310">
        <v>0</v>
      </c>
      <c r="E1078" s="358">
        <v>0</v>
      </c>
      <c r="F1078" s="121" t="str">
        <f t="shared" si="34"/>
        <v/>
      </c>
      <c r="G1078" s="121" t="str">
        <f t="shared" si="35"/>
        <v/>
      </c>
      <c r="H1078" s="640"/>
      <c r="I1078" s="641"/>
    </row>
    <row r="1079" s="635" customFormat="1" ht="36" customHeight="1" spans="1:9">
      <c r="A1079" s="421">
        <v>2160699</v>
      </c>
      <c r="B1079" s="422" t="s">
        <v>927</v>
      </c>
      <c r="C1079" s="310">
        <v>0</v>
      </c>
      <c r="D1079" s="310">
        <v>0</v>
      </c>
      <c r="E1079" s="358">
        <v>80</v>
      </c>
      <c r="F1079" s="121" t="str">
        <f t="shared" si="34"/>
        <v/>
      </c>
      <c r="G1079" s="121" t="str">
        <f t="shared" si="35"/>
        <v/>
      </c>
      <c r="H1079" s="640"/>
      <c r="I1079" s="641"/>
    </row>
    <row r="1080" s="635" customFormat="1" ht="36" customHeight="1" spans="1:9">
      <c r="A1080" s="423">
        <v>21699</v>
      </c>
      <c r="B1080" s="302" t="s">
        <v>928</v>
      </c>
      <c r="C1080" s="307">
        <f>SUM(C1081:C1082)</f>
        <v>0</v>
      </c>
      <c r="D1080" s="307">
        <f>SUM(D1081:D1082)</f>
        <v>0</v>
      </c>
      <c r="E1080" s="307">
        <v>0</v>
      </c>
      <c r="F1080" s="117" t="str">
        <f t="shared" si="34"/>
        <v/>
      </c>
      <c r="G1080" s="117" t="str">
        <f t="shared" si="35"/>
        <v/>
      </c>
      <c r="H1080" s="640"/>
      <c r="I1080" s="641"/>
    </row>
    <row r="1081" s="635" customFormat="1" ht="36" customHeight="1" spans="1:9">
      <c r="A1081" s="421">
        <v>2169901</v>
      </c>
      <c r="B1081" s="422" t="s">
        <v>929</v>
      </c>
      <c r="C1081" s="310">
        <v>0</v>
      </c>
      <c r="D1081" s="310">
        <v>0</v>
      </c>
      <c r="E1081" s="358">
        <v>0</v>
      </c>
      <c r="F1081" s="121" t="str">
        <f t="shared" si="34"/>
        <v/>
      </c>
      <c r="G1081" s="121" t="str">
        <f t="shared" si="35"/>
        <v/>
      </c>
      <c r="H1081" s="640"/>
      <c r="I1081" s="641"/>
    </row>
    <row r="1082" s="635" customFormat="1" ht="36" customHeight="1" spans="1:9">
      <c r="A1082" s="421">
        <v>2169999</v>
      </c>
      <c r="B1082" s="422" t="s">
        <v>928</v>
      </c>
      <c r="C1082" s="310">
        <v>0</v>
      </c>
      <c r="D1082" s="310">
        <v>0</v>
      </c>
      <c r="E1082" s="358">
        <v>0</v>
      </c>
      <c r="F1082" s="121" t="str">
        <f t="shared" si="34"/>
        <v/>
      </c>
      <c r="G1082" s="121" t="str">
        <f t="shared" si="35"/>
        <v/>
      </c>
      <c r="H1082" s="640"/>
      <c r="I1082" s="641"/>
    </row>
    <row r="1083" s="635" customFormat="1" ht="36" customHeight="1" spans="1:9">
      <c r="A1083" s="423">
        <v>217</v>
      </c>
      <c r="B1083" s="300" t="s">
        <v>125</v>
      </c>
      <c r="C1083" s="307">
        <f>SUM(C1084,C1091,C1101,C1107)</f>
        <v>363</v>
      </c>
      <c r="D1083" s="307">
        <f>SUM(D1084,D1091,D1101,D1107)</f>
        <v>0</v>
      </c>
      <c r="E1083" s="307">
        <v>20</v>
      </c>
      <c r="F1083" s="117">
        <f t="shared" si="34"/>
        <v>-0.945</v>
      </c>
      <c r="G1083" s="117" t="str">
        <f t="shared" si="35"/>
        <v/>
      </c>
      <c r="H1083" s="640"/>
      <c r="I1083" s="641"/>
    </row>
    <row r="1084" s="635" customFormat="1" ht="36" customHeight="1" spans="1:9">
      <c r="A1084" s="423">
        <v>21701</v>
      </c>
      <c r="B1084" s="302" t="s">
        <v>930</v>
      </c>
      <c r="C1084" s="307">
        <f>SUM(C1085:C1090)</f>
        <v>0</v>
      </c>
      <c r="D1084" s="307">
        <f>SUM(D1085:D1090)</f>
        <v>0</v>
      </c>
      <c r="E1084" s="307">
        <v>0</v>
      </c>
      <c r="F1084" s="117" t="str">
        <f t="shared" si="34"/>
        <v/>
      </c>
      <c r="G1084" s="117" t="str">
        <f t="shared" si="35"/>
        <v/>
      </c>
      <c r="H1084" s="640"/>
      <c r="I1084" s="641"/>
    </row>
    <row r="1085" s="635" customFormat="1" ht="36" customHeight="1" spans="1:9">
      <c r="A1085" s="421">
        <v>2170101</v>
      </c>
      <c r="B1085" s="422" t="s">
        <v>156</v>
      </c>
      <c r="C1085" s="310">
        <v>0</v>
      </c>
      <c r="D1085" s="310">
        <v>0</v>
      </c>
      <c r="E1085" s="358">
        <v>0</v>
      </c>
      <c r="F1085" s="121" t="str">
        <f t="shared" si="34"/>
        <v/>
      </c>
      <c r="G1085" s="121" t="str">
        <f t="shared" si="35"/>
        <v/>
      </c>
      <c r="H1085" s="640"/>
      <c r="I1085" s="641"/>
    </row>
    <row r="1086" s="635" customFormat="1" ht="36" customHeight="1" spans="1:9">
      <c r="A1086" s="421">
        <v>2170102</v>
      </c>
      <c r="B1086" s="422" t="s">
        <v>157</v>
      </c>
      <c r="C1086" s="310">
        <v>0</v>
      </c>
      <c r="D1086" s="310">
        <v>0</v>
      </c>
      <c r="E1086" s="358">
        <v>0</v>
      </c>
      <c r="F1086" s="121" t="str">
        <f t="shared" si="34"/>
        <v/>
      </c>
      <c r="G1086" s="121" t="str">
        <f t="shared" si="35"/>
        <v/>
      </c>
      <c r="H1086" s="640"/>
      <c r="I1086" s="641"/>
    </row>
    <row r="1087" s="635" customFormat="1" ht="36" customHeight="1" spans="1:9">
      <c r="A1087" s="421">
        <v>2170103</v>
      </c>
      <c r="B1087" s="422" t="s">
        <v>158</v>
      </c>
      <c r="C1087" s="310">
        <v>0</v>
      </c>
      <c r="D1087" s="310">
        <v>0</v>
      </c>
      <c r="E1087" s="358">
        <v>0</v>
      </c>
      <c r="F1087" s="121" t="str">
        <f t="shared" si="34"/>
        <v/>
      </c>
      <c r="G1087" s="121" t="str">
        <f t="shared" si="35"/>
        <v/>
      </c>
      <c r="H1087" s="640"/>
      <c r="I1087" s="641"/>
    </row>
    <row r="1088" s="635" customFormat="1" ht="36" customHeight="1" spans="1:9">
      <c r="A1088" s="421">
        <v>2170104</v>
      </c>
      <c r="B1088" s="422" t="s">
        <v>931</v>
      </c>
      <c r="C1088" s="310">
        <v>0</v>
      </c>
      <c r="D1088" s="310">
        <v>0</v>
      </c>
      <c r="E1088" s="358">
        <v>0</v>
      </c>
      <c r="F1088" s="121" t="str">
        <f t="shared" si="34"/>
        <v/>
      </c>
      <c r="G1088" s="121" t="str">
        <f t="shared" si="35"/>
        <v/>
      </c>
      <c r="H1088" s="640"/>
      <c r="I1088" s="641"/>
    </row>
    <row r="1089" s="635" customFormat="1" ht="36" customHeight="1" spans="1:9">
      <c r="A1089" s="421">
        <v>2170150</v>
      </c>
      <c r="B1089" s="422" t="s">
        <v>165</v>
      </c>
      <c r="C1089" s="310">
        <v>0</v>
      </c>
      <c r="D1089" s="310">
        <v>0</v>
      </c>
      <c r="E1089" s="358">
        <v>0</v>
      </c>
      <c r="F1089" s="121" t="str">
        <f t="shared" si="34"/>
        <v/>
      </c>
      <c r="G1089" s="121" t="str">
        <f t="shared" si="35"/>
        <v/>
      </c>
      <c r="H1089" s="640"/>
      <c r="I1089" s="641"/>
    </row>
    <row r="1090" s="635" customFormat="1" ht="36" customHeight="1" spans="1:9">
      <c r="A1090" s="421">
        <v>2170199</v>
      </c>
      <c r="B1090" s="422" t="s">
        <v>932</v>
      </c>
      <c r="C1090" s="310">
        <v>0</v>
      </c>
      <c r="D1090" s="310">
        <v>0</v>
      </c>
      <c r="E1090" s="358">
        <v>0</v>
      </c>
      <c r="F1090" s="121" t="str">
        <f t="shared" si="34"/>
        <v/>
      </c>
      <c r="G1090" s="121" t="str">
        <f t="shared" si="35"/>
        <v/>
      </c>
      <c r="H1090" s="640"/>
      <c r="I1090" s="641"/>
    </row>
    <row r="1091" s="635" customFormat="1" ht="36" customHeight="1" spans="1:9">
      <c r="A1091" s="300">
        <v>21702</v>
      </c>
      <c r="B1091" s="435" t="s">
        <v>933</v>
      </c>
      <c r="C1091" s="307">
        <f>SUM(C1092:C1100)</f>
        <v>0</v>
      </c>
      <c r="D1091" s="307">
        <f>SUM(D1092:D1100)</f>
        <v>0</v>
      </c>
      <c r="E1091" s="307">
        <v>0</v>
      </c>
      <c r="F1091" s="117" t="str">
        <f t="shared" si="34"/>
        <v/>
      </c>
      <c r="G1091" s="117" t="str">
        <f t="shared" si="35"/>
        <v/>
      </c>
      <c r="H1091" s="640"/>
      <c r="I1091" s="641"/>
    </row>
    <row r="1092" s="635" customFormat="1" ht="36" customHeight="1" spans="1:9">
      <c r="A1092" s="436">
        <v>2170201</v>
      </c>
      <c r="B1092" s="437" t="s">
        <v>934</v>
      </c>
      <c r="C1092" s="310">
        <v>0</v>
      </c>
      <c r="D1092" s="310">
        <v>0</v>
      </c>
      <c r="E1092" s="358">
        <v>0</v>
      </c>
      <c r="F1092" s="121" t="str">
        <f t="shared" si="34"/>
        <v/>
      </c>
      <c r="G1092" s="121" t="str">
        <f t="shared" si="35"/>
        <v/>
      </c>
      <c r="H1092" s="640"/>
      <c r="I1092" s="641"/>
    </row>
    <row r="1093" s="635" customFormat="1" ht="36" customHeight="1" spans="1:9">
      <c r="A1093" s="436">
        <v>2170202</v>
      </c>
      <c r="B1093" s="437" t="s">
        <v>935</v>
      </c>
      <c r="C1093" s="310">
        <v>0</v>
      </c>
      <c r="D1093" s="310">
        <v>0</v>
      </c>
      <c r="E1093" s="358">
        <v>0</v>
      </c>
      <c r="F1093" s="121" t="str">
        <f t="shared" ref="F1093:F1156" si="36">IF(C1093&gt;0,E1093/C1093-1,"")</f>
        <v/>
      </c>
      <c r="G1093" s="121" t="str">
        <f t="shared" ref="G1093:G1156" si="37">IF(D1093&gt;0,E1093/D1093,"")</f>
        <v/>
      </c>
      <c r="H1093" s="640"/>
      <c r="I1093" s="641"/>
    </row>
    <row r="1094" s="635" customFormat="1" ht="36" customHeight="1" spans="1:9">
      <c r="A1094" s="436">
        <v>2170203</v>
      </c>
      <c r="B1094" s="437" t="s">
        <v>936</v>
      </c>
      <c r="C1094" s="310">
        <v>0</v>
      </c>
      <c r="D1094" s="310">
        <v>0</v>
      </c>
      <c r="E1094" s="358">
        <v>0</v>
      </c>
      <c r="F1094" s="121" t="str">
        <f t="shared" si="36"/>
        <v/>
      </c>
      <c r="G1094" s="121" t="str">
        <f t="shared" si="37"/>
        <v/>
      </c>
      <c r="H1094" s="640"/>
      <c r="I1094" s="641"/>
    </row>
    <row r="1095" s="635" customFormat="1" ht="36" customHeight="1" spans="1:9">
      <c r="A1095" s="436">
        <v>2170204</v>
      </c>
      <c r="B1095" s="437" t="s">
        <v>937</v>
      </c>
      <c r="C1095" s="310">
        <v>0</v>
      </c>
      <c r="D1095" s="310">
        <v>0</v>
      </c>
      <c r="E1095" s="358">
        <v>0</v>
      </c>
      <c r="F1095" s="121" t="str">
        <f t="shared" si="36"/>
        <v/>
      </c>
      <c r="G1095" s="121" t="str">
        <f t="shared" si="37"/>
        <v/>
      </c>
      <c r="H1095" s="640"/>
      <c r="I1095" s="641"/>
    </row>
    <row r="1096" s="635" customFormat="1" ht="36" customHeight="1" spans="1:9">
      <c r="A1096" s="436">
        <v>2170205</v>
      </c>
      <c r="B1096" s="437" t="s">
        <v>938</v>
      </c>
      <c r="C1096" s="310">
        <v>0</v>
      </c>
      <c r="D1096" s="310">
        <v>0</v>
      </c>
      <c r="E1096" s="358">
        <v>0</v>
      </c>
      <c r="F1096" s="121" t="str">
        <f t="shared" si="36"/>
        <v/>
      </c>
      <c r="G1096" s="121" t="str">
        <f t="shared" si="37"/>
        <v/>
      </c>
      <c r="H1096" s="640"/>
      <c r="I1096" s="641"/>
    </row>
    <row r="1097" s="635" customFormat="1" ht="36" customHeight="1" spans="1:9">
      <c r="A1097" s="436">
        <v>2170206</v>
      </c>
      <c r="B1097" s="437" t="s">
        <v>939</v>
      </c>
      <c r="C1097" s="310">
        <v>0</v>
      </c>
      <c r="D1097" s="310">
        <v>0</v>
      </c>
      <c r="E1097" s="358">
        <v>0</v>
      </c>
      <c r="F1097" s="121" t="str">
        <f t="shared" si="36"/>
        <v/>
      </c>
      <c r="G1097" s="121" t="str">
        <f t="shared" si="37"/>
        <v/>
      </c>
      <c r="H1097" s="640"/>
      <c r="I1097" s="641"/>
    </row>
    <row r="1098" s="635" customFormat="1" ht="36" customHeight="1" spans="1:9">
      <c r="A1098" s="436">
        <v>2170207</v>
      </c>
      <c r="B1098" s="437" t="s">
        <v>940</v>
      </c>
      <c r="C1098" s="310">
        <v>0</v>
      </c>
      <c r="D1098" s="310">
        <v>0</v>
      </c>
      <c r="E1098" s="358">
        <v>0</v>
      </c>
      <c r="F1098" s="121" t="str">
        <f t="shared" si="36"/>
        <v/>
      </c>
      <c r="G1098" s="121" t="str">
        <f t="shared" si="37"/>
        <v/>
      </c>
      <c r="H1098" s="640"/>
      <c r="I1098" s="641"/>
    </row>
    <row r="1099" s="635" customFormat="1" ht="36" customHeight="1" spans="1:9">
      <c r="A1099" s="436">
        <v>2170208</v>
      </c>
      <c r="B1099" s="437" t="s">
        <v>941</v>
      </c>
      <c r="C1099" s="310">
        <v>0</v>
      </c>
      <c r="D1099" s="310">
        <v>0</v>
      </c>
      <c r="E1099" s="358">
        <v>0</v>
      </c>
      <c r="F1099" s="121" t="str">
        <f t="shared" si="36"/>
        <v/>
      </c>
      <c r="G1099" s="121" t="str">
        <f t="shared" si="37"/>
        <v/>
      </c>
      <c r="H1099" s="640"/>
      <c r="I1099" s="641"/>
    </row>
    <row r="1100" s="635" customFormat="1" ht="36" customHeight="1" spans="1:9">
      <c r="A1100" s="436">
        <v>2170299</v>
      </c>
      <c r="B1100" s="437" t="s">
        <v>942</v>
      </c>
      <c r="C1100" s="310">
        <v>0</v>
      </c>
      <c r="D1100" s="310">
        <v>0</v>
      </c>
      <c r="E1100" s="358">
        <v>0</v>
      </c>
      <c r="F1100" s="121" t="str">
        <f t="shared" si="36"/>
        <v/>
      </c>
      <c r="G1100" s="121" t="str">
        <f t="shared" si="37"/>
        <v/>
      </c>
      <c r="H1100" s="640"/>
      <c r="I1100" s="641"/>
    </row>
    <row r="1101" s="635" customFormat="1" ht="36" customHeight="1" spans="1:9">
      <c r="A1101" s="423">
        <v>21703</v>
      </c>
      <c r="B1101" s="302" t="s">
        <v>943</v>
      </c>
      <c r="C1101" s="307">
        <f>SUM(C1102:C1106)</f>
        <v>0</v>
      </c>
      <c r="D1101" s="307">
        <f>SUM(D1102:D1106)</f>
        <v>0</v>
      </c>
      <c r="E1101" s="307">
        <v>0</v>
      </c>
      <c r="F1101" s="117" t="str">
        <f t="shared" si="36"/>
        <v/>
      </c>
      <c r="G1101" s="117" t="str">
        <f t="shared" si="37"/>
        <v/>
      </c>
      <c r="H1101" s="640"/>
      <c r="I1101" s="641"/>
    </row>
    <row r="1102" s="635" customFormat="1" ht="36" customHeight="1" spans="1:9">
      <c r="A1102" s="421">
        <v>2170301</v>
      </c>
      <c r="B1102" s="422" t="s">
        <v>944</v>
      </c>
      <c r="C1102" s="310">
        <v>0</v>
      </c>
      <c r="D1102" s="310">
        <v>0</v>
      </c>
      <c r="E1102" s="358">
        <v>0</v>
      </c>
      <c r="F1102" s="121" t="str">
        <f t="shared" si="36"/>
        <v/>
      </c>
      <c r="G1102" s="121" t="str">
        <f t="shared" si="37"/>
        <v/>
      </c>
      <c r="H1102" s="640"/>
      <c r="I1102" s="641"/>
    </row>
    <row r="1103" s="635" customFormat="1" ht="36" customHeight="1" spans="1:9">
      <c r="A1103" s="421">
        <v>2170302</v>
      </c>
      <c r="B1103" s="422" t="s">
        <v>945</v>
      </c>
      <c r="C1103" s="310">
        <v>0</v>
      </c>
      <c r="D1103" s="310">
        <v>0</v>
      </c>
      <c r="E1103" s="358">
        <v>0</v>
      </c>
      <c r="F1103" s="121" t="str">
        <f t="shared" si="36"/>
        <v/>
      </c>
      <c r="G1103" s="121" t="str">
        <f t="shared" si="37"/>
        <v/>
      </c>
      <c r="H1103" s="640"/>
      <c r="I1103" s="641"/>
    </row>
    <row r="1104" s="635" customFormat="1" ht="36" customHeight="1" spans="1:9">
      <c r="A1104" s="421">
        <v>2170303</v>
      </c>
      <c r="B1104" s="422" t="s">
        <v>946</v>
      </c>
      <c r="C1104" s="310">
        <v>0</v>
      </c>
      <c r="D1104" s="310">
        <v>0</v>
      </c>
      <c r="E1104" s="358">
        <v>0</v>
      </c>
      <c r="F1104" s="121" t="str">
        <f t="shared" si="36"/>
        <v/>
      </c>
      <c r="G1104" s="121" t="str">
        <f t="shared" si="37"/>
        <v/>
      </c>
      <c r="H1104" s="640"/>
      <c r="I1104" s="641"/>
    </row>
    <row r="1105" s="635" customFormat="1" ht="36" customHeight="1" spans="1:9">
      <c r="A1105" s="421">
        <v>2170304</v>
      </c>
      <c r="B1105" s="422" t="s">
        <v>947</v>
      </c>
      <c r="C1105" s="310">
        <v>0</v>
      </c>
      <c r="D1105" s="310">
        <v>0</v>
      </c>
      <c r="E1105" s="358">
        <v>0</v>
      </c>
      <c r="F1105" s="121" t="str">
        <f t="shared" si="36"/>
        <v/>
      </c>
      <c r="G1105" s="121" t="str">
        <f t="shared" si="37"/>
        <v/>
      </c>
      <c r="H1105" s="640"/>
      <c r="I1105" s="641"/>
    </row>
    <row r="1106" s="635" customFormat="1" ht="36" customHeight="1" spans="1:9">
      <c r="A1106" s="421">
        <v>2170399</v>
      </c>
      <c r="B1106" s="422" t="s">
        <v>948</v>
      </c>
      <c r="C1106" s="310">
        <v>0</v>
      </c>
      <c r="D1106" s="310">
        <v>0</v>
      </c>
      <c r="E1106" s="358">
        <v>0</v>
      </c>
      <c r="F1106" s="121" t="str">
        <f t="shared" si="36"/>
        <v/>
      </c>
      <c r="G1106" s="121" t="str">
        <f t="shared" si="37"/>
        <v/>
      </c>
      <c r="H1106" s="640"/>
      <c r="I1106" s="641"/>
    </row>
    <row r="1107" s="635" customFormat="1" ht="36" customHeight="1" spans="1:9">
      <c r="A1107" s="423">
        <v>21799</v>
      </c>
      <c r="B1107" s="302" t="s">
        <v>949</v>
      </c>
      <c r="C1107" s="307">
        <f>SUM(C1108:C1109)</f>
        <v>363</v>
      </c>
      <c r="D1107" s="307">
        <f>SUM(D1108:D1109)</f>
        <v>0</v>
      </c>
      <c r="E1107" s="307">
        <v>20</v>
      </c>
      <c r="F1107" s="117">
        <f t="shared" si="36"/>
        <v>-0.945</v>
      </c>
      <c r="G1107" s="117" t="str">
        <f t="shared" si="37"/>
        <v/>
      </c>
      <c r="H1107" s="640"/>
      <c r="I1107" s="641"/>
    </row>
    <row r="1108" s="635" customFormat="1" ht="36" customHeight="1" spans="1:9">
      <c r="A1108" s="316">
        <v>2179902</v>
      </c>
      <c r="B1108" s="422" t="s">
        <v>950</v>
      </c>
      <c r="C1108" s="310">
        <v>313</v>
      </c>
      <c r="D1108" s="310">
        <v>0</v>
      </c>
      <c r="E1108" s="358">
        <v>0</v>
      </c>
      <c r="F1108" s="121">
        <f t="shared" si="36"/>
        <v>-1</v>
      </c>
      <c r="G1108" s="121" t="str">
        <f t="shared" si="37"/>
        <v/>
      </c>
      <c r="H1108" s="640"/>
      <c r="I1108" s="641"/>
    </row>
    <row r="1109" s="635" customFormat="1" ht="36" customHeight="1" spans="1:9">
      <c r="A1109" s="316">
        <v>2179999</v>
      </c>
      <c r="B1109" s="422" t="s">
        <v>948</v>
      </c>
      <c r="C1109" s="310">
        <v>50</v>
      </c>
      <c r="D1109" s="310">
        <v>0</v>
      </c>
      <c r="E1109" s="358">
        <v>20</v>
      </c>
      <c r="F1109" s="121">
        <f t="shared" si="36"/>
        <v>-0.6</v>
      </c>
      <c r="G1109" s="121" t="str">
        <f t="shared" si="37"/>
        <v/>
      </c>
      <c r="H1109" s="640"/>
      <c r="I1109" s="641"/>
    </row>
    <row r="1110" s="635" customFormat="1" ht="36" customHeight="1" spans="1:9">
      <c r="A1110" s="423">
        <v>219</v>
      </c>
      <c r="B1110" s="300" t="s">
        <v>126</v>
      </c>
      <c r="C1110" s="307">
        <f>SUM(C1111:C1119)</f>
        <v>0</v>
      </c>
      <c r="D1110" s="307">
        <f>SUM(D1111:D1119)</f>
        <v>0</v>
      </c>
      <c r="E1110" s="307">
        <v>0</v>
      </c>
      <c r="F1110" s="117" t="str">
        <f t="shared" si="36"/>
        <v/>
      </c>
      <c r="G1110" s="117" t="str">
        <f t="shared" si="37"/>
        <v/>
      </c>
      <c r="H1110" s="640"/>
      <c r="I1110" s="641"/>
    </row>
    <row r="1111" s="635" customFormat="1" ht="36" customHeight="1" spans="1:9">
      <c r="A1111" s="423">
        <v>21901</v>
      </c>
      <c r="B1111" s="302" t="s">
        <v>951</v>
      </c>
      <c r="C1111" s="307"/>
      <c r="D1111" s="307"/>
      <c r="E1111" s="307"/>
      <c r="F1111" s="117" t="str">
        <f t="shared" si="36"/>
        <v/>
      </c>
      <c r="G1111" s="117" t="str">
        <f t="shared" si="37"/>
        <v/>
      </c>
      <c r="H1111" s="640"/>
      <c r="I1111" s="641"/>
    </row>
    <row r="1112" s="635" customFormat="1" ht="36" customHeight="1" spans="1:9">
      <c r="A1112" s="423">
        <v>21902</v>
      </c>
      <c r="B1112" s="302" t="s">
        <v>952</v>
      </c>
      <c r="C1112" s="307"/>
      <c r="D1112" s="307"/>
      <c r="E1112" s="307"/>
      <c r="F1112" s="117" t="str">
        <f t="shared" si="36"/>
        <v/>
      </c>
      <c r="G1112" s="117" t="str">
        <f t="shared" si="37"/>
        <v/>
      </c>
      <c r="H1112" s="640"/>
      <c r="I1112" s="641"/>
    </row>
    <row r="1113" s="635" customFormat="1" ht="36" customHeight="1" spans="1:9">
      <c r="A1113" s="423">
        <v>21903</v>
      </c>
      <c r="B1113" s="313" t="s">
        <v>953</v>
      </c>
      <c r="C1113" s="307"/>
      <c r="D1113" s="307"/>
      <c r="E1113" s="307"/>
      <c r="F1113" s="117" t="str">
        <f t="shared" si="36"/>
        <v/>
      </c>
      <c r="G1113" s="117" t="str">
        <f t="shared" si="37"/>
        <v/>
      </c>
      <c r="H1113" s="640"/>
      <c r="I1113" s="641"/>
    </row>
    <row r="1114" s="635" customFormat="1" ht="36" customHeight="1" spans="1:9">
      <c r="A1114" s="423">
        <v>21904</v>
      </c>
      <c r="B1114" s="313" t="s">
        <v>954</v>
      </c>
      <c r="C1114" s="307"/>
      <c r="D1114" s="307"/>
      <c r="E1114" s="307"/>
      <c r="F1114" s="117" t="str">
        <f t="shared" si="36"/>
        <v/>
      </c>
      <c r="G1114" s="117" t="str">
        <f t="shared" si="37"/>
        <v/>
      </c>
      <c r="H1114" s="640"/>
      <c r="I1114" s="641"/>
    </row>
    <row r="1115" s="635" customFormat="1" ht="36" customHeight="1" spans="1:9">
      <c r="A1115" s="423">
        <v>21905</v>
      </c>
      <c r="B1115" s="302" t="s">
        <v>955</v>
      </c>
      <c r="C1115" s="307"/>
      <c r="D1115" s="307"/>
      <c r="E1115" s="307"/>
      <c r="F1115" s="117" t="str">
        <f t="shared" si="36"/>
        <v/>
      </c>
      <c r="G1115" s="117" t="str">
        <f t="shared" si="37"/>
        <v/>
      </c>
      <c r="H1115" s="640"/>
      <c r="I1115" s="641"/>
    </row>
    <row r="1116" s="635" customFormat="1" ht="36" customHeight="1" spans="1:9">
      <c r="A1116" s="423">
        <v>21906</v>
      </c>
      <c r="B1116" s="313" t="s">
        <v>956</v>
      </c>
      <c r="C1116" s="307"/>
      <c r="D1116" s="307"/>
      <c r="E1116" s="307"/>
      <c r="F1116" s="117" t="str">
        <f t="shared" si="36"/>
        <v/>
      </c>
      <c r="G1116" s="117" t="str">
        <f t="shared" si="37"/>
        <v/>
      </c>
      <c r="H1116" s="640"/>
      <c r="I1116" s="641"/>
    </row>
    <row r="1117" s="635" customFormat="1" ht="36" customHeight="1" spans="1:9">
      <c r="A1117" s="423">
        <v>21907</v>
      </c>
      <c r="B1117" s="302" t="s">
        <v>957</v>
      </c>
      <c r="C1117" s="307"/>
      <c r="D1117" s="307"/>
      <c r="E1117" s="307"/>
      <c r="F1117" s="117" t="str">
        <f t="shared" si="36"/>
        <v/>
      </c>
      <c r="G1117" s="117" t="str">
        <f t="shared" si="37"/>
        <v/>
      </c>
      <c r="H1117" s="640"/>
      <c r="I1117" s="641"/>
    </row>
    <row r="1118" s="635" customFormat="1" ht="36" customHeight="1" spans="1:9">
      <c r="A1118" s="423">
        <v>21908</v>
      </c>
      <c r="B1118" s="302" t="s">
        <v>958</v>
      </c>
      <c r="C1118" s="307"/>
      <c r="D1118" s="307"/>
      <c r="E1118" s="307"/>
      <c r="F1118" s="117" t="str">
        <f t="shared" si="36"/>
        <v/>
      </c>
      <c r="G1118" s="117" t="str">
        <f t="shared" si="37"/>
        <v/>
      </c>
      <c r="H1118" s="640"/>
      <c r="I1118" s="641"/>
    </row>
    <row r="1119" s="635" customFormat="1" ht="36" customHeight="1" spans="1:9">
      <c r="A1119" s="423">
        <v>21999</v>
      </c>
      <c r="B1119" s="302" t="s">
        <v>959</v>
      </c>
      <c r="C1119" s="307"/>
      <c r="D1119" s="307"/>
      <c r="E1119" s="307"/>
      <c r="F1119" s="117" t="str">
        <f t="shared" si="36"/>
        <v/>
      </c>
      <c r="G1119" s="117" t="str">
        <f t="shared" si="37"/>
        <v/>
      </c>
      <c r="H1119" s="640"/>
      <c r="I1119" s="641"/>
    </row>
    <row r="1120" s="635" customFormat="1" ht="36" customHeight="1" spans="1:9">
      <c r="A1120" s="423">
        <v>220</v>
      </c>
      <c r="B1120" s="300" t="s">
        <v>127</v>
      </c>
      <c r="C1120" s="307">
        <f>SUM(C1121,C1148,C1163)</f>
        <v>1455</v>
      </c>
      <c r="D1120" s="307">
        <f>SUM(D1121,D1148,D1163)</f>
        <v>1774</v>
      </c>
      <c r="E1120" s="307">
        <v>1477</v>
      </c>
      <c r="F1120" s="117">
        <f t="shared" si="36"/>
        <v>0.015</v>
      </c>
      <c r="G1120" s="117">
        <f t="shared" si="37"/>
        <v>0.833</v>
      </c>
      <c r="H1120" s="640"/>
      <c r="I1120" s="641"/>
    </row>
    <row r="1121" s="635" customFormat="1" ht="36" customHeight="1" spans="1:9">
      <c r="A1121" s="423">
        <v>22001</v>
      </c>
      <c r="B1121" s="302" t="s">
        <v>960</v>
      </c>
      <c r="C1121" s="307">
        <f>SUM(C1122:C1147)</f>
        <v>1271</v>
      </c>
      <c r="D1121" s="307">
        <f>SUM(D1122:D1147)</f>
        <v>1716</v>
      </c>
      <c r="E1121" s="307">
        <v>1363</v>
      </c>
      <c r="F1121" s="117">
        <f t="shared" si="36"/>
        <v>0.072</v>
      </c>
      <c r="G1121" s="117">
        <f t="shared" si="37"/>
        <v>0.794</v>
      </c>
      <c r="H1121" s="640"/>
      <c r="I1121" s="641"/>
    </row>
    <row r="1122" s="635" customFormat="1" ht="36" customHeight="1" spans="1:9">
      <c r="A1122" s="421">
        <v>2200101</v>
      </c>
      <c r="B1122" s="422" t="s">
        <v>156</v>
      </c>
      <c r="C1122" s="310">
        <v>539</v>
      </c>
      <c r="D1122" s="310">
        <v>527</v>
      </c>
      <c r="E1122" s="358">
        <v>525</v>
      </c>
      <c r="F1122" s="121">
        <f t="shared" si="36"/>
        <v>-0.026</v>
      </c>
      <c r="G1122" s="121">
        <f t="shared" si="37"/>
        <v>0.996</v>
      </c>
      <c r="H1122" s="640"/>
      <c r="I1122" s="641"/>
    </row>
    <row r="1123" s="635" customFormat="1" ht="36" customHeight="1" spans="1:9">
      <c r="A1123" s="421">
        <v>2200102</v>
      </c>
      <c r="B1123" s="422" t="s">
        <v>157</v>
      </c>
      <c r="C1123" s="310">
        <v>0</v>
      </c>
      <c r="D1123" s="310">
        <v>0</v>
      </c>
      <c r="E1123" s="358">
        <v>0</v>
      </c>
      <c r="F1123" s="121" t="str">
        <f t="shared" si="36"/>
        <v/>
      </c>
      <c r="G1123" s="121" t="str">
        <f t="shared" si="37"/>
        <v/>
      </c>
      <c r="H1123" s="640"/>
      <c r="I1123" s="641"/>
    </row>
    <row r="1124" s="635" customFormat="1" ht="36" customHeight="1" spans="1:9">
      <c r="A1124" s="421">
        <v>2200103</v>
      </c>
      <c r="B1124" s="422" t="s">
        <v>158</v>
      </c>
      <c r="C1124" s="310">
        <v>0</v>
      </c>
      <c r="D1124" s="310">
        <v>0</v>
      </c>
      <c r="E1124" s="358">
        <v>0</v>
      </c>
      <c r="F1124" s="121" t="str">
        <f t="shared" si="36"/>
        <v/>
      </c>
      <c r="G1124" s="121" t="str">
        <f t="shared" si="37"/>
        <v/>
      </c>
      <c r="H1124" s="640"/>
      <c r="I1124" s="641"/>
    </row>
    <row r="1125" s="635" customFormat="1" ht="36" customHeight="1" spans="1:9">
      <c r="A1125" s="421">
        <v>2200104</v>
      </c>
      <c r="B1125" s="422" t="s">
        <v>961</v>
      </c>
      <c r="C1125" s="310">
        <v>85</v>
      </c>
      <c r="D1125" s="310">
        <v>0</v>
      </c>
      <c r="E1125" s="358">
        <v>0</v>
      </c>
      <c r="F1125" s="121">
        <f t="shared" si="36"/>
        <v>-1</v>
      </c>
      <c r="G1125" s="121" t="str">
        <f t="shared" si="37"/>
        <v/>
      </c>
      <c r="H1125" s="640"/>
      <c r="I1125" s="641"/>
    </row>
    <row r="1126" s="635" customFormat="1" ht="36" customHeight="1" spans="1:9">
      <c r="A1126" s="421">
        <v>2200106</v>
      </c>
      <c r="B1126" s="422" t="s">
        <v>962</v>
      </c>
      <c r="C1126" s="310">
        <v>44</v>
      </c>
      <c r="D1126" s="310">
        <v>299</v>
      </c>
      <c r="E1126" s="358">
        <v>50</v>
      </c>
      <c r="F1126" s="121">
        <f t="shared" si="36"/>
        <v>0.136</v>
      </c>
      <c r="G1126" s="121">
        <f t="shared" si="37"/>
        <v>0.167</v>
      </c>
      <c r="H1126" s="640"/>
      <c r="I1126" s="641"/>
    </row>
    <row r="1127" s="635" customFormat="1" ht="36" customHeight="1" spans="1:9">
      <c r="A1127" s="421">
        <v>2200107</v>
      </c>
      <c r="B1127" s="422" t="s">
        <v>963</v>
      </c>
      <c r="C1127" s="310">
        <v>0</v>
      </c>
      <c r="D1127" s="310">
        <v>0</v>
      </c>
      <c r="E1127" s="358">
        <v>0</v>
      </c>
      <c r="F1127" s="121" t="str">
        <f t="shared" si="36"/>
        <v/>
      </c>
      <c r="G1127" s="121" t="str">
        <f t="shared" si="37"/>
        <v/>
      </c>
      <c r="H1127" s="640"/>
      <c r="I1127" s="641"/>
    </row>
    <row r="1128" s="635" customFormat="1" ht="36" customHeight="1" spans="1:9">
      <c r="A1128" s="421">
        <v>2200108</v>
      </c>
      <c r="B1128" s="422" t="s">
        <v>964</v>
      </c>
      <c r="C1128" s="310">
        <v>147</v>
      </c>
      <c r="D1128" s="310">
        <v>40</v>
      </c>
      <c r="E1128" s="358">
        <v>40</v>
      </c>
      <c r="F1128" s="121">
        <f t="shared" si="36"/>
        <v>-0.728</v>
      </c>
      <c r="G1128" s="121">
        <f t="shared" si="37"/>
        <v>1</v>
      </c>
      <c r="H1128" s="640"/>
      <c r="I1128" s="641"/>
    </row>
    <row r="1129" s="635" customFormat="1" ht="36" customHeight="1" spans="1:9">
      <c r="A1129" s="421">
        <v>2200109</v>
      </c>
      <c r="B1129" s="422" t="s">
        <v>965</v>
      </c>
      <c r="C1129" s="310">
        <v>41</v>
      </c>
      <c r="D1129" s="310">
        <v>0</v>
      </c>
      <c r="E1129" s="358">
        <v>0</v>
      </c>
      <c r="F1129" s="121">
        <f t="shared" si="36"/>
        <v>-1</v>
      </c>
      <c r="G1129" s="121" t="str">
        <f t="shared" si="37"/>
        <v/>
      </c>
      <c r="H1129" s="640"/>
      <c r="I1129" s="641"/>
    </row>
    <row r="1130" s="635" customFormat="1" ht="36" customHeight="1" spans="1:9">
      <c r="A1130" s="421">
        <v>2200112</v>
      </c>
      <c r="B1130" s="422" t="s">
        <v>966</v>
      </c>
      <c r="C1130" s="310">
        <v>0</v>
      </c>
      <c r="D1130" s="310">
        <v>0</v>
      </c>
      <c r="E1130" s="358">
        <v>0</v>
      </c>
      <c r="F1130" s="121" t="str">
        <f t="shared" si="36"/>
        <v/>
      </c>
      <c r="G1130" s="121" t="str">
        <f t="shared" si="37"/>
        <v/>
      </c>
      <c r="H1130" s="640"/>
      <c r="I1130" s="641"/>
    </row>
    <row r="1131" s="635" customFormat="1" ht="36" customHeight="1" spans="1:9">
      <c r="A1131" s="421">
        <v>2200113</v>
      </c>
      <c r="B1131" s="422" t="s">
        <v>967</v>
      </c>
      <c r="C1131" s="310">
        <v>0</v>
      </c>
      <c r="D1131" s="310">
        <v>0</v>
      </c>
      <c r="E1131" s="358">
        <v>0</v>
      </c>
      <c r="F1131" s="121" t="str">
        <f t="shared" si="36"/>
        <v/>
      </c>
      <c r="G1131" s="121" t="str">
        <f t="shared" si="37"/>
        <v/>
      </c>
      <c r="H1131" s="640"/>
      <c r="I1131" s="641"/>
    </row>
    <row r="1132" s="635" customFormat="1" ht="36" customHeight="1" spans="1:9">
      <c r="A1132" s="421">
        <v>2200114</v>
      </c>
      <c r="B1132" s="422" t="s">
        <v>968</v>
      </c>
      <c r="C1132" s="310">
        <v>0</v>
      </c>
      <c r="D1132" s="310">
        <v>0</v>
      </c>
      <c r="E1132" s="358">
        <v>0</v>
      </c>
      <c r="F1132" s="121" t="str">
        <f t="shared" si="36"/>
        <v/>
      </c>
      <c r="G1132" s="121" t="str">
        <f t="shared" si="37"/>
        <v/>
      </c>
      <c r="H1132" s="640"/>
      <c r="I1132" s="641"/>
    </row>
    <row r="1133" s="635" customFormat="1" ht="36" customHeight="1" spans="1:9">
      <c r="A1133" s="421">
        <v>2200115</v>
      </c>
      <c r="B1133" s="422" t="s">
        <v>969</v>
      </c>
      <c r="C1133" s="310">
        <v>0</v>
      </c>
      <c r="D1133" s="310">
        <v>0</v>
      </c>
      <c r="E1133" s="358">
        <v>0</v>
      </c>
      <c r="F1133" s="121" t="str">
        <f t="shared" si="36"/>
        <v/>
      </c>
      <c r="G1133" s="121" t="str">
        <f t="shared" si="37"/>
        <v/>
      </c>
      <c r="H1133" s="640"/>
      <c r="I1133" s="641"/>
    </row>
    <row r="1134" s="635" customFormat="1" ht="36" customHeight="1" spans="1:9">
      <c r="A1134" s="421">
        <v>2200116</v>
      </c>
      <c r="B1134" s="422" t="s">
        <v>970</v>
      </c>
      <c r="C1134" s="310">
        <v>0</v>
      </c>
      <c r="D1134" s="310">
        <v>0</v>
      </c>
      <c r="E1134" s="358">
        <v>0</v>
      </c>
      <c r="F1134" s="121" t="str">
        <f t="shared" si="36"/>
        <v/>
      </c>
      <c r="G1134" s="121" t="str">
        <f t="shared" si="37"/>
        <v/>
      </c>
      <c r="H1134" s="640"/>
      <c r="I1134" s="641"/>
    </row>
    <row r="1135" s="635" customFormat="1" ht="36" customHeight="1" spans="1:9">
      <c r="A1135" s="421">
        <v>2200119</v>
      </c>
      <c r="B1135" s="422" t="s">
        <v>971</v>
      </c>
      <c r="C1135" s="310">
        <v>0</v>
      </c>
      <c r="D1135" s="310">
        <v>0</v>
      </c>
      <c r="E1135" s="358">
        <v>0</v>
      </c>
      <c r="F1135" s="121" t="str">
        <f t="shared" si="36"/>
        <v/>
      </c>
      <c r="G1135" s="121" t="str">
        <f t="shared" si="37"/>
        <v/>
      </c>
      <c r="H1135" s="640"/>
      <c r="I1135" s="641"/>
    </row>
    <row r="1136" s="635" customFormat="1" ht="36" customHeight="1" spans="1:9">
      <c r="A1136" s="421">
        <v>2200120</v>
      </c>
      <c r="B1136" s="422" t="s">
        <v>972</v>
      </c>
      <c r="C1136" s="310">
        <v>0</v>
      </c>
      <c r="D1136" s="310">
        <v>0</v>
      </c>
      <c r="E1136" s="358">
        <v>0</v>
      </c>
      <c r="F1136" s="121" t="str">
        <f t="shared" si="36"/>
        <v/>
      </c>
      <c r="G1136" s="121" t="str">
        <f t="shared" si="37"/>
        <v/>
      </c>
      <c r="H1136" s="640"/>
      <c r="I1136" s="641"/>
    </row>
    <row r="1137" s="635" customFormat="1" ht="36" customHeight="1" spans="1:9">
      <c r="A1137" s="421">
        <v>2200121</v>
      </c>
      <c r="B1137" s="422" t="s">
        <v>973</v>
      </c>
      <c r="C1137" s="310">
        <v>0</v>
      </c>
      <c r="D1137" s="310">
        <v>0</v>
      </c>
      <c r="E1137" s="358">
        <v>0</v>
      </c>
      <c r="F1137" s="121" t="str">
        <f t="shared" si="36"/>
        <v/>
      </c>
      <c r="G1137" s="121" t="str">
        <f t="shared" si="37"/>
        <v/>
      </c>
      <c r="H1137" s="640"/>
      <c r="I1137" s="641"/>
    </row>
    <row r="1138" s="635" customFormat="1" ht="36" customHeight="1" spans="1:9">
      <c r="A1138" s="421">
        <v>2200122</v>
      </c>
      <c r="B1138" s="422" t="s">
        <v>974</v>
      </c>
      <c r="C1138" s="310">
        <v>0</v>
      </c>
      <c r="D1138" s="310">
        <v>0</v>
      </c>
      <c r="E1138" s="358">
        <v>0</v>
      </c>
      <c r="F1138" s="121" t="str">
        <f t="shared" si="36"/>
        <v/>
      </c>
      <c r="G1138" s="121" t="str">
        <f t="shared" si="37"/>
        <v/>
      </c>
      <c r="H1138" s="640"/>
      <c r="I1138" s="641"/>
    </row>
    <row r="1139" s="635" customFormat="1" ht="36" customHeight="1" spans="1:9">
      <c r="A1139" s="421">
        <v>2200123</v>
      </c>
      <c r="B1139" s="422" t="s">
        <v>975</v>
      </c>
      <c r="C1139" s="310">
        <v>0</v>
      </c>
      <c r="D1139" s="310">
        <v>0</v>
      </c>
      <c r="E1139" s="358">
        <v>0</v>
      </c>
      <c r="F1139" s="121" t="str">
        <f t="shared" si="36"/>
        <v/>
      </c>
      <c r="G1139" s="121" t="str">
        <f t="shared" si="37"/>
        <v/>
      </c>
      <c r="H1139" s="640"/>
      <c r="I1139" s="641"/>
    </row>
    <row r="1140" s="635" customFormat="1" ht="36" customHeight="1" spans="1:9">
      <c r="A1140" s="421">
        <v>2200124</v>
      </c>
      <c r="B1140" s="422" t="s">
        <v>976</v>
      </c>
      <c r="C1140" s="310">
        <v>0</v>
      </c>
      <c r="D1140" s="310">
        <v>0</v>
      </c>
      <c r="E1140" s="358">
        <v>0</v>
      </c>
      <c r="F1140" s="121" t="str">
        <f t="shared" si="36"/>
        <v/>
      </c>
      <c r="G1140" s="121" t="str">
        <f t="shared" si="37"/>
        <v/>
      </c>
      <c r="H1140" s="640"/>
      <c r="I1140" s="641"/>
    </row>
    <row r="1141" s="635" customFormat="1" ht="36" customHeight="1" spans="1:9">
      <c r="A1141" s="421">
        <v>2200125</v>
      </c>
      <c r="B1141" s="422" t="s">
        <v>977</v>
      </c>
      <c r="C1141" s="310">
        <v>0</v>
      </c>
      <c r="D1141" s="310">
        <v>0</v>
      </c>
      <c r="E1141" s="358">
        <v>0</v>
      </c>
      <c r="F1141" s="121" t="str">
        <f t="shared" si="36"/>
        <v/>
      </c>
      <c r="G1141" s="121" t="str">
        <f t="shared" si="37"/>
        <v/>
      </c>
      <c r="H1141" s="640"/>
      <c r="I1141" s="641"/>
    </row>
    <row r="1142" s="635" customFormat="1" ht="36" customHeight="1" spans="1:9">
      <c r="A1142" s="421">
        <v>2200126</v>
      </c>
      <c r="B1142" s="422" t="s">
        <v>978</v>
      </c>
      <c r="C1142" s="310">
        <v>0</v>
      </c>
      <c r="D1142" s="310">
        <v>0</v>
      </c>
      <c r="E1142" s="358">
        <v>0</v>
      </c>
      <c r="F1142" s="121" t="str">
        <f t="shared" si="36"/>
        <v/>
      </c>
      <c r="G1142" s="121" t="str">
        <f t="shared" si="37"/>
        <v/>
      </c>
      <c r="H1142" s="640"/>
      <c r="I1142" s="641"/>
    </row>
    <row r="1143" s="635" customFormat="1" ht="36" customHeight="1" spans="1:9">
      <c r="A1143" s="421">
        <v>2200127</v>
      </c>
      <c r="B1143" s="422" t="s">
        <v>979</v>
      </c>
      <c r="C1143" s="310">
        <v>0</v>
      </c>
      <c r="D1143" s="310">
        <v>0</v>
      </c>
      <c r="E1143" s="358">
        <v>0</v>
      </c>
      <c r="F1143" s="121" t="str">
        <f t="shared" si="36"/>
        <v/>
      </c>
      <c r="G1143" s="121" t="str">
        <f t="shared" si="37"/>
        <v/>
      </c>
      <c r="H1143" s="640"/>
      <c r="I1143" s="641"/>
    </row>
    <row r="1144" s="635" customFormat="1" ht="36" customHeight="1" spans="1:9">
      <c r="A1144" s="421">
        <v>2200128</v>
      </c>
      <c r="B1144" s="422" t="s">
        <v>980</v>
      </c>
      <c r="C1144" s="310">
        <v>0</v>
      </c>
      <c r="D1144" s="310">
        <v>0</v>
      </c>
      <c r="E1144" s="358">
        <v>0</v>
      </c>
      <c r="F1144" s="121" t="str">
        <f t="shared" si="36"/>
        <v/>
      </c>
      <c r="G1144" s="121" t="str">
        <f t="shared" si="37"/>
        <v/>
      </c>
      <c r="H1144" s="640"/>
      <c r="I1144" s="641"/>
    </row>
    <row r="1145" s="635" customFormat="1" ht="36" customHeight="1" spans="1:9">
      <c r="A1145" s="421">
        <v>2200129</v>
      </c>
      <c r="B1145" s="422" t="s">
        <v>981</v>
      </c>
      <c r="C1145" s="310">
        <v>0</v>
      </c>
      <c r="D1145" s="310">
        <v>0</v>
      </c>
      <c r="E1145" s="358">
        <v>0</v>
      </c>
      <c r="F1145" s="121" t="str">
        <f t="shared" si="36"/>
        <v/>
      </c>
      <c r="G1145" s="121" t="str">
        <f t="shared" si="37"/>
        <v/>
      </c>
      <c r="H1145" s="640"/>
      <c r="I1145" s="641"/>
    </row>
    <row r="1146" s="635" customFormat="1" ht="36" customHeight="1" spans="1:9">
      <c r="A1146" s="421">
        <v>2200150</v>
      </c>
      <c r="B1146" s="422" t="s">
        <v>165</v>
      </c>
      <c r="C1146" s="310">
        <v>415</v>
      </c>
      <c r="D1146" s="310">
        <v>472</v>
      </c>
      <c r="E1146" s="358">
        <v>481</v>
      </c>
      <c r="F1146" s="121">
        <f t="shared" si="36"/>
        <v>0.159</v>
      </c>
      <c r="G1146" s="121">
        <f t="shared" si="37"/>
        <v>1.019</v>
      </c>
      <c r="H1146" s="640"/>
      <c r="I1146" s="641"/>
    </row>
    <row r="1147" s="635" customFormat="1" ht="36" customHeight="1" spans="1:9">
      <c r="A1147" s="421">
        <v>2200199</v>
      </c>
      <c r="B1147" s="422" t="s">
        <v>982</v>
      </c>
      <c r="C1147" s="310">
        <v>0</v>
      </c>
      <c r="D1147" s="310">
        <v>378</v>
      </c>
      <c r="E1147" s="358">
        <v>267</v>
      </c>
      <c r="F1147" s="121" t="str">
        <f t="shared" si="36"/>
        <v/>
      </c>
      <c r="G1147" s="121">
        <f t="shared" si="37"/>
        <v>0.706</v>
      </c>
      <c r="H1147" s="640"/>
      <c r="I1147" s="641"/>
    </row>
    <row r="1148" s="635" customFormat="1" ht="36" customHeight="1" spans="1:9">
      <c r="A1148" s="423">
        <v>22005</v>
      </c>
      <c r="B1148" s="302" t="s">
        <v>983</v>
      </c>
      <c r="C1148" s="307">
        <f>SUM(C1149:C1162)</f>
        <v>173</v>
      </c>
      <c r="D1148" s="307">
        <f>SUM(D1149:D1162)</f>
        <v>58</v>
      </c>
      <c r="E1148" s="307">
        <v>114</v>
      </c>
      <c r="F1148" s="117">
        <f t="shared" si="36"/>
        <v>-0.341</v>
      </c>
      <c r="G1148" s="117">
        <f t="shared" si="37"/>
        <v>1.966</v>
      </c>
      <c r="H1148" s="640"/>
      <c r="I1148" s="641"/>
    </row>
    <row r="1149" s="635" customFormat="1" ht="36" customHeight="1" spans="1:9">
      <c r="A1149" s="421">
        <v>2200501</v>
      </c>
      <c r="B1149" s="422" t="s">
        <v>156</v>
      </c>
      <c r="C1149" s="310">
        <v>20</v>
      </c>
      <c r="D1149" s="310">
        <v>17</v>
      </c>
      <c r="E1149" s="358">
        <v>17</v>
      </c>
      <c r="F1149" s="121">
        <f t="shared" si="36"/>
        <v>-0.15</v>
      </c>
      <c r="G1149" s="121">
        <f t="shared" si="37"/>
        <v>1</v>
      </c>
      <c r="H1149" s="640"/>
      <c r="I1149" s="641"/>
    </row>
    <row r="1150" s="635" customFormat="1" ht="36" customHeight="1" spans="1:9">
      <c r="A1150" s="421">
        <v>2200502</v>
      </c>
      <c r="B1150" s="422" t="s">
        <v>157</v>
      </c>
      <c r="C1150" s="310">
        <v>18</v>
      </c>
      <c r="D1150" s="310">
        <v>2</v>
      </c>
      <c r="E1150" s="358">
        <v>2</v>
      </c>
      <c r="F1150" s="121">
        <f t="shared" si="36"/>
        <v>-0.889</v>
      </c>
      <c r="G1150" s="121">
        <f t="shared" si="37"/>
        <v>1</v>
      </c>
      <c r="H1150" s="640"/>
      <c r="I1150" s="641"/>
    </row>
    <row r="1151" s="635" customFormat="1" ht="36" customHeight="1" spans="1:9">
      <c r="A1151" s="421">
        <v>2200503</v>
      </c>
      <c r="B1151" s="422" t="s">
        <v>158</v>
      </c>
      <c r="C1151" s="310">
        <v>0</v>
      </c>
      <c r="D1151" s="310">
        <v>0</v>
      </c>
      <c r="E1151" s="358">
        <v>0</v>
      </c>
      <c r="F1151" s="121" t="str">
        <f t="shared" si="36"/>
        <v/>
      </c>
      <c r="G1151" s="121" t="str">
        <f t="shared" si="37"/>
        <v/>
      </c>
      <c r="H1151" s="640"/>
      <c r="I1151" s="641"/>
    </row>
    <row r="1152" s="635" customFormat="1" ht="36" customHeight="1" spans="1:9">
      <c r="A1152" s="421">
        <v>2200504</v>
      </c>
      <c r="B1152" s="422" t="s">
        <v>984</v>
      </c>
      <c r="C1152" s="310">
        <v>11</v>
      </c>
      <c r="D1152" s="310">
        <v>11</v>
      </c>
      <c r="E1152" s="358">
        <v>72</v>
      </c>
      <c r="F1152" s="121">
        <f t="shared" si="36"/>
        <v>5.545</v>
      </c>
      <c r="G1152" s="121">
        <f t="shared" si="37"/>
        <v>6.545</v>
      </c>
      <c r="H1152" s="640"/>
      <c r="I1152" s="641"/>
    </row>
    <row r="1153" s="635" customFormat="1" ht="36" customHeight="1" spans="1:9">
      <c r="A1153" s="421">
        <v>2200506</v>
      </c>
      <c r="B1153" s="422" t="s">
        <v>985</v>
      </c>
      <c r="C1153" s="310">
        <v>2</v>
      </c>
      <c r="D1153" s="310">
        <v>7</v>
      </c>
      <c r="E1153" s="358">
        <v>7</v>
      </c>
      <c r="F1153" s="121">
        <f t="shared" si="36"/>
        <v>2.5</v>
      </c>
      <c r="G1153" s="121">
        <f t="shared" si="37"/>
        <v>1</v>
      </c>
      <c r="H1153" s="640"/>
      <c r="I1153" s="641"/>
    </row>
    <row r="1154" s="635" customFormat="1" ht="36" customHeight="1" spans="1:9">
      <c r="A1154" s="421">
        <v>2200507</v>
      </c>
      <c r="B1154" s="422" t="s">
        <v>986</v>
      </c>
      <c r="C1154" s="310">
        <v>15</v>
      </c>
      <c r="D1154" s="310">
        <v>20</v>
      </c>
      <c r="E1154" s="358">
        <v>15</v>
      </c>
      <c r="F1154" s="121">
        <f t="shared" si="36"/>
        <v>0</v>
      </c>
      <c r="G1154" s="121">
        <f t="shared" si="37"/>
        <v>0.75</v>
      </c>
      <c r="H1154" s="640"/>
      <c r="I1154" s="641"/>
    </row>
    <row r="1155" s="635" customFormat="1" ht="36" customHeight="1" spans="1:9">
      <c r="A1155" s="421">
        <v>2200508</v>
      </c>
      <c r="B1155" s="422" t="s">
        <v>987</v>
      </c>
      <c r="C1155" s="310">
        <v>0</v>
      </c>
      <c r="D1155" s="310">
        <v>0</v>
      </c>
      <c r="E1155" s="358">
        <v>0</v>
      </c>
      <c r="F1155" s="121" t="str">
        <f t="shared" si="36"/>
        <v/>
      </c>
      <c r="G1155" s="121" t="str">
        <f t="shared" si="37"/>
        <v/>
      </c>
      <c r="H1155" s="640"/>
      <c r="I1155" s="641"/>
    </row>
    <row r="1156" s="635" customFormat="1" ht="36" customHeight="1" spans="1:9">
      <c r="A1156" s="421">
        <v>2200509</v>
      </c>
      <c r="B1156" s="422" t="s">
        <v>988</v>
      </c>
      <c r="C1156" s="310">
        <v>27</v>
      </c>
      <c r="D1156" s="310">
        <v>0</v>
      </c>
      <c r="E1156" s="358">
        <v>0</v>
      </c>
      <c r="F1156" s="121">
        <f t="shared" si="36"/>
        <v>-1</v>
      </c>
      <c r="G1156" s="121" t="str">
        <f t="shared" si="37"/>
        <v/>
      </c>
      <c r="H1156" s="640"/>
      <c r="I1156" s="641"/>
    </row>
    <row r="1157" s="635" customFormat="1" ht="36" customHeight="1" spans="1:9">
      <c r="A1157" s="421">
        <v>2200510</v>
      </c>
      <c r="B1157" s="422" t="s">
        <v>989</v>
      </c>
      <c r="C1157" s="310">
        <v>3</v>
      </c>
      <c r="D1157" s="310">
        <v>0</v>
      </c>
      <c r="E1157" s="358">
        <v>0</v>
      </c>
      <c r="F1157" s="121">
        <f t="shared" ref="F1157:F1220" si="38">IF(C1157&gt;0,E1157/C1157-1,"")</f>
        <v>-1</v>
      </c>
      <c r="G1157" s="121" t="str">
        <f t="shared" ref="G1157:G1220" si="39">IF(D1157&gt;0,E1157/D1157,"")</f>
        <v/>
      </c>
      <c r="H1157" s="640"/>
      <c r="I1157" s="641"/>
    </row>
    <row r="1158" s="635" customFormat="1" ht="36" customHeight="1" spans="1:9">
      <c r="A1158" s="421">
        <v>2200511</v>
      </c>
      <c r="B1158" s="422" t="s">
        <v>990</v>
      </c>
      <c r="C1158" s="310">
        <v>52</v>
      </c>
      <c r="D1158" s="310">
        <v>0</v>
      </c>
      <c r="E1158" s="358">
        <v>0</v>
      </c>
      <c r="F1158" s="121">
        <f t="shared" si="38"/>
        <v>-1</v>
      </c>
      <c r="G1158" s="121" t="str">
        <f t="shared" si="39"/>
        <v/>
      </c>
      <c r="H1158" s="640"/>
      <c r="I1158" s="641"/>
    </row>
    <row r="1159" s="635" customFormat="1" ht="36" customHeight="1" spans="1:9">
      <c r="A1159" s="421">
        <v>2200512</v>
      </c>
      <c r="B1159" s="422" t="s">
        <v>991</v>
      </c>
      <c r="C1159" s="310">
        <v>0</v>
      </c>
      <c r="D1159" s="310">
        <v>0</v>
      </c>
      <c r="E1159" s="358">
        <v>0</v>
      </c>
      <c r="F1159" s="121" t="str">
        <f t="shared" si="38"/>
        <v/>
      </c>
      <c r="G1159" s="121" t="str">
        <f t="shared" si="39"/>
        <v/>
      </c>
      <c r="H1159" s="640"/>
      <c r="I1159" s="641"/>
    </row>
    <row r="1160" s="635" customFormat="1" ht="36" customHeight="1" spans="1:9">
      <c r="A1160" s="421">
        <v>2200513</v>
      </c>
      <c r="B1160" s="422" t="s">
        <v>992</v>
      </c>
      <c r="C1160" s="310">
        <v>0</v>
      </c>
      <c r="D1160" s="310">
        <v>0</v>
      </c>
      <c r="E1160" s="358">
        <v>0</v>
      </c>
      <c r="F1160" s="121" t="str">
        <f t="shared" si="38"/>
        <v/>
      </c>
      <c r="G1160" s="121" t="str">
        <f t="shared" si="39"/>
        <v/>
      </c>
      <c r="H1160" s="640"/>
      <c r="I1160" s="641"/>
    </row>
    <row r="1161" s="635" customFormat="1" ht="36" customHeight="1" spans="1:9">
      <c r="A1161" s="421">
        <v>2200514</v>
      </c>
      <c r="B1161" s="422" t="s">
        <v>993</v>
      </c>
      <c r="C1161" s="310">
        <v>0</v>
      </c>
      <c r="D1161" s="310">
        <v>0</v>
      </c>
      <c r="E1161" s="358">
        <v>0</v>
      </c>
      <c r="F1161" s="121" t="str">
        <f t="shared" si="38"/>
        <v/>
      </c>
      <c r="G1161" s="121" t="str">
        <f t="shared" si="39"/>
        <v/>
      </c>
      <c r="H1161" s="640"/>
      <c r="I1161" s="641"/>
    </row>
    <row r="1162" s="635" customFormat="1" ht="36" customHeight="1" spans="1:9">
      <c r="A1162" s="421">
        <v>2200599</v>
      </c>
      <c r="B1162" s="422" t="s">
        <v>994</v>
      </c>
      <c r="C1162" s="310">
        <v>25</v>
      </c>
      <c r="D1162" s="310">
        <v>1</v>
      </c>
      <c r="E1162" s="358">
        <v>1</v>
      </c>
      <c r="F1162" s="121">
        <f t="shared" si="38"/>
        <v>-0.96</v>
      </c>
      <c r="G1162" s="121">
        <f t="shared" si="39"/>
        <v>1</v>
      </c>
      <c r="H1162" s="640"/>
      <c r="I1162" s="641"/>
    </row>
    <row r="1163" s="635" customFormat="1" ht="36" customHeight="1" spans="1:9">
      <c r="A1163" s="423">
        <v>22099</v>
      </c>
      <c r="B1163" s="302" t="s">
        <v>995</v>
      </c>
      <c r="C1163" s="307">
        <f>C1164</f>
        <v>11</v>
      </c>
      <c r="D1163" s="307">
        <f>D1164</f>
        <v>0</v>
      </c>
      <c r="E1163" s="307">
        <v>0</v>
      </c>
      <c r="F1163" s="117">
        <f t="shared" si="38"/>
        <v>-1</v>
      </c>
      <c r="G1163" s="117" t="str">
        <f t="shared" si="39"/>
        <v/>
      </c>
      <c r="H1163" s="640"/>
      <c r="I1163" s="641"/>
    </row>
    <row r="1164" s="635" customFormat="1" ht="36" customHeight="1" spans="1:9">
      <c r="A1164" s="316">
        <v>2209999</v>
      </c>
      <c r="B1164" s="422" t="s">
        <v>995</v>
      </c>
      <c r="C1164" s="310">
        <v>11</v>
      </c>
      <c r="D1164" s="310">
        <v>0</v>
      </c>
      <c r="E1164" s="358">
        <v>0</v>
      </c>
      <c r="F1164" s="121">
        <f t="shared" si="38"/>
        <v>-1</v>
      </c>
      <c r="G1164" s="121" t="str">
        <f t="shared" si="39"/>
        <v/>
      </c>
      <c r="H1164" s="640"/>
      <c r="I1164" s="641"/>
    </row>
    <row r="1165" s="635" customFormat="1" ht="36" customHeight="1" spans="1:9">
      <c r="A1165" s="423">
        <v>221</v>
      </c>
      <c r="B1165" s="300" t="s">
        <v>128</v>
      </c>
      <c r="C1165" s="307">
        <f>SUM(C1166,C1177,C1181)</f>
        <v>17338</v>
      </c>
      <c r="D1165" s="307">
        <f>SUM(D1166,D1177,D1181)</f>
        <v>8009</v>
      </c>
      <c r="E1165" s="307">
        <v>8545</v>
      </c>
      <c r="F1165" s="117">
        <f t="shared" si="38"/>
        <v>-0.507</v>
      </c>
      <c r="G1165" s="117">
        <f t="shared" si="39"/>
        <v>1.067</v>
      </c>
      <c r="H1165" s="640"/>
      <c r="I1165" s="641"/>
    </row>
    <row r="1166" s="635" customFormat="1" ht="36" customHeight="1" spans="1:9">
      <c r="A1166" s="423">
        <v>22101</v>
      </c>
      <c r="B1166" s="302" t="s">
        <v>996</v>
      </c>
      <c r="C1166" s="307">
        <f>SUM(C1167:C1176)</f>
        <v>4259</v>
      </c>
      <c r="D1166" s="307">
        <f>SUM(D1167:D1176)</f>
        <v>57</v>
      </c>
      <c r="E1166" s="307">
        <v>50</v>
      </c>
      <c r="F1166" s="117">
        <f t="shared" si="38"/>
        <v>-0.988</v>
      </c>
      <c r="G1166" s="117">
        <f t="shared" si="39"/>
        <v>0.877</v>
      </c>
      <c r="H1166" s="640"/>
      <c r="I1166" s="641"/>
    </row>
    <row r="1167" s="635" customFormat="1" ht="36" customHeight="1" spans="1:9">
      <c r="A1167" s="421">
        <v>2210101</v>
      </c>
      <c r="B1167" s="422" t="s">
        <v>997</v>
      </c>
      <c r="C1167" s="310">
        <v>48</v>
      </c>
      <c r="D1167" s="310">
        <v>0</v>
      </c>
      <c r="E1167" s="358">
        <v>0</v>
      </c>
      <c r="F1167" s="121">
        <f t="shared" si="38"/>
        <v>-1</v>
      </c>
      <c r="G1167" s="121" t="str">
        <f t="shared" si="39"/>
        <v/>
      </c>
      <c r="H1167" s="640"/>
      <c r="I1167" s="641"/>
    </row>
    <row r="1168" s="635" customFormat="1" ht="36" customHeight="1" spans="1:9">
      <c r="A1168" s="421">
        <v>2210102</v>
      </c>
      <c r="B1168" s="422" t="s">
        <v>998</v>
      </c>
      <c r="C1168" s="310">
        <v>0</v>
      </c>
      <c r="D1168" s="310">
        <v>0</v>
      </c>
      <c r="E1168" s="358">
        <v>0</v>
      </c>
      <c r="F1168" s="121" t="str">
        <f t="shared" si="38"/>
        <v/>
      </c>
      <c r="G1168" s="121" t="str">
        <f t="shared" si="39"/>
        <v/>
      </c>
      <c r="H1168" s="640"/>
      <c r="I1168" s="641"/>
    </row>
    <row r="1169" s="635" customFormat="1" ht="36" customHeight="1" spans="1:9">
      <c r="A1169" s="421">
        <v>2210103</v>
      </c>
      <c r="B1169" s="422" t="s">
        <v>999</v>
      </c>
      <c r="C1169" s="310">
        <v>4181</v>
      </c>
      <c r="D1169" s="310">
        <v>0</v>
      </c>
      <c r="E1169" s="358">
        <v>0</v>
      </c>
      <c r="F1169" s="121">
        <f t="shared" si="38"/>
        <v>-1</v>
      </c>
      <c r="G1169" s="121" t="str">
        <f t="shared" si="39"/>
        <v/>
      </c>
      <c r="H1169" s="640"/>
      <c r="I1169" s="641"/>
    </row>
    <row r="1170" s="635" customFormat="1" ht="36" customHeight="1" spans="1:9">
      <c r="A1170" s="421">
        <v>2210104</v>
      </c>
      <c r="B1170" s="422" t="s">
        <v>1000</v>
      </c>
      <c r="C1170" s="310">
        <v>0</v>
      </c>
      <c r="D1170" s="310">
        <v>0</v>
      </c>
      <c r="E1170" s="358">
        <v>0</v>
      </c>
      <c r="F1170" s="121" t="str">
        <f t="shared" si="38"/>
        <v/>
      </c>
      <c r="G1170" s="121" t="str">
        <f t="shared" si="39"/>
        <v/>
      </c>
      <c r="H1170" s="640"/>
      <c r="I1170" s="641"/>
    </row>
    <row r="1171" s="635" customFormat="1" ht="36" customHeight="1" spans="1:9">
      <c r="A1171" s="421">
        <v>2210105</v>
      </c>
      <c r="B1171" s="422" t="s">
        <v>1001</v>
      </c>
      <c r="C1171" s="310">
        <v>30</v>
      </c>
      <c r="D1171" s="310">
        <v>7</v>
      </c>
      <c r="E1171" s="358">
        <v>0</v>
      </c>
      <c r="F1171" s="121">
        <f t="shared" si="38"/>
        <v>-1</v>
      </c>
      <c r="G1171" s="121">
        <f t="shared" si="39"/>
        <v>0</v>
      </c>
      <c r="H1171" s="640"/>
      <c r="I1171" s="641"/>
    </row>
    <row r="1172" s="635" customFormat="1" ht="36" customHeight="1" spans="1:9">
      <c r="A1172" s="421">
        <v>2210106</v>
      </c>
      <c r="B1172" s="422" t="s">
        <v>1002</v>
      </c>
      <c r="C1172" s="310">
        <v>0</v>
      </c>
      <c r="D1172" s="310">
        <v>0</v>
      </c>
      <c r="E1172" s="358">
        <v>0</v>
      </c>
      <c r="F1172" s="121" t="str">
        <f t="shared" si="38"/>
        <v/>
      </c>
      <c r="G1172" s="121" t="str">
        <f t="shared" si="39"/>
        <v/>
      </c>
      <c r="H1172" s="640"/>
      <c r="I1172" s="641"/>
    </row>
    <row r="1173" s="635" customFormat="1" ht="36" customHeight="1" spans="1:9">
      <c r="A1173" s="421">
        <v>2210107</v>
      </c>
      <c r="B1173" s="422" t="s">
        <v>1003</v>
      </c>
      <c r="C1173" s="310">
        <v>0</v>
      </c>
      <c r="D1173" s="310">
        <v>50</v>
      </c>
      <c r="E1173" s="358">
        <v>50</v>
      </c>
      <c r="F1173" s="121" t="str">
        <f t="shared" si="38"/>
        <v/>
      </c>
      <c r="G1173" s="121">
        <f t="shared" si="39"/>
        <v>1</v>
      </c>
      <c r="H1173" s="640"/>
      <c r="I1173" s="641"/>
    </row>
    <row r="1174" s="635" customFormat="1" ht="36" customHeight="1" spans="1:9">
      <c r="A1174" s="421">
        <v>2210108</v>
      </c>
      <c r="B1174" s="422" t="s">
        <v>1004</v>
      </c>
      <c r="C1174" s="310">
        <v>0</v>
      </c>
      <c r="D1174" s="310">
        <v>0</v>
      </c>
      <c r="E1174" s="358">
        <v>0</v>
      </c>
      <c r="F1174" s="121" t="str">
        <f t="shared" si="38"/>
        <v/>
      </c>
      <c r="G1174" s="121" t="str">
        <f t="shared" si="39"/>
        <v/>
      </c>
      <c r="H1174" s="640"/>
      <c r="I1174" s="641"/>
    </row>
    <row r="1175" s="635" customFormat="1" ht="36" customHeight="1" spans="1:9">
      <c r="A1175" s="421">
        <v>2210109</v>
      </c>
      <c r="B1175" s="422" t="s">
        <v>1005</v>
      </c>
      <c r="C1175" s="310">
        <v>0</v>
      </c>
      <c r="D1175" s="310">
        <v>0</v>
      </c>
      <c r="E1175" s="358">
        <v>0</v>
      </c>
      <c r="F1175" s="121" t="str">
        <f t="shared" si="38"/>
        <v/>
      </c>
      <c r="G1175" s="121" t="str">
        <f t="shared" si="39"/>
        <v/>
      </c>
      <c r="H1175" s="640"/>
      <c r="I1175" s="641"/>
    </row>
    <row r="1176" s="635" customFormat="1" ht="36" customHeight="1" spans="1:9">
      <c r="A1176" s="421">
        <v>2210199</v>
      </c>
      <c r="B1176" s="422" t="s">
        <v>1006</v>
      </c>
      <c r="C1176" s="310">
        <v>0</v>
      </c>
      <c r="D1176" s="310">
        <v>0</v>
      </c>
      <c r="E1176" s="358">
        <v>0</v>
      </c>
      <c r="F1176" s="121" t="str">
        <f t="shared" si="38"/>
        <v/>
      </c>
      <c r="G1176" s="121" t="str">
        <f t="shared" si="39"/>
        <v/>
      </c>
      <c r="H1176" s="640"/>
      <c r="I1176" s="641"/>
    </row>
    <row r="1177" s="635" customFormat="1" ht="36" customHeight="1" spans="1:9">
      <c r="A1177" s="423">
        <v>22102</v>
      </c>
      <c r="B1177" s="302" t="s">
        <v>1007</v>
      </c>
      <c r="C1177" s="307">
        <f>SUM(C1178:C1180)</f>
        <v>7079</v>
      </c>
      <c r="D1177" s="307">
        <f>SUM(D1178:D1180)</f>
        <v>7952</v>
      </c>
      <c r="E1177" s="307">
        <v>8495</v>
      </c>
      <c r="F1177" s="117">
        <f t="shared" si="38"/>
        <v>0.2</v>
      </c>
      <c r="G1177" s="117">
        <f t="shared" si="39"/>
        <v>1.068</v>
      </c>
      <c r="H1177" s="640"/>
      <c r="I1177" s="641"/>
    </row>
    <row r="1178" s="635" customFormat="1" ht="36" customHeight="1" spans="1:9">
      <c r="A1178" s="421">
        <v>2210201</v>
      </c>
      <c r="B1178" s="422" t="s">
        <v>1008</v>
      </c>
      <c r="C1178" s="310">
        <v>6593</v>
      </c>
      <c r="D1178" s="310">
        <v>7410</v>
      </c>
      <c r="E1178" s="358">
        <v>7822</v>
      </c>
      <c r="F1178" s="121">
        <f t="shared" si="38"/>
        <v>0.186</v>
      </c>
      <c r="G1178" s="121">
        <f t="shared" si="39"/>
        <v>1.056</v>
      </c>
      <c r="H1178" s="640"/>
      <c r="I1178" s="641"/>
    </row>
    <row r="1179" s="635" customFormat="1" ht="36" customHeight="1" spans="1:9">
      <c r="A1179" s="421">
        <v>2210202</v>
      </c>
      <c r="B1179" s="422" t="s">
        <v>1009</v>
      </c>
      <c r="C1179" s="310">
        <v>0</v>
      </c>
      <c r="D1179" s="310">
        <v>0</v>
      </c>
      <c r="E1179" s="358">
        <v>0</v>
      </c>
      <c r="F1179" s="121" t="str">
        <f t="shared" si="38"/>
        <v/>
      </c>
      <c r="G1179" s="121" t="str">
        <f t="shared" si="39"/>
        <v/>
      </c>
      <c r="H1179" s="640"/>
      <c r="I1179" s="641"/>
    </row>
    <row r="1180" s="635" customFormat="1" ht="36" customHeight="1" spans="1:9">
      <c r="A1180" s="421">
        <v>2210203</v>
      </c>
      <c r="B1180" s="422" t="s">
        <v>1010</v>
      </c>
      <c r="C1180" s="310">
        <v>486</v>
      </c>
      <c r="D1180" s="310">
        <v>542</v>
      </c>
      <c r="E1180" s="358">
        <v>673</v>
      </c>
      <c r="F1180" s="121">
        <f t="shared" si="38"/>
        <v>0.385</v>
      </c>
      <c r="G1180" s="121">
        <f t="shared" si="39"/>
        <v>1.242</v>
      </c>
      <c r="H1180" s="640"/>
      <c r="I1180" s="641"/>
    </row>
    <row r="1181" s="635" customFormat="1" ht="36" customHeight="1" spans="1:9">
      <c r="A1181" s="423">
        <v>22103</v>
      </c>
      <c r="B1181" s="302" t="s">
        <v>1011</v>
      </c>
      <c r="C1181" s="307">
        <f>SUM(C1182:C1184)</f>
        <v>6000</v>
      </c>
      <c r="D1181" s="307">
        <f>SUM(D1182:D1184)</f>
        <v>0</v>
      </c>
      <c r="E1181" s="307">
        <v>0</v>
      </c>
      <c r="F1181" s="117">
        <f t="shared" si="38"/>
        <v>-1</v>
      </c>
      <c r="G1181" s="117" t="str">
        <f t="shared" si="39"/>
        <v/>
      </c>
      <c r="H1181" s="640"/>
      <c r="I1181" s="641"/>
    </row>
    <row r="1182" s="635" customFormat="1" ht="36" customHeight="1" spans="1:9">
      <c r="A1182" s="421">
        <v>2210301</v>
      </c>
      <c r="B1182" s="422" t="s">
        <v>1012</v>
      </c>
      <c r="C1182" s="310">
        <v>0</v>
      </c>
      <c r="D1182" s="310">
        <v>0</v>
      </c>
      <c r="E1182" s="358">
        <v>0</v>
      </c>
      <c r="F1182" s="121" t="str">
        <f t="shared" si="38"/>
        <v/>
      </c>
      <c r="G1182" s="121" t="str">
        <f t="shared" si="39"/>
        <v/>
      </c>
      <c r="H1182" s="640"/>
      <c r="I1182" s="641"/>
    </row>
    <row r="1183" s="635" customFormat="1" ht="36" customHeight="1" spans="1:9">
      <c r="A1183" s="421">
        <v>2210302</v>
      </c>
      <c r="B1183" s="422" t="s">
        <v>1013</v>
      </c>
      <c r="C1183" s="310">
        <v>0</v>
      </c>
      <c r="D1183" s="310">
        <v>0</v>
      </c>
      <c r="E1183" s="358">
        <v>0</v>
      </c>
      <c r="F1183" s="121" t="str">
        <f t="shared" si="38"/>
        <v/>
      </c>
      <c r="G1183" s="121" t="str">
        <f t="shared" si="39"/>
        <v/>
      </c>
      <c r="H1183" s="640"/>
      <c r="I1183" s="641"/>
    </row>
    <row r="1184" s="635" customFormat="1" ht="36" customHeight="1" spans="1:9">
      <c r="A1184" s="421">
        <v>2210399</v>
      </c>
      <c r="B1184" s="422" t="s">
        <v>1014</v>
      </c>
      <c r="C1184" s="310">
        <v>6000</v>
      </c>
      <c r="D1184" s="310">
        <v>0</v>
      </c>
      <c r="E1184" s="358">
        <v>0</v>
      </c>
      <c r="F1184" s="121">
        <f t="shared" si="38"/>
        <v>-1</v>
      </c>
      <c r="G1184" s="121" t="str">
        <f t="shared" si="39"/>
        <v/>
      </c>
      <c r="H1184" s="640"/>
      <c r="I1184" s="641"/>
    </row>
    <row r="1185" s="635" customFormat="1" ht="36" customHeight="1" spans="1:9">
      <c r="A1185" s="423">
        <v>222</v>
      </c>
      <c r="B1185" s="300" t="s">
        <v>129</v>
      </c>
      <c r="C1185" s="307">
        <f>SUM(C1186,C1204,C1210,C1216)</f>
        <v>386</v>
      </c>
      <c r="D1185" s="307">
        <f>SUM(D1186,D1204,D1210,D1216)</f>
        <v>65</v>
      </c>
      <c r="E1185" s="307">
        <v>663</v>
      </c>
      <c r="F1185" s="117">
        <f t="shared" si="38"/>
        <v>0.718</v>
      </c>
      <c r="G1185" s="117">
        <f t="shared" si="39"/>
        <v>10.2</v>
      </c>
      <c r="H1185" s="640"/>
      <c r="I1185" s="641"/>
    </row>
    <row r="1186" s="635" customFormat="1" ht="36" customHeight="1" spans="1:9">
      <c r="A1186" s="423">
        <v>22201</v>
      </c>
      <c r="B1186" s="302" t="s">
        <v>1015</v>
      </c>
      <c r="C1186" s="307">
        <f>SUM(C1187:C1203)</f>
        <v>270</v>
      </c>
      <c r="D1186" s="307">
        <f>SUM(D1187:D1203)</f>
        <v>65</v>
      </c>
      <c r="E1186" s="307">
        <v>515</v>
      </c>
      <c r="F1186" s="117">
        <f t="shared" si="38"/>
        <v>0.907</v>
      </c>
      <c r="G1186" s="117">
        <f t="shared" si="39"/>
        <v>7.923</v>
      </c>
      <c r="H1186" s="640"/>
      <c r="I1186" s="641"/>
    </row>
    <row r="1187" s="635" customFormat="1" ht="36" customHeight="1" spans="1:9">
      <c r="A1187" s="421">
        <v>2220101</v>
      </c>
      <c r="B1187" s="422" t="s">
        <v>156</v>
      </c>
      <c r="C1187" s="310">
        <v>0</v>
      </c>
      <c r="D1187" s="310">
        <v>0</v>
      </c>
      <c r="E1187" s="358">
        <v>0</v>
      </c>
      <c r="F1187" s="121" t="str">
        <f t="shared" si="38"/>
        <v/>
      </c>
      <c r="G1187" s="121" t="str">
        <f t="shared" si="39"/>
        <v/>
      </c>
      <c r="H1187" s="640"/>
      <c r="I1187" s="641"/>
    </row>
    <row r="1188" s="635" customFormat="1" ht="36" customHeight="1" spans="1:9">
      <c r="A1188" s="421">
        <v>2220102</v>
      </c>
      <c r="B1188" s="422" t="s">
        <v>157</v>
      </c>
      <c r="C1188" s="310">
        <v>0</v>
      </c>
      <c r="D1188" s="310">
        <v>0</v>
      </c>
      <c r="E1188" s="358">
        <v>0</v>
      </c>
      <c r="F1188" s="121" t="str">
        <f t="shared" si="38"/>
        <v/>
      </c>
      <c r="G1188" s="121" t="str">
        <f t="shared" si="39"/>
        <v/>
      </c>
      <c r="H1188" s="640"/>
      <c r="I1188" s="641"/>
    </row>
    <row r="1189" s="635" customFormat="1" ht="36" customHeight="1" spans="1:9">
      <c r="A1189" s="421">
        <v>2220103</v>
      </c>
      <c r="B1189" s="422" t="s">
        <v>158</v>
      </c>
      <c r="C1189" s="310">
        <v>0</v>
      </c>
      <c r="D1189" s="310">
        <v>0</v>
      </c>
      <c r="E1189" s="358">
        <v>0</v>
      </c>
      <c r="F1189" s="121" t="str">
        <f t="shared" si="38"/>
        <v/>
      </c>
      <c r="G1189" s="121" t="str">
        <f t="shared" si="39"/>
        <v/>
      </c>
      <c r="H1189" s="640"/>
      <c r="I1189" s="641"/>
    </row>
    <row r="1190" s="635" customFormat="1" ht="36" customHeight="1" spans="1:9">
      <c r="A1190" s="421">
        <v>2220104</v>
      </c>
      <c r="B1190" s="422" t="s">
        <v>1016</v>
      </c>
      <c r="C1190" s="310">
        <v>0</v>
      </c>
      <c r="D1190" s="310">
        <v>0</v>
      </c>
      <c r="E1190" s="358">
        <v>0</v>
      </c>
      <c r="F1190" s="121" t="str">
        <f t="shared" si="38"/>
        <v/>
      </c>
      <c r="G1190" s="121" t="str">
        <f t="shared" si="39"/>
        <v/>
      </c>
      <c r="H1190" s="640"/>
      <c r="I1190" s="641"/>
    </row>
    <row r="1191" s="635" customFormat="1" ht="36" customHeight="1" spans="1:9">
      <c r="A1191" s="421">
        <v>2220105</v>
      </c>
      <c r="B1191" s="422" t="s">
        <v>1017</v>
      </c>
      <c r="C1191" s="310">
        <v>1</v>
      </c>
      <c r="D1191" s="310">
        <v>2</v>
      </c>
      <c r="E1191" s="358">
        <v>2</v>
      </c>
      <c r="F1191" s="121">
        <f t="shared" si="38"/>
        <v>1</v>
      </c>
      <c r="G1191" s="121">
        <f t="shared" si="39"/>
        <v>1</v>
      </c>
      <c r="H1191" s="640"/>
      <c r="I1191" s="641"/>
    </row>
    <row r="1192" s="635" customFormat="1" ht="36" customHeight="1" spans="1:9">
      <c r="A1192" s="421">
        <v>2220106</v>
      </c>
      <c r="B1192" s="422" t="s">
        <v>1018</v>
      </c>
      <c r="C1192" s="310">
        <v>18</v>
      </c>
      <c r="D1192" s="310">
        <v>22</v>
      </c>
      <c r="E1192" s="358">
        <v>22</v>
      </c>
      <c r="F1192" s="121">
        <f t="shared" si="38"/>
        <v>0.222</v>
      </c>
      <c r="G1192" s="121">
        <f t="shared" si="39"/>
        <v>1</v>
      </c>
      <c r="H1192" s="640"/>
      <c r="I1192" s="641"/>
    </row>
    <row r="1193" s="635" customFormat="1" ht="36" customHeight="1" spans="1:9">
      <c r="A1193" s="421">
        <v>2220107</v>
      </c>
      <c r="B1193" s="422" t="s">
        <v>1019</v>
      </c>
      <c r="C1193" s="310">
        <v>0</v>
      </c>
      <c r="D1193" s="310">
        <v>0</v>
      </c>
      <c r="E1193" s="358">
        <v>0</v>
      </c>
      <c r="F1193" s="121" t="str">
        <f t="shared" si="38"/>
        <v/>
      </c>
      <c r="G1193" s="121" t="str">
        <f t="shared" si="39"/>
        <v/>
      </c>
      <c r="H1193" s="640"/>
      <c r="I1193" s="641"/>
    </row>
    <row r="1194" s="635" customFormat="1" ht="36" customHeight="1" spans="1:9">
      <c r="A1194" s="421">
        <v>2220112</v>
      </c>
      <c r="B1194" s="422" t="s">
        <v>1020</v>
      </c>
      <c r="C1194" s="310">
        <v>0</v>
      </c>
      <c r="D1194" s="310">
        <v>0</v>
      </c>
      <c r="E1194" s="358">
        <v>0</v>
      </c>
      <c r="F1194" s="121" t="str">
        <f t="shared" si="38"/>
        <v/>
      </c>
      <c r="G1194" s="121" t="str">
        <f t="shared" si="39"/>
        <v/>
      </c>
      <c r="H1194" s="640"/>
      <c r="I1194" s="641"/>
    </row>
    <row r="1195" s="635" customFormat="1" ht="36" customHeight="1" spans="1:9">
      <c r="A1195" s="421">
        <v>2220113</v>
      </c>
      <c r="B1195" s="422" t="s">
        <v>1021</v>
      </c>
      <c r="C1195" s="310">
        <v>0</v>
      </c>
      <c r="D1195" s="310">
        <v>0</v>
      </c>
      <c r="E1195" s="358">
        <v>61</v>
      </c>
      <c r="F1195" s="121" t="str">
        <f t="shared" si="38"/>
        <v/>
      </c>
      <c r="G1195" s="121" t="str">
        <f t="shared" si="39"/>
        <v/>
      </c>
      <c r="H1195" s="640"/>
      <c r="I1195" s="641"/>
    </row>
    <row r="1196" s="635" customFormat="1" ht="36" customHeight="1" spans="1:9">
      <c r="A1196" s="421">
        <v>2220114</v>
      </c>
      <c r="B1196" s="422" t="s">
        <v>1022</v>
      </c>
      <c r="C1196" s="310">
        <v>0</v>
      </c>
      <c r="D1196" s="310">
        <v>0</v>
      </c>
      <c r="E1196" s="358">
        <v>0</v>
      </c>
      <c r="F1196" s="121" t="str">
        <f t="shared" si="38"/>
        <v/>
      </c>
      <c r="G1196" s="121" t="str">
        <f t="shared" si="39"/>
        <v/>
      </c>
      <c r="H1196" s="640"/>
      <c r="I1196" s="641"/>
    </row>
    <row r="1197" s="635" customFormat="1" ht="36" customHeight="1" spans="1:9">
      <c r="A1197" s="421">
        <v>2220115</v>
      </c>
      <c r="B1197" s="422" t="s">
        <v>1023</v>
      </c>
      <c r="C1197" s="310">
        <v>130</v>
      </c>
      <c r="D1197" s="310">
        <v>0</v>
      </c>
      <c r="E1197" s="358">
        <v>389</v>
      </c>
      <c r="F1197" s="121">
        <f t="shared" si="38"/>
        <v>1.992</v>
      </c>
      <c r="G1197" s="121" t="str">
        <f t="shared" si="39"/>
        <v/>
      </c>
      <c r="H1197" s="640"/>
      <c r="I1197" s="641"/>
    </row>
    <row r="1198" s="635" customFormat="1" ht="36" customHeight="1" spans="1:9">
      <c r="A1198" s="421">
        <v>2220118</v>
      </c>
      <c r="B1198" s="422" t="s">
        <v>1024</v>
      </c>
      <c r="C1198" s="310">
        <v>0</v>
      </c>
      <c r="D1198" s="310">
        <v>0</v>
      </c>
      <c r="E1198" s="358">
        <v>0</v>
      </c>
      <c r="F1198" s="121" t="str">
        <f t="shared" si="38"/>
        <v/>
      </c>
      <c r="G1198" s="121" t="str">
        <f t="shared" si="39"/>
        <v/>
      </c>
      <c r="H1198" s="640"/>
      <c r="I1198" s="641"/>
    </row>
    <row r="1199" s="635" customFormat="1" ht="36" customHeight="1" spans="1:9">
      <c r="A1199" s="425">
        <v>2220119</v>
      </c>
      <c r="B1199" s="434" t="s">
        <v>1025</v>
      </c>
      <c r="C1199" s="310">
        <v>0</v>
      </c>
      <c r="D1199" s="310">
        <v>0</v>
      </c>
      <c r="E1199" s="358">
        <v>0</v>
      </c>
      <c r="F1199" s="121" t="str">
        <f t="shared" si="38"/>
        <v/>
      </c>
      <c r="G1199" s="121" t="str">
        <f t="shared" si="39"/>
        <v/>
      </c>
      <c r="H1199" s="640"/>
      <c r="I1199" s="641"/>
    </row>
    <row r="1200" s="635" customFormat="1" ht="36" customHeight="1" spans="1:9">
      <c r="A1200" s="425">
        <v>2220120</v>
      </c>
      <c r="B1200" s="434" t="s">
        <v>1026</v>
      </c>
      <c r="C1200" s="310">
        <v>0</v>
      </c>
      <c r="D1200" s="310">
        <v>0</v>
      </c>
      <c r="E1200" s="358">
        <v>0</v>
      </c>
      <c r="F1200" s="121" t="str">
        <f t="shared" si="38"/>
        <v/>
      </c>
      <c r="G1200" s="121" t="str">
        <f t="shared" si="39"/>
        <v/>
      </c>
      <c r="H1200" s="640"/>
      <c r="I1200" s="641"/>
    </row>
    <row r="1201" s="635" customFormat="1" ht="36" customHeight="1" spans="1:9">
      <c r="A1201" s="425">
        <v>2220121</v>
      </c>
      <c r="B1201" s="434" t="s">
        <v>1027</v>
      </c>
      <c r="C1201" s="310">
        <v>0</v>
      </c>
      <c r="D1201" s="310">
        <v>0</v>
      </c>
      <c r="E1201" s="358">
        <v>0</v>
      </c>
      <c r="F1201" s="121" t="str">
        <f t="shared" si="38"/>
        <v/>
      </c>
      <c r="G1201" s="121" t="str">
        <f t="shared" si="39"/>
        <v/>
      </c>
      <c r="H1201" s="640"/>
      <c r="I1201" s="641"/>
    </row>
    <row r="1202" s="635" customFormat="1" ht="36" customHeight="1" spans="1:9">
      <c r="A1202" s="421">
        <v>2220150</v>
      </c>
      <c r="B1202" s="422" t="s">
        <v>165</v>
      </c>
      <c r="C1202" s="310">
        <v>0</v>
      </c>
      <c r="D1202" s="310">
        <v>0</v>
      </c>
      <c r="E1202" s="358">
        <v>0</v>
      </c>
      <c r="F1202" s="121" t="str">
        <f t="shared" si="38"/>
        <v/>
      </c>
      <c r="G1202" s="121" t="str">
        <f t="shared" si="39"/>
        <v/>
      </c>
      <c r="H1202" s="640"/>
      <c r="I1202" s="641"/>
    </row>
    <row r="1203" s="635" customFormat="1" ht="36" customHeight="1" spans="1:9">
      <c r="A1203" s="421">
        <v>2220199</v>
      </c>
      <c r="B1203" s="422" t="s">
        <v>1028</v>
      </c>
      <c r="C1203" s="310">
        <v>121</v>
      </c>
      <c r="D1203" s="310">
        <v>41</v>
      </c>
      <c r="E1203" s="358">
        <v>41</v>
      </c>
      <c r="F1203" s="121">
        <f t="shared" si="38"/>
        <v>-0.661</v>
      </c>
      <c r="G1203" s="121">
        <f t="shared" si="39"/>
        <v>1</v>
      </c>
      <c r="H1203" s="640"/>
      <c r="I1203" s="641"/>
    </row>
    <row r="1204" s="635" customFormat="1" ht="36" customHeight="1" spans="1:9">
      <c r="A1204" s="423">
        <v>22203</v>
      </c>
      <c r="B1204" s="302" t="s">
        <v>1029</v>
      </c>
      <c r="C1204" s="307">
        <f>SUM(C1205:C1209)</f>
        <v>0</v>
      </c>
      <c r="D1204" s="307">
        <f>SUM(D1205:D1209)</f>
        <v>0</v>
      </c>
      <c r="E1204" s="307">
        <v>0</v>
      </c>
      <c r="F1204" s="117" t="str">
        <f t="shared" si="38"/>
        <v/>
      </c>
      <c r="G1204" s="117" t="str">
        <f t="shared" si="39"/>
        <v/>
      </c>
      <c r="H1204" s="640"/>
      <c r="I1204" s="641"/>
    </row>
    <row r="1205" s="635" customFormat="1" ht="36" customHeight="1" spans="1:9">
      <c r="A1205" s="421">
        <v>2220301</v>
      </c>
      <c r="B1205" s="422" t="s">
        <v>1030</v>
      </c>
      <c r="C1205" s="310">
        <v>0</v>
      </c>
      <c r="D1205" s="310">
        <v>0</v>
      </c>
      <c r="E1205" s="358">
        <v>0</v>
      </c>
      <c r="F1205" s="121" t="str">
        <f t="shared" si="38"/>
        <v/>
      </c>
      <c r="G1205" s="121" t="str">
        <f t="shared" si="39"/>
        <v/>
      </c>
      <c r="H1205" s="640"/>
      <c r="I1205" s="641"/>
    </row>
    <row r="1206" s="635" customFormat="1" ht="36" customHeight="1" spans="1:9">
      <c r="A1206" s="421">
        <v>2220303</v>
      </c>
      <c r="B1206" s="422" t="s">
        <v>1031</v>
      </c>
      <c r="C1206" s="310">
        <v>0</v>
      </c>
      <c r="D1206" s="310">
        <v>0</v>
      </c>
      <c r="E1206" s="358">
        <v>0</v>
      </c>
      <c r="F1206" s="121" t="str">
        <f t="shared" si="38"/>
        <v/>
      </c>
      <c r="G1206" s="121" t="str">
        <f t="shared" si="39"/>
        <v/>
      </c>
      <c r="H1206" s="640"/>
      <c r="I1206" s="641"/>
    </row>
    <row r="1207" s="635" customFormat="1" ht="36" customHeight="1" spans="1:9">
      <c r="A1207" s="421">
        <v>2220304</v>
      </c>
      <c r="B1207" s="422" t="s">
        <v>1032</v>
      </c>
      <c r="C1207" s="310">
        <v>0</v>
      </c>
      <c r="D1207" s="310">
        <v>0</v>
      </c>
      <c r="E1207" s="358">
        <v>0</v>
      </c>
      <c r="F1207" s="121" t="str">
        <f t="shared" si="38"/>
        <v/>
      </c>
      <c r="G1207" s="121" t="str">
        <f t="shared" si="39"/>
        <v/>
      </c>
      <c r="H1207" s="640"/>
      <c r="I1207" s="641"/>
    </row>
    <row r="1208" s="635" customFormat="1" ht="36" customHeight="1" spans="1:9">
      <c r="A1208" s="425">
        <v>2220305</v>
      </c>
      <c r="B1208" s="434" t="s">
        <v>1033</v>
      </c>
      <c r="C1208" s="310">
        <v>0</v>
      </c>
      <c r="D1208" s="310">
        <v>0</v>
      </c>
      <c r="E1208" s="358">
        <v>0</v>
      </c>
      <c r="F1208" s="121" t="str">
        <f t="shared" si="38"/>
        <v/>
      </c>
      <c r="G1208" s="121" t="str">
        <f t="shared" si="39"/>
        <v/>
      </c>
      <c r="H1208" s="640"/>
      <c r="I1208" s="641"/>
    </row>
    <row r="1209" s="635" customFormat="1" ht="36" customHeight="1" spans="1:9">
      <c r="A1209" s="421">
        <v>2220399</v>
      </c>
      <c r="B1209" s="422" t="s">
        <v>1034</v>
      </c>
      <c r="C1209" s="310">
        <v>0</v>
      </c>
      <c r="D1209" s="310">
        <v>0</v>
      </c>
      <c r="E1209" s="358">
        <v>0</v>
      </c>
      <c r="F1209" s="121" t="str">
        <f t="shared" si="38"/>
        <v/>
      </c>
      <c r="G1209" s="121" t="str">
        <f t="shared" si="39"/>
        <v/>
      </c>
      <c r="H1209" s="640"/>
      <c r="I1209" s="641"/>
    </row>
    <row r="1210" s="635" customFormat="1" ht="36" customHeight="1" spans="1:9">
      <c r="A1210" s="423">
        <v>22204</v>
      </c>
      <c r="B1210" s="302" t="s">
        <v>1035</v>
      </c>
      <c r="C1210" s="307">
        <f>SUM(C1211:C1215)</f>
        <v>116</v>
      </c>
      <c r="D1210" s="307">
        <f>SUM(D1211:D1215)</f>
        <v>0</v>
      </c>
      <c r="E1210" s="307">
        <v>148</v>
      </c>
      <c r="F1210" s="117">
        <f t="shared" si="38"/>
        <v>0.276</v>
      </c>
      <c r="G1210" s="117" t="str">
        <f t="shared" si="39"/>
        <v/>
      </c>
      <c r="H1210" s="640"/>
      <c r="I1210" s="641"/>
    </row>
    <row r="1211" s="635" customFormat="1" ht="36" customHeight="1" spans="1:9">
      <c r="A1211" s="421">
        <v>2220401</v>
      </c>
      <c r="B1211" s="422" t="s">
        <v>1036</v>
      </c>
      <c r="C1211" s="310">
        <v>24</v>
      </c>
      <c r="D1211" s="310">
        <v>0</v>
      </c>
      <c r="E1211" s="358">
        <v>0</v>
      </c>
      <c r="F1211" s="121">
        <f t="shared" si="38"/>
        <v>-1</v>
      </c>
      <c r="G1211" s="121" t="str">
        <f t="shared" si="39"/>
        <v/>
      </c>
      <c r="H1211" s="640"/>
      <c r="I1211" s="641"/>
    </row>
    <row r="1212" s="635" customFormat="1" ht="36" customHeight="1" spans="1:9">
      <c r="A1212" s="421">
        <v>2220402</v>
      </c>
      <c r="B1212" s="422" t="s">
        <v>1037</v>
      </c>
      <c r="C1212" s="310">
        <v>92</v>
      </c>
      <c r="D1212" s="310">
        <v>0</v>
      </c>
      <c r="E1212" s="358">
        <v>79</v>
      </c>
      <c r="F1212" s="121">
        <f t="shared" si="38"/>
        <v>-0.141</v>
      </c>
      <c r="G1212" s="121" t="str">
        <f t="shared" si="39"/>
        <v/>
      </c>
      <c r="H1212" s="640"/>
      <c r="I1212" s="641"/>
    </row>
    <row r="1213" s="635" customFormat="1" ht="36" customHeight="1" spans="1:9">
      <c r="A1213" s="421">
        <v>2220403</v>
      </c>
      <c r="B1213" s="422" t="s">
        <v>1038</v>
      </c>
      <c r="C1213" s="310">
        <v>0</v>
      </c>
      <c r="D1213" s="310">
        <v>0</v>
      </c>
      <c r="E1213" s="358">
        <v>69</v>
      </c>
      <c r="F1213" s="121" t="str">
        <f t="shared" si="38"/>
        <v/>
      </c>
      <c r="G1213" s="121" t="str">
        <f t="shared" si="39"/>
        <v/>
      </c>
      <c r="H1213" s="640"/>
      <c r="I1213" s="641"/>
    </row>
    <row r="1214" s="635" customFormat="1" ht="36" customHeight="1" spans="1:9">
      <c r="A1214" s="421">
        <v>2220404</v>
      </c>
      <c r="B1214" s="422" t="s">
        <v>1039</v>
      </c>
      <c r="C1214" s="310">
        <v>0</v>
      </c>
      <c r="D1214" s="310">
        <v>0</v>
      </c>
      <c r="E1214" s="358">
        <v>0</v>
      </c>
      <c r="F1214" s="121" t="str">
        <f t="shared" si="38"/>
        <v/>
      </c>
      <c r="G1214" s="121" t="str">
        <f t="shared" si="39"/>
        <v/>
      </c>
      <c r="H1214" s="640"/>
      <c r="I1214" s="641"/>
    </row>
    <row r="1215" s="635" customFormat="1" ht="36" customHeight="1" spans="1:9">
      <c r="A1215" s="421">
        <v>2220499</v>
      </c>
      <c r="B1215" s="422" t="s">
        <v>1040</v>
      </c>
      <c r="C1215" s="310">
        <v>0</v>
      </c>
      <c r="D1215" s="310">
        <v>0</v>
      </c>
      <c r="E1215" s="358">
        <v>0</v>
      </c>
      <c r="F1215" s="121" t="str">
        <f t="shared" si="38"/>
        <v/>
      </c>
      <c r="G1215" s="121" t="str">
        <f t="shared" si="39"/>
        <v/>
      </c>
      <c r="H1215" s="640"/>
      <c r="I1215" s="641"/>
    </row>
    <row r="1216" s="635" customFormat="1" ht="36" customHeight="1" spans="1:9">
      <c r="A1216" s="423">
        <v>22205</v>
      </c>
      <c r="B1216" s="302" t="s">
        <v>1041</v>
      </c>
      <c r="C1216" s="307">
        <f>SUM(C1217:C1228)</f>
        <v>0</v>
      </c>
      <c r="D1216" s="307">
        <f>SUM(D1217:D1228)</f>
        <v>0</v>
      </c>
      <c r="E1216" s="307">
        <v>0</v>
      </c>
      <c r="F1216" s="117" t="str">
        <f t="shared" si="38"/>
        <v/>
      </c>
      <c r="G1216" s="117" t="str">
        <f t="shared" si="39"/>
        <v/>
      </c>
      <c r="H1216" s="640"/>
      <c r="I1216" s="641"/>
    </row>
    <row r="1217" s="635" customFormat="1" ht="36" customHeight="1" spans="1:9">
      <c r="A1217" s="421">
        <v>2220501</v>
      </c>
      <c r="B1217" s="422" t="s">
        <v>1042</v>
      </c>
      <c r="C1217" s="310">
        <v>0</v>
      </c>
      <c r="D1217" s="310">
        <v>0</v>
      </c>
      <c r="E1217" s="358">
        <v>0</v>
      </c>
      <c r="F1217" s="121" t="str">
        <f t="shared" si="38"/>
        <v/>
      </c>
      <c r="G1217" s="121" t="str">
        <f t="shared" si="39"/>
        <v/>
      </c>
      <c r="H1217" s="640"/>
      <c r="I1217" s="641"/>
    </row>
    <row r="1218" s="635" customFormat="1" ht="36" customHeight="1" spans="1:9">
      <c r="A1218" s="421">
        <v>2220502</v>
      </c>
      <c r="B1218" s="422" t="s">
        <v>1043</v>
      </c>
      <c r="C1218" s="310">
        <v>0</v>
      </c>
      <c r="D1218" s="310">
        <v>0</v>
      </c>
      <c r="E1218" s="358">
        <v>0</v>
      </c>
      <c r="F1218" s="121" t="str">
        <f t="shared" si="38"/>
        <v/>
      </c>
      <c r="G1218" s="121" t="str">
        <f t="shared" si="39"/>
        <v/>
      </c>
      <c r="H1218" s="640"/>
      <c r="I1218" s="641"/>
    </row>
    <row r="1219" s="635" customFormat="1" ht="36" customHeight="1" spans="1:9">
      <c r="A1219" s="421">
        <v>2220503</v>
      </c>
      <c r="B1219" s="422" t="s">
        <v>1044</v>
      </c>
      <c r="C1219" s="310">
        <v>0</v>
      </c>
      <c r="D1219" s="310">
        <v>0</v>
      </c>
      <c r="E1219" s="358">
        <v>0</v>
      </c>
      <c r="F1219" s="121" t="str">
        <f t="shared" si="38"/>
        <v/>
      </c>
      <c r="G1219" s="121" t="str">
        <f t="shared" si="39"/>
        <v/>
      </c>
      <c r="H1219" s="640"/>
      <c r="I1219" s="641"/>
    </row>
    <row r="1220" s="635" customFormat="1" ht="36" customHeight="1" spans="1:9">
      <c r="A1220" s="421">
        <v>2220504</v>
      </c>
      <c r="B1220" s="422" t="s">
        <v>1045</v>
      </c>
      <c r="C1220" s="310">
        <v>0</v>
      </c>
      <c r="D1220" s="310">
        <v>0</v>
      </c>
      <c r="E1220" s="358">
        <v>0</v>
      </c>
      <c r="F1220" s="121" t="str">
        <f t="shared" si="38"/>
        <v/>
      </c>
      <c r="G1220" s="121" t="str">
        <f t="shared" si="39"/>
        <v/>
      </c>
      <c r="H1220" s="640"/>
      <c r="I1220" s="641"/>
    </row>
    <row r="1221" s="635" customFormat="1" ht="36" customHeight="1" spans="1:9">
      <c r="A1221" s="421">
        <v>2220505</v>
      </c>
      <c r="B1221" s="422" t="s">
        <v>1046</v>
      </c>
      <c r="C1221" s="310">
        <v>0</v>
      </c>
      <c r="D1221" s="310">
        <v>0</v>
      </c>
      <c r="E1221" s="358">
        <v>0</v>
      </c>
      <c r="F1221" s="121" t="str">
        <f t="shared" ref="F1221:F1284" si="40">IF(C1221&gt;0,E1221/C1221-1,"")</f>
        <v/>
      </c>
      <c r="G1221" s="121" t="str">
        <f t="shared" ref="G1221:G1284" si="41">IF(D1221&gt;0,E1221/D1221,"")</f>
        <v/>
      </c>
      <c r="H1221" s="640"/>
      <c r="I1221" s="641"/>
    </row>
    <row r="1222" s="635" customFormat="1" ht="36" customHeight="1" spans="1:9">
      <c r="A1222" s="421">
        <v>2220506</v>
      </c>
      <c r="B1222" s="422" t="s">
        <v>1047</v>
      </c>
      <c r="C1222" s="310">
        <v>0</v>
      </c>
      <c r="D1222" s="310">
        <v>0</v>
      </c>
      <c r="E1222" s="358">
        <v>0</v>
      </c>
      <c r="F1222" s="121" t="str">
        <f t="shared" si="40"/>
        <v/>
      </c>
      <c r="G1222" s="121" t="str">
        <f t="shared" si="41"/>
        <v/>
      </c>
      <c r="H1222" s="640"/>
      <c r="I1222" s="641"/>
    </row>
    <row r="1223" s="635" customFormat="1" ht="36" customHeight="1" spans="1:9">
      <c r="A1223" s="421">
        <v>2220507</v>
      </c>
      <c r="B1223" s="422" t="s">
        <v>1048</v>
      </c>
      <c r="C1223" s="310">
        <v>0</v>
      </c>
      <c r="D1223" s="310">
        <v>0</v>
      </c>
      <c r="E1223" s="358">
        <v>0</v>
      </c>
      <c r="F1223" s="121" t="str">
        <f t="shared" si="40"/>
        <v/>
      </c>
      <c r="G1223" s="121" t="str">
        <f t="shared" si="41"/>
        <v/>
      </c>
      <c r="H1223" s="640"/>
      <c r="I1223" s="641"/>
    </row>
    <row r="1224" s="635" customFormat="1" ht="36" customHeight="1" spans="1:9">
      <c r="A1224" s="421">
        <v>2220508</v>
      </c>
      <c r="B1224" s="422" t="s">
        <v>1049</v>
      </c>
      <c r="C1224" s="310">
        <v>0</v>
      </c>
      <c r="D1224" s="310">
        <v>0</v>
      </c>
      <c r="E1224" s="358">
        <v>0</v>
      </c>
      <c r="F1224" s="121" t="str">
        <f t="shared" si="40"/>
        <v/>
      </c>
      <c r="G1224" s="121" t="str">
        <f t="shared" si="41"/>
        <v/>
      </c>
      <c r="H1224" s="640"/>
      <c r="I1224" s="641"/>
    </row>
    <row r="1225" s="635" customFormat="1" ht="36" customHeight="1" spans="1:9">
      <c r="A1225" s="421">
        <v>2220509</v>
      </c>
      <c r="B1225" s="422" t="s">
        <v>1050</v>
      </c>
      <c r="C1225" s="310">
        <v>0</v>
      </c>
      <c r="D1225" s="310">
        <v>0</v>
      </c>
      <c r="E1225" s="358">
        <v>0</v>
      </c>
      <c r="F1225" s="121" t="str">
        <f t="shared" si="40"/>
        <v/>
      </c>
      <c r="G1225" s="121" t="str">
        <f t="shared" si="41"/>
        <v/>
      </c>
      <c r="H1225" s="640"/>
      <c r="I1225" s="641"/>
    </row>
    <row r="1226" s="635" customFormat="1" ht="36" customHeight="1" spans="1:9">
      <c r="A1226" s="421">
        <v>2220510</v>
      </c>
      <c r="B1226" s="422" t="s">
        <v>1051</v>
      </c>
      <c r="C1226" s="310">
        <v>0</v>
      </c>
      <c r="D1226" s="310">
        <v>0</v>
      </c>
      <c r="E1226" s="358">
        <v>0</v>
      </c>
      <c r="F1226" s="121" t="str">
        <f t="shared" si="40"/>
        <v/>
      </c>
      <c r="G1226" s="121" t="str">
        <f t="shared" si="41"/>
        <v/>
      </c>
      <c r="H1226" s="640"/>
      <c r="I1226" s="641"/>
    </row>
    <row r="1227" s="635" customFormat="1" ht="36" customHeight="1" spans="1:9">
      <c r="A1227" s="316">
        <v>2220511</v>
      </c>
      <c r="B1227" s="422" t="s">
        <v>1052</v>
      </c>
      <c r="C1227" s="310">
        <v>0</v>
      </c>
      <c r="D1227" s="310">
        <v>0</v>
      </c>
      <c r="E1227" s="358">
        <v>0</v>
      </c>
      <c r="F1227" s="121" t="str">
        <f t="shared" si="40"/>
        <v/>
      </c>
      <c r="G1227" s="121" t="str">
        <f t="shared" si="41"/>
        <v/>
      </c>
      <c r="H1227" s="640"/>
      <c r="I1227" s="641"/>
    </row>
    <row r="1228" s="635" customFormat="1" ht="36" customHeight="1" spans="1:9">
      <c r="A1228" s="421">
        <v>2220599</v>
      </c>
      <c r="B1228" s="422" t="s">
        <v>1053</v>
      </c>
      <c r="C1228" s="310">
        <v>0</v>
      </c>
      <c r="D1228" s="310">
        <v>0</v>
      </c>
      <c r="E1228" s="358">
        <v>0</v>
      </c>
      <c r="F1228" s="121" t="str">
        <f t="shared" si="40"/>
        <v/>
      </c>
      <c r="G1228" s="121" t="str">
        <f t="shared" si="41"/>
        <v/>
      </c>
      <c r="H1228" s="640"/>
      <c r="I1228" s="641"/>
    </row>
    <row r="1229" s="635" customFormat="1" ht="36" customHeight="1" spans="1:9">
      <c r="A1229" s="423">
        <v>224</v>
      </c>
      <c r="B1229" s="300" t="s">
        <v>130</v>
      </c>
      <c r="C1229" s="307">
        <f>SUM(C1230,C1242,C1248,C1254,C1262,C1275,C1279,C1283)</f>
        <v>1201</v>
      </c>
      <c r="D1229" s="307">
        <f>SUM(D1230,D1242,D1248,D1254,D1262,D1275,D1279,D1283)</f>
        <v>2842</v>
      </c>
      <c r="E1229" s="307">
        <v>2722</v>
      </c>
      <c r="F1229" s="117">
        <f t="shared" si="40"/>
        <v>1.266</v>
      </c>
      <c r="G1229" s="117">
        <f t="shared" si="41"/>
        <v>0.958</v>
      </c>
      <c r="H1229" s="640"/>
      <c r="I1229" s="641"/>
    </row>
    <row r="1230" s="635" customFormat="1" ht="36" customHeight="1" spans="1:9">
      <c r="A1230" s="423">
        <v>22401</v>
      </c>
      <c r="B1230" s="302" t="s">
        <v>1054</v>
      </c>
      <c r="C1230" s="307">
        <f>SUM(C1231:C1241)</f>
        <v>652</v>
      </c>
      <c r="D1230" s="307">
        <f>SUM(D1231:D1241)</f>
        <v>1026</v>
      </c>
      <c r="E1230" s="307">
        <v>1100</v>
      </c>
      <c r="F1230" s="117">
        <f t="shared" si="40"/>
        <v>0.687</v>
      </c>
      <c r="G1230" s="117">
        <f t="shared" si="41"/>
        <v>1.072</v>
      </c>
      <c r="H1230" s="640"/>
      <c r="I1230" s="641"/>
    </row>
    <row r="1231" s="635" customFormat="1" ht="36" customHeight="1" spans="1:9">
      <c r="A1231" s="421">
        <v>2240101</v>
      </c>
      <c r="B1231" s="422" t="s">
        <v>156</v>
      </c>
      <c r="C1231" s="310">
        <v>387</v>
      </c>
      <c r="D1231" s="310">
        <v>384</v>
      </c>
      <c r="E1231" s="358">
        <v>382</v>
      </c>
      <c r="F1231" s="121">
        <f t="shared" si="40"/>
        <v>-0.013</v>
      </c>
      <c r="G1231" s="121">
        <f t="shared" si="41"/>
        <v>0.995</v>
      </c>
      <c r="H1231" s="640"/>
      <c r="I1231" s="641"/>
    </row>
    <row r="1232" s="635" customFormat="1" ht="36" customHeight="1" spans="1:9">
      <c r="A1232" s="421">
        <v>2240102</v>
      </c>
      <c r="B1232" s="422" t="s">
        <v>157</v>
      </c>
      <c r="C1232" s="310">
        <v>0</v>
      </c>
      <c r="D1232" s="310">
        <v>0</v>
      </c>
      <c r="E1232" s="358">
        <v>0</v>
      </c>
      <c r="F1232" s="121" t="str">
        <f t="shared" si="40"/>
        <v/>
      </c>
      <c r="G1232" s="121" t="str">
        <f t="shared" si="41"/>
        <v/>
      </c>
      <c r="H1232" s="640"/>
      <c r="I1232" s="641"/>
    </row>
    <row r="1233" s="635" customFormat="1" ht="36" customHeight="1" spans="1:9">
      <c r="A1233" s="421">
        <v>2240103</v>
      </c>
      <c r="B1233" s="422" t="s">
        <v>158</v>
      </c>
      <c r="C1233" s="310">
        <v>0</v>
      </c>
      <c r="D1233" s="310">
        <v>0</v>
      </c>
      <c r="E1233" s="358">
        <v>0</v>
      </c>
      <c r="F1233" s="121" t="str">
        <f t="shared" si="40"/>
        <v/>
      </c>
      <c r="G1233" s="121" t="str">
        <f t="shared" si="41"/>
        <v/>
      </c>
      <c r="H1233" s="640"/>
      <c r="I1233" s="641"/>
    </row>
    <row r="1234" s="635" customFormat="1" ht="36" customHeight="1" spans="1:9">
      <c r="A1234" s="421">
        <v>2240104</v>
      </c>
      <c r="B1234" s="422" t="s">
        <v>1055</v>
      </c>
      <c r="C1234" s="310">
        <v>28</v>
      </c>
      <c r="D1234" s="310">
        <v>0</v>
      </c>
      <c r="E1234" s="358">
        <v>0</v>
      </c>
      <c r="F1234" s="121">
        <f t="shared" si="40"/>
        <v>-1</v>
      </c>
      <c r="G1234" s="121" t="str">
        <f t="shared" si="41"/>
        <v/>
      </c>
      <c r="H1234" s="640"/>
      <c r="I1234" s="641"/>
    </row>
    <row r="1235" s="635" customFormat="1" ht="36" customHeight="1" spans="1:9">
      <c r="A1235" s="421">
        <v>2240105</v>
      </c>
      <c r="B1235" s="422" t="s">
        <v>1056</v>
      </c>
      <c r="C1235" s="310">
        <v>0</v>
      </c>
      <c r="D1235" s="310">
        <v>0</v>
      </c>
      <c r="E1235" s="358">
        <v>0</v>
      </c>
      <c r="F1235" s="121" t="str">
        <f t="shared" si="40"/>
        <v/>
      </c>
      <c r="G1235" s="121" t="str">
        <f t="shared" si="41"/>
        <v/>
      </c>
      <c r="H1235" s="640"/>
      <c r="I1235" s="641"/>
    </row>
    <row r="1236" s="635" customFormat="1" ht="36" customHeight="1" spans="1:9">
      <c r="A1236" s="421">
        <v>2240106</v>
      </c>
      <c r="B1236" s="422" t="s">
        <v>1057</v>
      </c>
      <c r="C1236" s="310">
        <v>0</v>
      </c>
      <c r="D1236" s="310">
        <v>130</v>
      </c>
      <c r="E1236" s="358">
        <v>130</v>
      </c>
      <c r="F1236" s="121" t="str">
        <f t="shared" si="40"/>
        <v/>
      </c>
      <c r="G1236" s="121">
        <f t="shared" si="41"/>
        <v>1</v>
      </c>
      <c r="H1236" s="640"/>
      <c r="I1236" s="641"/>
    </row>
    <row r="1237" s="635" customFormat="1" ht="36" customHeight="1" spans="1:9">
      <c r="A1237" s="421">
        <v>2240107</v>
      </c>
      <c r="B1237" s="422" t="s">
        <v>1058</v>
      </c>
      <c r="C1237" s="310">
        <v>0</v>
      </c>
      <c r="D1237" s="310">
        <v>0</v>
      </c>
      <c r="E1237" s="358">
        <v>0</v>
      </c>
      <c r="F1237" s="121" t="str">
        <f t="shared" si="40"/>
        <v/>
      </c>
      <c r="G1237" s="121" t="str">
        <f t="shared" si="41"/>
        <v/>
      </c>
      <c r="H1237" s="640"/>
      <c r="I1237" s="641"/>
    </row>
    <row r="1238" s="635" customFormat="1" ht="36" customHeight="1" spans="1:9">
      <c r="A1238" s="421">
        <v>2240108</v>
      </c>
      <c r="B1238" s="422" t="s">
        <v>1059</v>
      </c>
      <c r="C1238" s="310">
        <v>7</v>
      </c>
      <c r="D1238" s="310">
        <v>87</v>
      </c>
      <c r="E1238" s="358">
        <v>87</v>
      </c>
      <c r="F1238" s="121">
        <f t="shared" si="40"/>
        <v>11.429</v>
      </c>
      <c r="G1238" s="121">
        <f t="shared" si="41"/>
        <v>1</v>
      </c>
      <c r="H1238" s="640"/>
      <c r="I1238" s="641"/>
    </row>
    <row r="1239" s="635" customFormat="1" ht="36" customHeight="1" spans="1:9">
      <c r="A1239" s="421">
        <v>2240109</v>
      </c>
      <c r="B1239" s="422" t="s">
        <v>1060</v>
      </c>
      <c r="C1239" s="310">
        <v>39</v>
      </c>
      <c r="D1239" s="310">
        <v>260</v>
      </c>
      <c r="E1239" s="358">
        <v>90</v>
      </c>
      <c r="F1239" s="121">
        <f t="shared" si="40"/>
        <v>1.308</v>
      </c>
      <c r="G1239" s="121">
        <f t="shared" si="41"/>
        <v>0.346</v>
      </c>
      <c r="H1239" s="640"/>
      <c r="I1239" s="641"/>
    </row>
    <row r="1240" s="635" customFormat="1" ht="36" customHeight="1" spans="1:9">
      <c r="A1240" s="421">
        <v>2240150</v>
      </c>
      <c r="B1240" s="422" t="s">
        <v>165</v>
      </c>
      <c r="C1240" s="310">
        <v>191</v>
      </c>
      <c r="D1240" s="310">
        <v>165</v>
      </c>
      <c r="E1240" s="358">
        <v>309</v>
      </c>
      <c r="F1240" s="121">
        <f t="shared" si="40"/>
        <v>0.618</v>
      </c>
      <c r="G1240" s="121">
        <f t="shared" si="41"/>
        <v>1.873</v>
      </c>
      <c r="H1240" s="640"/>
      <c r="I1240" s="641"/>
    </row>
    <row r="1241" s="635" customFormat="1" ht="36" customHeight="1" spans="1:9">
      <c r="A1241" s="421">
        <v>2240199</v>
      </c>
      <c r="B1241" s="422" t="s">
        <v>1061</v>
      </c>
      <c r="C1241" s="310">
        <v>0</v>
      </c>
      <c r="D1241" s="310">
        <v>0</v>
      </c>
      <c r="E1241" s="358">
        <v>102</v>
      </c>
      <c r="F1241" s="121" t="str">
        <f t="shared" si="40"/>
        <v/>
      </c>
      <c r="G1241" s="121" t="str">
        <f t="shared" si="41"/>
        <v/>
      </c>
      <c r="H1241" s="640"/>
      <c r="I1241" s="641"/>
    </row>
    <row r="1242" s="635" customFormat="1" ht="36" customHeight="1" spans="1:9">
      <c r="A1242" s="423">
        <v>22402</v>
      </c>
      <c r="B1242" s="313" t="s">
        <v>1062</v>
      </c>
      <c r="C1242" s="307">
        <f>SUM(C1243:C1247)</f>
        <v>379</v>
      </c>
      <c r="D1242" s="307">
        <f>SUM(D1243:D1247)</f>
        <v>1143</v>
      </c>
      <c r="E1242" s="307">
        <v>1061</v>
      </c>
      <c r="F1242" s="117">
        <f t="shared" si="40"/>
        <v>1.799</v>
      </c>
      <c r="G1242" s="117">
        <f t="shared" si="41"/>
        <v>0.928</v>
      </c>
      <c r="H1242" s="640"/>
      <c r="I1242" s="641"/>
    </row>
    <row r="1243" s="635" customFormat="1" ht="36" customHeight="1" spans="1:9">
      <c r="A1243" s="421">
        <v>2240201</v>
      </c>
      <c r="B1243" s="422" t="s">
        <v>156</v>
      </c>
      <c r="C1243" s="310">
        <v>52</v>
      </c>
      <c r="D1243" s="310">
        <v>967</v>
      </c>
      <c r="E1243" s="358">
        <v>887</v>
      </c>
      <c r="F1243" s="121">
        <f t="shared" si="40"/>
        <v>16.058</v>
      </c>
      <c r="G1243" s="121">
        <f t="shared" si="41"/>
        <v>0.917</v>
      </c>
      <c r="H1243" s="640"/>
      <c r="I1243" s="641"/>
    </row>
    <row r="1244" s="635" customFormat="1" ht="36" customHeight="1" spans="1:9">
      <c r="A1244" s="421">
        <v>2240202</v>
      </c>
      <c r="B1244" s="422" t="s">
        <v>157</v>
      </c>
      <c r="C1244" s="310">
        <v>0</v>
      </c>
      <c r="D1244" s="310">
        <v>0</v>
      </c>
      <c r="E1244" s="358">
        <v>0</v>
      </c>
      <c r="F1244" s="121" t="str">
        <f t="shared" si="40"/>
        <v/>
      </c>
      <c r="G1244" s="121" t="str">
        <f t="shared" si="41"/>
        <v/>
      </c>
      <c r="H1244" s="640"/>
      <c r="I1244" s="641"/>
    </row>
    <row r="1245" s="635" customFormat="1" ht="36" customHeight="1" spans="1:9">
      <c r="A1245" s="421">
        <v>2240203</v>
      </c>
      <c r="B1245" s="422" t="s">
        <v>158</v>
      </c>
      <c r="C1245" s="310">
        <v>0</v>
      </c>
      <c r="D1245" s="310">
        <v>0</v>
      </c>
      <c r="E1245" s="358">
        <v>0</v>
      </c>
      <c r="F1245" s="121" t="str">
        <f t="shared" si="40"/>
        <v/>
      </c>
      <c r="G1245" s="121" t="str">
        <f t="shared" si="41"/>
        <v/>
      </c>
      <c r="H1245" s="640"/>
      <c r="I1245" s="641"/>
    </row>
    <row r="1246" s="635" customFormat="1" ht="36" customHeight="1" spans="1:9">
      <c r="A1246" s="421">
        <v>2240204</v>
      </c>
      <c r="B1246" s="422" t="s">
        <v>1063</v>
      </c>
      <c r="C1246" s="310">
        <v>327</v>
      </c>
      <c r="D1246" s="310">
        <v>176</v>
      </c>
      <c r="E1246" s="358">
        <v>174</v>
      </c>
      <c r="F1246" s="121">
        <f t="shared" si="40"/>
        <v>-0.468</v>
      </c>
      <c r="G1246" s="121">
        <f t="shared" si="41"/>
        <v>0.989</v>
      </c>
      <c r="H1246" s="640"/>
      <c r="I1246" s="641"/>
    </row>
    <row r="1247" s="635" customFormat="1" ht="36" customHeight="1" spans="1:9">
      <c r="A1247" s="421">
        <v>2240299</v>
      </c>
      <c r="B1247" s="428" t="s">
        <v>1064</v>
      </c>
      <c r="C1247" s="310">
        <v>0</v>
      </c>
      <c r="D1247" s="310">
        <v>0</v>
      </c>
      <c r="E1247" s="358">
        <v>0</v>
      </c>
      <c r="F1247" s="121" t="str">
        <f t="shared" si="40"/>
        <v/>
      </c>
      <c r="G1247" s="121" t="str">
        <f t="shared" si="41"/>
        <v/>
      </c>
      <c r="H1247" s="640"/>
      <c r="I1247" s="641"/>
    </row>
    <row r="1248" s="635" customFormat="1" ht="36" customHeight="1" spans="1:9">
      <c r="A1248" s="423">
        <v>22403</v>
      </c>
      <c r="B1248" s="302" t="s">
        <v>1065</v>
      </c>
      <c r="C1248" s="307">
        <f>SUM(C1249:C1253)</f>
        <v>0</v>
      </c>
      <c r="D1248" s="307"/>
      <c r="E1248" s="307"/>
      <c r="F1248" s="117" t="str">
        <f t="shared" si="40"/>
        <v/>
      </c>
      <c r="G1248" s="117" t="str">
        <f t="shared" si="41"/>
        <v/>
      </c>
      <c r="H1248" s="640"/>
      <c r="I1248" s="641"/>
    </row>
    <row r="1249" s="635" customFormat="1" ht="36" customHeight="1" spans="1:9">
      <c r="A1249" s="421">
        <v>2240301</v>
      </c>
      <c r="B1249" s="422" t="s">
        <v>1066</v>
      </c>
      <c r="C1249" s="310">
        <v>0</v>
      </c>
      <c r="D1249" s="310">
        <v>0</v>
      </c>
      <c r="E1249" s="358">
        <v>0</v>
      </c>
      <c r="F1249" s="121" t="str">
        <f t="shared" si="40"/>
        <v/>
      </c>
      <c r="G1249" s="121" t="str">
        <f t="shared" si="41"/>
        <v/>
      </c>
      <c r="H1249" s="640"/>
      <c r="I1249" s="641"/>
    </row>
    <row r="1250" s="635" customFormat="1" ht="36" customHeight="1" spans="1:9">
      <c r="A1250" s="421">
        <v>2240302</v>
      </c>
      <c r="B1250" s="422" t="s">
        <v>1067</v>
      </c>
      <c r="C1250" s="310">
        <v>0</v>
      </c>
      <c r="D1250" s="310">
        <v>0</v>
      </c>
      <c r="E1250" s="358">
        <v>0</v>
      </c>
      <c r="F1250" s="121" t="str">
        <f t="shared" si="40"/>
        <v/>
      </c>
      <c r="G1250" s="121" t="str">
        <f t="shared" si="41"/>
        <v/>
      </c>
      <c r="H1250" s="640"/>
      <c r="I1250" s="641"/>
    </row>
    <row r="1251" s="635" customFormat="1" ht="36" customHeight="1" spans="1:9">
      <c r="A1251" s="421">
        <v>2240303</v>
      </c>
      <c r="B1251" s="422" t="s">
        <v>1068</v>
      </c>
      <c r="C1251" s="310">
        <v>0</v>
      </c>
      <c r="D1251" s="310">
        <v>0</v>
      </c>
      <c r="E1251" s="358">
        <v>0</v>
      </c>
      <c r="F1251" s="121" t="str">
        <f t="shared" si="40"/>
        <v/>
      </c>
      <c r="G1251" s="121" t="str">
        <f t="shared" si="41"/>
        <v/>
      </c>
      <c r="H1251" s="640"/>
      <c r="I1251" s="641"/>
    </row>
    <row r="1252" s="635" customFormat="1" ht="36" customHeight="1" spans="1:9">
      <c r="A1252" s="421">
        <v>2240304</v>
      </c>
      <c r="B1252" s="422" t="s">
        <v>1069</v>
      </c>
      <c r="C1252" s="310">
        <v>0</v>
      </c>
      <c r="D1252" s="310">
        <v>0</v>
      </c>
      <c r="E1252" s="358">
        <v>0</v>
      </c>
      <c r="F1252" s="121" t="str">
        <f t="shared" si="40"/>
        <v/>
      </c>
      <c r="G1252" s="121" t="str">
        <f t="shared" si="41"/>
        <v/>
      </c>
      <c r="H1252" s="640"/>
      <c r="I1252" s="641"/>
    </row>
    <row r="1253" s="635" customFormat="1" ht="36" customHeight="1" spans="1:9">
      <c r="A1253" s="421">
        <v>2240399</v>
      </c>
      <c r="B1253" s="422" t="s">
        <v>1070</v>
      </c>
      <c r="C1253" s="310">
        <v>0</v>
      </c>
      <c r="D1253" s="310">
        <v>0</v>
      </c>
      <c r="E1253" s="358">
        <v>0</v>
      </c>
      <c r="F1253" s="121" t="str">
        <f t="shared" si="40"/>
        <v/>
      </c>
      <c r="G1253" s="121" t="str">
        <f t="shared" si="41"/>
        <v/>
      </c>
      <c r="H1253" s="640"/>
      <c r="I1253" s="641"/>
    </row>
    <row r="1254" s="635" customFormat="1" ht="36" customHeight="1" spans="1:9">
      <c r="A1254" s="423">
        <v>22404</v>
      </c>
      <c r="B1254" s="302" t="s">
        <v>1071</v>
      </c>
      <c r="C1254" s="307">
        <f>SUM(C1255:C1261)</f>
        <v>0</v>
      </c>
      <c r="D1254" s="307">
        <f>SUM(D1255:D1261)</f>
        <v>0</v>
      </c>
      <c r="E1254" s="307">
        <v>0</v>
      </c>
      <c r="F1254" s="117" t="str">
        <f t="shared" si="40"/>
        <v/>
      </c>
      <c r="G1254" s="117" t="str">
        <f t="shared" si="41"/>
        <v/>
      </c>
      <c r="H1254" s="640"/>
      <c r="I1254" s="641"/>
    </row>
    <row r="1255" s="635" customFormat="1" ht="36" customHeight="1" spans="1:9">
      <c r="A1255" s="421">
        <v>2240401</v>
      </c>
      <c r="B1255" s="422" t="s">
        <v>156</v>
      </c>
      <c r="C1255" s="310">
        <v>0</v>
      </c>
      <c r="D1255" s="310">
        <v>0</v>
      </c>
      <c r="E1255" s="358">
        <v>0</v>
      </c>
      <c r="F1255" s="121" t="str">
        <f t="shared" si="40"/>
        <v/>
      </c>
      <c r="G1255" s="121" t="str">
        <f t="shared" si="41"/>
        <v/>
      </c>
      <c r="H1255" s="640"/>
      <c r="I1255" s="641"/>
    </row>
    <row r="1256" s="635" customFormat="1" ht="36" customHeight="1" spans="1:9">
      <c r="A1256" s="421">
        <v>2240402</v>
      </c>
      <c r="B1256" s="422" t="s">
        <v>157</v>
      </c>
      <c r="C1256" s="310">
        <v>0</v>
      </c>
      <c r="D1256" s="310">
        <v>0</v>
      </c>
      <c r="E1256" s="358">
        <v>0</v>
      </c>
      <c r="F1256" s="121" t="str">
        <f t="shared" si="40"/>
        <v/>
      </c>
      <c r="G1256" s="121" t="str">
        <f t="shared" si="41"/>
        <v/>
      </c>
      <c r="H1256" s="640"/>
      <c r="I1256" s="641"/>
    </row>
    <row r="1257" s="635" customFormat="1" ht="36" customHeight="1" spans="1:9">
      <c r="A1257" s="421">
        <v>2240403</v>
      </c>
      <c r="B1257" s="422" t="s">
        <v>158</v>
      </c>
      <c r="C1257" s="310">
        <v>0</v>
      </c>
      <c r="D1257" s="310">
        <v>0</v>
      </c>
      <c r="E1257" s="358">
        <v>0</v>
      </c>
      <c r="F1257" s="121" t="str">
        <f t="shared" si="40"/>
        <v/>
      </c>
      <c r="G1257" s="121" t="str">
        <f t="shared" si="41"/>
        <v/>
      </c>
      <c r="H1257" s="640"/>
      <c r="I1257" s="641"/>
    </row>
    <row r="1258" s="635" customFormat="1" ht="36" customHeight="1" spans="1:9">
      <c r="A1258" s="421">
        <v>2240404</v>
      </c>
      <c r="B1258" s="428" t="s">
        <v>1072</v>
      </c>
      <c r="C1258" s="310">
        <v>0</v>
      </c>
      <c r="D1258" s="310">
        <v>0</v>
      </c>
      <c r="E1258" s="358">
        <v>0</v>
      </c>
      <c r="F1258" s="121" t="str">
        <f t="shared" si="40"/>
        <v/>
      </c>
      <c r="G1258" s="121" t="str">
        <f t="shared" si="41"/>
        <v/>
      </c>
      <c r="H1258" s="640"/>
      <c r="I1258" s="641"/>
    </row>
    <row r="1259" s="635" customFormat="1" ht="36" customHeight="1" spans="1:9">
      <c r="A1259" s="421">
        <v>2240405</v>
      </c>
      <c r="B1259" s="428" t="s">
        <v>1073</v>
      </c>
      <c r="C1259" s="310">
        <v>0</v>
      </c>
      <c r="D1259" s="310">
        <v>0</v>
      </c>
      <c r="E1259" s="358">
        <v>0</v>
      </c>
      <c r="F1259" s="121" t="str">
        <f t="shared" si="40"/>
        <v/>
      </c>
      <c r="G1259" s="121" t="str">
        <f t="shared" si="41"/>
        <v/>
      </c>
      <c r="H1259" s="640"/>
      <c r="I1259" s="641"/>
    </row>
    <row r="1260" s="635" customFormat="1" ht="36" customHeight="1" spans="1:9">
      <c r="A1260" s="421">
        <v>2240450</v>
      </c>
      <c r="B1260" s="422" t="s">
        <v>165</v>
      </c>
      <c r="C1260" s="310">
        <v>0</v>
      </c>
      <c r="D1260" s="310">
        <v>0</v>
      </c>
      <c r="E1260" s="358">
        <v>0</v>
      </c>
      <c r="F1260" s="121" t="str">
        <f t="shared" si="40"/>
        <v/>
      </c>
      <c r="G1260" s="121" t="str">
        <f t="shared" si="41"/>
        <v/>
      </c>
      <c r="H1260" s="640"/>
      <c r="I1260" s="641"/>
    </row>
    <row r="1261" s="635" customFormat="1" ht="36" customHeight="1" spans="1:9">
      <c r="A1261" s="421">
        <v>2240499</v>
      </c>
      <c r="B1261" s="428" t="s">
        <v>1074</v>
      </c>
      <c r="C1261" s="310">
        <v>0</v>
      </c>
      <c r="D1261" s="310">
        <v>0</v>
      </c>
      <c r="E1261" s="358">
        <v>0</v>
      </c>
      <c r="F1261" s="121" t="str">
        <f t="shared" si="40"/>
        <v/>
      </c>
      <c r="G1261" s="121" t="str">
        <f t="shared" si="41"/>
        <v/>
      </c>
      <c r="H1261" s="640"/>
      <c r="I1261" s="641"/>
    </row>
    <row r="1262" s="635" customFormat="1" ht="36" customHeight="1" spans="1:9">
      <c r="A1262" s="423">
        <v>22405</v>
      </c>
      <c r="B1262" s="302" t="s">
        <v>1075</v>
      </c>
      <c r="C1262" s="307">
        <f>SUM(C1263:C1274)</f>
        <v>126</v>
      </c>
      <c r="D1262" s="307">
        <f>SUM(D1263:D1274)</f>
        <v>125</v>
      </c>
      <c r="E1262" s="307">
        <v>122</v>
      </c>
      <c r="F1262" s="117">
        <f t="shared" si="40"/>
        <v>-0.032</v>
      </c>
      <c r="G1262" s="117">
        <f t="shared" si="41"/>
        <v>0.976</v>
      </c>
      <c r="H1262" s="640"/>
      <c r="I1262" s="641"/>
    </row>
    <row r="1263" s="635" customFormat="1" ht="36" customHeight="1" spans="1:9">
      <c r="A1263" s="421">
        <v>2240501</v>
      </c>
      <c r="B1263" s="422" t="s">
        <v>156</v>
      </c>
      <c r="C1263" s="310">
        <v>124</v>
      </c>
      <c r="D1263" s="310">
        <v>123</v>
      </c>
      <c r="E1263" s="358">
        <v>120</v>
      </c>
      <c r="F1263" s="121">
        <f t="shared" si="40"/>
        <v>-0.032</v>
      </c>
      <c r="G1263" s="121">
        <f t="shared" si="41"/>
        <v>0.976</v>
      </c>
      <c r="H1263" s="640"/>
      <c r="I1263" s="641"/>
    </row>
    <row r="1264" s="635" customFormat="1" ht="36" customHeight="1" spans="1:9">
      <c r="A1264" s="421">
        <v>2240502</v>
      </c>
      <c r="B1264" s="422" t="s">
        <v>157</v>
      </c>
      <c r="C1264" s="310">
        <v>0</v>
      </c>
      <c r="D1264" s="310">
        <v>0</v>
      </c>
      <c r="E1264" s="358">
        <v>0</v>
      </c>
      <c r="F1264" s="121" t="str">
        <f t="shared" si="40"/>
        <v/>
      </c>
      <c r="G1264" s="121" t="str">
        <f t="shared" si="41"/>
        <v/>
      </c>
      <c r="H1264" s="640"/>
      <c r="I1264" s="641"/>
    </row>
    <row r="1265" s="635" customFormat="1" ht="36" customHeight="1" spans="1:9">
      <c r="A1265" s="421">
        <v>2240503</v>
      </c>
      <c r="B1265" s="422" t="s">
        <v>158</v>
      </c>
      <c r="C1265" s="310">
        <v>0</v>
      </c>
      <c r="D1265" s="310">
        <v>0</v>
      </c>
      <c r="E1265" s="358">
        <v>0</v>
      </c>
      <c r="F1265" s="121" t="str">
        <f t="shared" si="40"/>
        <v/>
      </c>
      <c r="G1265" s="121" t="str">
        <f t="shared" si="41"/>
        <v/>
      </c>
      <c r="H1265" s="640"/>
      <c r="I1265" s="641"/>
    </row>
    <row r="1266" s="635" customFormat="1" ht="36" customHeight="1" spans="1:9">
      <c r="A1266" s="421">
        <v>2240504</v>
      </c>
      <c r="B1266" s="422" t="s">
        <v>1076</v>
      </c>
      <c r="C1266" s="310">
        <v>0</v>
      </c>
      <c r="D1266" s="310">
        <v>0</v>
      </c>
      <c r="E1266" s="358">
        <v>0</v>
      </c>
      <c r="F1266" s="121" t="str">
        <f t="shared" si="40"/>
        <v/>
      </c>
      <c r="G1266" s="121" t="str">
        <f t="shared" si="41"/>
        <v/>
      </c>
      <c r="H1266" s="640"/>
      <c r="I1266" s="641"/>
    </row>
    <row r="1267" s="635" customFormat="1" ht="36" customHeight="1" spans="1:9">
      <c r="A1267" s="421">
        <v>2240505</v>
      </c>
      <c r="B1267" s="422" t="s">
        <v>1077</v>
      </c>
      <c r="C1267" s="310">
        <v>2</v>
      </c>
      <c r="D1267" s="310">
        <v>2</v>
      </c>
      <c r="E1267" s="358">
        <v>2</v>
      </c>
      <c r="F1267" s="121">
        <f t="shared" si="40"/>
        <v>0</v>
      </c>
      <c r="G1267" s="121">
        <f t="shared" si="41"/>
        <v>1</v>
      </c>
      <c r="H1267" s="640"/>
      <c r="I1267" s="641"/>
    </row>
    <row r="1268" s="635" customFormat="1" ht="36" customHeight="1" spans="1:9">
      <c r="A1268" s="421">
        <v>2240506</v>
      </c>
      <c r="B1268" s="422" t="s">
        <v>1078</v>
      </c>
      <c r="C1268" s="310">
        <v>0</v>
      </c>
      <c r="D1268" s="310">
        <v>0</v>
      </c>
      <c r="E1268" s="358">
        <v>0</v>
      </c>
      <c r="F1268" s="117" t="str">
        <f t="shared" si="40"/>
        <v/>
      </c>
      <c r="G1268" s="117" t="str">
        <f t="shared" si="41"/>
        <v/>
      </c>
      <c r="H1268" s="640"/>
      <c r="I1268" s="641"/>
    </row>
    <row r="1269" s="635" customFormat="1" ht="36" customHeight="1" spans="1:9">
      <c r="A1269" s="421">
        <v>2240507</v>
      </c>
      <c r="B1269" s="422" t="s">
        <v>1079</v>
      </c>
      <c r="C1269" s="310">
        <v>0</v>
      </c>
      <c r="D1269" s="310">
        <v>0</v>
      </c>
      <c r="E1269" s="358">
        <v>0</v>
      </c>
      <c r="F1269" s="117" t="str">
        <f t="shared" si="40"/>
        <v/>
      </c>
      <c r="G1269" s="117" t="str">
        <f t="shared" si="41"/>
        <v/>
      </c>
      <c r="H1269" s="640"/>
      <c r="I1269" s="641"/>
    </row>
    <row r="1270" s="635" customFormat="1" ht="36" customHeight="1" spans="1:9">
      <c r="A1270" s="421">
        <v>2240508</v>
      </c>
      <c r="B1270" s="422" t="s">
        <v>1080</v>
      </c>
      <c r="C1270" s="310">
        <v>0</v>
      </c>
      <c r="D1270" s="310">
        <v>0</v>
      </c>
      <c r="E1270" s="358">
        <v>0</v>
      </c>
      <c r="F1270" s="117" t="str">
        <f t="shared" si="40"/>
        <v/>
      </c>
      <c r="G1270" s="117" t="str">
        <f t="shared" si="41"/>
        <v/>
      </c>
      <c r="H1270" s="640"/>
      <c r="I1270" s="641"/>
    </row>
    <row r="1271" s="635" customFormat="1" ht="36" customHeight="1" spans="1:9">
      <c r="A1271" s="421">
        <v>2240509</v>
      </c>
      <c r="B1271" s="422" t="s">
        <v>1081</v>
      </c>
      <c r="C1271" s="310">
        <v>0</v>
      </c>
      <c r="D1271" s="310">
        <v>0</v>
      </c>
      <c r="E1271" s="358">
        <v>0</v>
      </c>
      <c r="F1271" s="117" t="str">
        <f t="shared" si="40"/>
        <v/>
      </c>
      <c r="G1271" s="117" t="str">
        <f t="shared" si="41"/>
        <v/>
      </c>
      <c r="H1271" s="640"/>
      <c r="I1271" s="641"/>
    </row>
    <row r="1272" s="635" customFormat="1" ht="36" customHeight="1" spans="1:9">
      <c r="A1272" s="421">
        <v>2240510</v>
      </c>
      <c r="B1272" s="422" t="s">
        <v>1082</v>
      </c>
      <c r="C1272" s="310">
        <v>0</v>
      </c>
      <c r="D1272" s="310">
        <v>0</v>
      </c>
      <c r="E1272" s="358">
        <v>0</v>
      </c>
      <c r="F1272" s="117" t="str">
        <f t="shared" si="40"/>
        <v/>
      </c>
      <c r="G1272" s="117" t="str">
        <f t="shared" si="41"/>
        <v/>
      </c>
      <c r="H1272" s="640"/>
      <c r="I1272" s="641"/>
    </row>
    <row r="1273" s="635" customFormat="1" ht="36" customHeight="1" spans="1:9">
      <c r="A1273" s="421">
        <v>2240550</v>
      </c>
      <c r="B1273" s="422" t="s">
        <v>1083</v>
      </c>
      <c r="C1273" s="310">
        <v>0</v>
      </c>
      <c r="D1273" s="310">
        <v>0</v>
      </c>
      <c r="E1273" s="358">
        <v>0</v>
      </c>
      <c r="F1273" s="117" t="str">
        <f t="shared" si="40"/>
        <v/>
      </c>
      <c r="G1273" s="117" t="str">
        <f t="shared" si="41"/>
        <v/>
      </c>
      <c r="H1273" s="640"/>
      <c r="I1273" s="641"/>
    </row>
    <row r="1274" s="635" customFormat="1" ht="36" customHeight="1" spans="1:9">
      <c r="A1274" s="421">
        <v>2240599</v>
      </c>
      <c r="B1274" s="422" t="s">
        <v>1084</v>
      </c>
      <c r="C1274" s="310">
        <v>0</v>
      </c>
      <c r="D1274" s="310">
        <v>0</v>
      </c>
      <c r="E1274" s="358">
        <v>0</v>
      </c>
      <c r="F1274" s="117" t="str">
        <f t="shared" si="40"/>
        <v/>
      </c>
      <c r="G1274" s="117" t="str">
        <f t="shared" si="41"/>
        <v/>
      </c>
      <c r="H1274" s="640"/>
      <c r="I1274" s="641"/>
    </row>
    <row r="1275" s="635" customFormat="1" ht="36" customHeight="1" spans="1:9">
      <c r="A1275" s="423">
        <v>22406</v>
      </c>
      <c r="B1275" s="302" t="s">
        <v>1085</v>
      </c>
      <c r="C1275" s="307">
        <f>SUM(C1276:C1278)</f>
        <v>44</v>
      </c>
      <c r="D1275" s="307">
        <f>SUM(D1276:D1278)</f>
        <v>436</v>
      </c>
      <c r="E1275" s="307">
        <v>384</v>
      </c>
      <c r="F1275" s="117">
        <f t="shared" si="40"/>
        <v>7.727</v>
      </c>
      <c r="G1275" s="117">
        <f t="shared" si="41"/>
        <v>0.881</v>
      </c>
      <c r="H1275" s="640"/>
      <c r="I1275" s="641"/>
    </row>
    <row r="1276" s="635" customFormat="1" ht="36" customHeight="1" spans="1:9">
      <c r="A1276" s="421">
        <v>2240601</v>
      </c>
      <c r="B1276" s="422" t="s">
        <v>1086</v>
      </c>
      <c r="C1276" s="310">
        <v>44</v>
      </c>
      <c r="D1276" s="310">
        <v>189</v>
      </c>
      <c r="E1276" s="358">
        <v>142</v>
      </c>
      <c r="F1276" s="121">
        <f t="shared" si="40"/>
        <v>2.227</v>
      </c>
      <c r="G1276" s="121">
        <f t="shared" si="41"/>
        <v>0.751</v>
      </c>
      <c r="H1276" s="640"/>
      <c r="I1276" s="641"/>
    </row>
    <row r="1277" s="635" customFormat="1" ht="36" customHeight="1" spans="1:9">
      <c r="A1277" s="421">
        <v>2240602</v>
      </c>
      <c r="B1277" s="422" t="s">
        <v>1087</v>
      </c>
      <c r="C1277" s="310">
        <v>0</v>
      </c>
      <c r="D1277" s="310">
        <v>227</v>
      </c>
      <c r="E1277" s="358">
        <v>227</v>
      </c>
      <c r="F1277" s="121" t="str">
        <f t="shared" si="40"/>
        <v/>
      </c>
      <c r="G1277" s="121">
        <f t="shared" si="41"/>
        <v>1</v>
      </c>
      <c r="H1277" s="640"/>
      <c r="I1277" s="641"/>
    </row>
    <row r="1278" s="635" customFormat="1" ht="36" customHeight="1" spans="1:9">
      <c r="A1278" s="421">
        <v>2240699</v>
      </c>
      <c r="B1278" s="422" t="s">
        <v>1088</v>
      </c>
      <c r="C1278" s="310">
        <v>0</v>
      </c>
      <c r="D1278" s="310">
        <v>20</v>
      </c>
      <c r="E1278" s="358">
        <v>15</v>
      </c>
      <c r="F1278" s="121" t="str">
        <f t="shared" si="40"/>
        <v/>
      </c>
      <c r="G1278" s="121">
        <f t="shared" si="41"/>
        <v>0.75</v>
      </c>
      <c r="H1278" s="640"/>
      <c r="I1278" s="641"/>
    </row>
    <row r="1279" s="635" customFormat="1" ht="36" customHeight="1" spans="1:9">
      <c r="A1279" s="423">
        <v>22407</v>
      </c>
      <c r="B1279" s="302" t="s">
        <v>1089</v>
      </c>
      <c r="C1279" s="307">
        <f>SUM(C1280:C1282)</f>
        <v>0</v>
      </c>
      <c r="D1279" s="307">
        <f>SUM(D1280:D1282)</f>
        <v>77</v>
      </c>
      <c r="E1279" s="307">
        <v>20</v>
      </c>
      <c r="F1279" s="117" t="str">
        <f t="shared" si="40"/>
        <v/>
      </c>
      <c r="G1279" s="117">
        <f t="shared" si="41"/>
        <v>0.26</v>
      </c>
      <c r="H1279" s="640"/>
      <c r="I1279" s="641"/>
    </row>
    <row r="1280" s="635" customFormat="1" ht="36" customHeight="1" spans="1:9">
      <c r="A1280" s="421">
        <v>2240703</v>
      </c>
      <c r="B1280" s="422" t="s">
        <v>1090</v>
      </c>
      <c r="C1280" s="310">
        <v>0</v>
      </c>
      <c r="D1280" s="310">
        <v>77</v>
      </c>
      <c r="E1280" s="358">
        <v>20</v>
      </c>
      <c r="F1280" s="117" t="str">
        <f t="shared" si="40"/>
        <v/>
      </c>
      <c r="G1280" s="121">
        <f t="shared" si="41"/>
        <v>0.26</v>
      </c>
      <c r="H1280" s="640"/>
      <c r="I1280" s="641"/>
    </row>
    <row r="1281" s="635" customFormat="1" ht="36" customHeight="1" spans="1:9">
      <c r="A1281" s="421">
        <v>2240704</v>
      </c>
      <c r="B1281" s="422" t="s">
        <v>1091</v>
      </c>
      <c r="C1281" s="310">
        <v>0</v>
      </c>
      <c r="D1281" s="310">
        <v>0</v>
      </c>
      <c r="E1281" s="358">
        <v>0</v>
      </c>
      <c r="F1281" s="117" t="str">
        <f t="shared" si="40"/>
        <v/>
      </c>
      <c r="G1281" s="117" t="str">
        <f t="shared" si="41"/>
        <v/>
      </c>
      <c r="H1281" s="640"/>
      <c r="I1281" s="641"/>
    </row>
    <row r="1282" s="635" customFormat="1" ht="36" customHeight="1" spans="1:9">
      <c r="A1282" s="421">
        <v>2240799</v>
      </c>
      <c r="B1282" s="422" t="s">
        <v>1092</v>
      </c>
      <c r="C1282" s="310">
        <v>0</v>
      </c>
      <c r="D1282" s="310">
        <v>0</v>
      </c>
      <c r="E1282" s="358">
        <v>0</v>
      </c>
      <c r="F1282" s="117" t="str">
        <f t="shared" si="40"/>
        <v/>
      </c>
      <c r="G1282" s="117" t="str">
        <f t="shared" si="41"/>
        <v/>
      </c>
      <c r="H1282" s="640"/>
      <c r="I1282" s="641"/>
    </row>
    <row r="1283" s="635" customFormat="1" ht="36" customHeight="1" spans="1:9">
      <c r="A1283" s="423">
        <v>22499</v>
      </c>
      <c r="B1283" s="302" t="s">
        <v>1093</v>
      </c>
      <c r="C1283" s="307">
        <f>C1284</f>
        <v>0</v>
      </c>
      <c r="D1283" s="307">
        <f>D1284</f>
        <v>35</v>
      </c>
      <c r="E1283" s="307">
        <v>35</v>
      </c>
      <c r="F1283" s="117" t="str">
        <f t="shared" si="40"/>
        <v/>
      </c>
      <c r="G1283" s="117">
        <f t="shared" si="41"/>
        <v>1</v>
      </c>
      <c r="H1283" s="640"/>
      <c r="I1283" s="641"/>
    </row>
    <row r="1284" s="635" customFormat="1" ht="36" customHeight="1" spans="1:9">
      <c r="A1284" s="427">
        <v>2249999</v>
      </c>
      <c r="B1284" s="422" t="s">
        <v>1093</v>
      </c>
      <c r="C1284" s="310">
        <v>0</v>
      </c>
      <c r="D1284" s="310">
        <v>35</v>
      </c>
      <c r="E1284" s="358">
        <v>35</v>
      </c>
      <c r="F1284" s="121" t="str">
        <f t="shared" si="40"/>
        <v/>
      </c>
      <c r="G1284" s="121">
        <f t="shared" si="41"/>
        <v>1</v>
      </c>
      <c r="H1284" s="640"/>
      <c r="I1284" s="641"/>
    </row>
    <row r="1285" s="635" customFormat="1" ht="36" customHeight="1" spans="1:9">
      <c r="A1285" s="423">
        <v>227</v>
      </c>
      <c r="B1285" s="300" t="s">
        <v>131</v>
      </c>
      <c r="C1285" s="307"/>
      <c r="D1285" s="307">
        <v>4000</v>
      </c>
      <c r="E1285" s="307">
        <v>3349</v>
      </c>
      <c r="F1285" s="117" t="str">
        <f t="shared" ref="F1285:F1297" si="42">IF(C1285&gt;0,E1285/C1285-1,"")</f>
        <v/>
      </c>
      <c r="G1285" s="117">
        <f t="shared" ref="G1285:G1297" si="43">IF(D1285&gt;0,E1285/D1285,"")</f>
        <v>0.837</v>
      </c>
      <c r="H1285" s="640"/>
      <c r="I1285" s="641"/>
    </row>
    <row r="1286" s="635" customFormat="1" ht="36" customHeight="1" spans="1:9">
      <c r="A1286" s="423">
        <v>232</v>
      </c>
      <c r="B1286" s="300" t="s">
        <v>132</v>
      </c>
      <c r="C1286" s="307">
        <f>SUM(C1287)</f>
        <v>7079</v>
      </c>
      <c r="D1286" s="307">
        <f>SUM(D1287)</f>
        <v>9200</v>
      </c>
      <c r="E1286" s="307">
        <v>9163</v>
      </c>
      <c r="F1286" s="117">
        <f t="shared" si="42"/>
        <v>0.294</v>
      </c>
      <c r="G1286" s="117">
        <f t="shared" si="43"/>
        <v>0.996</v>
      </c>
      <c r="H1286" s="640"/>
      <c r="I1286" s="641"/>
    </row>
    <row r="1287" s="635" customFormat="1" ht="36" customHeight="1" spans="1:9">
      <c r="A1287" s="423">
        <v>23203</v>
      </c>
      <c r="B1287" s="302" t="s">
        <v>1094</v>
      </c>
      <c r="C1287" s="307">
        <f>SUM(C1288:C1291)</f>
        <v>7079</v>
      </c>
      <c r="D1287" s="307">
        <f>SUM(D1288:D1291)</f>
        <v>9200</v>
      </c>
      <c r="E1287" s="307">
        <v>9163</v>
      </c>
      <c r="F1287" s="117">
        <f t="shared" si="42"/>
        <v>0.294</v>
      </c>
      <c r="G1287" s="117">
        <f t="shared" si="43"/>
        <v>0.996</v>
      </c>
      <c r="H1287" s="640"/>
      <c r="I1287" s="641"/>
    </row>
    <row r="1288" s="635" customFormat="1" ht="36" customHeight="1" spans="1:9">
      <c r="A1288" s="421">
        <v>2320301</v>
      </c>
      <c r="B1288" s="422" t="s">
        <v>1095</v>
      </c>
      <c r="C1288" s="310">
        <v>7079</v>
      </c>
      <c r="D1288" s="310">
        <v>9200</v>
      </c>
      <c r="E1288" s="358">
        <v>9163</v>
      </c>
      <c r="F1288" s="121">
        <f t="shared" si="42"/>
        <v>0.294</v>
      </c>
      <c r="G1288" s="121">
        <f t="shared" si="43"/>
        <v>0.996</v>
      </c>
      <c r="H1288" s="640"/>
      <c r="I1288" s="641"/>
    </row>
    <row r="1289" s="635" customFormat="1" ht="36" customHeight="1" spans="1:9">
      <c r="A1289" s="421">
        <v>2320302</v>
      </c>
      <c r="B1289" s="422" t="s">
        <v>1096</v>
      </c>
      <c r="C1289" s="310">
        <v>0</v>
      </c>
      <c r="D1289" s="310">
        <v>0</v>
      </c>
      <c r="E1289" s="358">
        <v>0</v>
      </c>
      <c r="F1289" s="117" t="str">
        <f t="shared" si="42"/>
        <v/>
      </c>
      <c r="G1289" s="117" t="str">
        <f t="shared" si="43"/>
        <v/>
      </c>
      <c r="H1289" s="640"/>
      <c r="I1289" s="641"/>
    </row>
    <row r="1290" s="635" customFormat="1" ht="36" customHeight="1" spans="1:9">
      <c r="A1290" s="421">
        <v>2320303</v>
      </c>
      <c r="B1290" s="422" t="s">
        <v>1097</v>
      </c>
      <c r="C1290" s="310">
        <v>0</v>
      </c>
      <c r="D1290" s="310">
        <v>0</v>
      </c>
      <c r="E1290" s="358">
        <v>0</v>
      </c>
      <c r="F1290" s="117" t="str">
        <f t="shared" si="42"/>
        <v/>
      </c>
      <c r="G1290" s="117" t="str">
        <f t="shared" si="43"/>
        <v/>
      </c>
      <c r="H1290" s="640"/>
      <c r="I1290" s="641"/>
    </row>
    <row r="1291" s="635" customFormat="1" ht="36" customHeight="1" spans="1:9">
      <c r="A1291" s="426">
        <v>2320399</v>
      </c>
      <c r="B1291" s="422" t="s">
        <v>1098</v>
      </c>
      <c r="C1291" s="310">
        <v>0</v>
      </c>
      <c r="D1291" s="310">
        <v>0</v>
      </c>
      <c r="E1291" s="358">
        <v>0</v>
      </c>
      <c r="F1291" s="117" t="str">
        <f t="shared" si="42"/>
        <v/>
      </c>
      <c r="G1291" s="117" t="str">
        <f t="shared" si="43"/>
        <v/>
      </c>
      <c r="H1291" s="640"/>
      <c r="I1291" s="641"/>
    </row>
    <row r="1292" s="635" customFormat="1" ht="36" customHeight="1" spans="1:9">
      <c r="A1292" s="423">
        <v>233</v>
      </c>
      <c r="B1292" s="300" t="s">
        <v>133</v>
      </c>
      <c r="C1292" s="307">
        <f>C1293</f>
        <v>91</v>
      </c>
      <c r="D1292" s="307">
        <f>D1293</f>
        <v>28</v>
      </c>
      <c r="E1292" s="307">
        <v>28</v>
      </c>
      <c r="F1292" s="117">
        <f t="shared" si="42"/>
        <v>-0.692</v>
      </c>
      <c r="G1292" s="117">
        <f t="shared" si="43"/>
        <v>1</v>
      </c>
      <c r="H1292" s="640"/>
      <c r="I1292" s="641"/>
    </row>
    <row r="1293" s="635" customFormat="1" ht="36" customHeight="1" spans="1:9">
      <c r="A1293" s="423">
        <v>23303</v>
      </c>
      <c r="B1293" s="302" t="s">
        <v>1099</v>
      </c>
      <c r="C1293" s="310">
        <v>91</v>
      </c>
      <c r="D1293" s="310">
        <v>28</v>
      </c>
      <c r="E1293" s="310">
        <v>28</v>
      </c>
      <c r="F1293" s="117">
        <f t="shared" si="42"/>
        <v>-0.692</v>
      </c>
      <c r="G1293" s="117">
        <f t="shared" si="43"/>
        <v>1</v>
      </c>
      <c r="H1293" s="640"/>
      <c r="I1293" s="641"/>
    </row>
    <row r="1294" s="635" customFormat="1" ht="36" customHeight="1" spans="1:9">
      <c r="A1294" s="423">
        <v>229</v>
      </c>
      <c r="B1294" s="300" t="s">
        <v>134</v>
      </c>
      <c r="C1294" s="307">
        <f>SUM(C1295:C1296,)</f>
        <v>462</v>
      </c>
      <c r="D1294" s="307">
        <f>SUM(D1295:D1296,)</f>
        <v>4840</v>
      </c>
      <c r="E1294" s="307">
        <v>2058</v>
      </c>
      <c r="F1294" s="117">
        <f t="shared" si="42"/>
        <v>3.455</v>
      </c>
      <c r="G1294" s="117">
        <f t="shared" si="43"/>
        <v>0.425</v>
      </c>
      <c r="H1294" s="640"/>
      <c r="I1294" s="641"/>
    </row>
    <row r="1295" s="635" customFormat="1" ht="36" customHeight="1" spans="1:9">
      <c r="A1295" s="423">
        <v>22902</v>
      </c>
      <c r="B1295" s="302" t="s">
        <v>1100</v>
      </c>
      <c r="C1295" s="310"/>
      <c r="D1295" s="310">
        <v>4750</v>
      </c>
      <c r="E1295" s="310">
        <v>2058</v>
      </c>
      <c r="F1295" s="121" t="str">
        <f t="shared" si="42"/>
        <v/>
      </c>
      <c r="G1295" s="121">
        <f t="shared" si="43"/>
        <v>0.433</v>
      </c>
      <c r="H1295" s="640"/>
      <c r="I1295" s="641"/>
    </row>
    <row r="1296" s="635" customFormat="1" ht="36" customHeight="1" spans="1:9">
      <c r="A1296" s="423">
        <v>22999</v>
      </c>
      <c r="B1296" s="302" t="s">
        <v>959</v>
      </c>
      <c r="C1296" s="310">
        <v>462</v>
      </c>
      <c r="D1296" s="310">
        <v>90</v>
      </c>
      <c r="E1296" s="310"/>
      <c r="F1296" s="121">
        <f t="shared" si="42"/>
        <v>-1</v>
      </c>
      <c r="G1296" s="121">
        <f t="shared" si="43"/>
        <v>0</v>
      </c>
      <c r="H1296" s="640"/>
      <c r="I1296" s="641"/>
    </row>
    <row r="1297" s="635" customFormat="1" ht="36" customHeight="1" spans="1:9">
      <c r="A1297" s="642"/>
      <c r="B1297" s="453" t="s">
        <v>1195</v>
      </c>
      <c r="C1297" s="301">
        <f t="shared" ref="C1297:E1297" si="44">SUM(C1294,C1292,C1286,C1285,C1229,C1185,C1165,C1120,C1110,C1083,C1063,C999,C935,C824,C801,C720,C647,C519,C460,C404,C350,C258,C237,C234,C5)</f>
        <v>222044</v>
      </c>
      <c r="D1297" s="301">
        <f t="shared" si="44"/>
        <v>233450</v>
      </c>
      <c r="E1297" s="301">
        <f t="shared" si="44"/>
        <v>212505</v>
      </c>
      <c r="F1297" s="117">
        <f t="shared" si="42"/>
        <v>-0.043</v>
      </c>
      <c r="G1297" s="117">
        <f t="shared" si="43"/>
        <v>0.91</v>
      </c>
      <c r="H1297" s="640"/>
      <c r="I1297" s="641"/>
    </row>
    <row r="1298" s="226" customFormat="1" ht="15" spans="3:5">
      <c r="C1298" s="597"/>
      <c r="D1298" s="597"/>
      <c r="E1298" s="597"/>
    </row>
  </sheetData>
  <mergeCells count="9">
    <mergeCell ref="B1:G1"/>
    <mergeCell ref="D3:E3"/>
    <mergeCell ref="A3:A4"/>
    <mergeCell ref="B3:B4"/>
    <mergeCell ref="C3:C4"/>
    <mergeCell ref="F3:F4"/>
    <mergeCell ref="G3:G4"/>
    <mergeCell ref="H3:H4"/>
    <mergeCell ref="I3:I4"/>
  </mergeCells>
  <conditionalFormatting sqref="C1298">
    <cfRule type="expression" dxfId="1" priority="3" stopIfTrue="1">
      <formula>"len($A:$A)=3"</formula>
    </cfRule>
  </conditionalFormatting>
  <conditionalFormatting sqref="D1298">
    <cfRule type="expression" dxfId="1" priority="2" stopIfTrue="1">
      <formula>"len($A:$A)=3"</formula>
    </cfRule>
  </conditionalFormatting>
  <conditionalFormatting sqref="E129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J17" sqref="J17"/>
    </sheetView>
  </sheetViews>
  <sheetFormatPr defaultColWidth="9" defaultRowHeight="13.5" outlineLevelCol="3"/>
  <cols>
    <col min="1" max="1" width="9.75833333333333" style="226" customWidth="1"/>
    <col min="2" max="2" width="69.6333333333333" style="226" customWidth="1"/>
    <col min="3" max="3" width="35.7583333333333" style="226" customWidth="1"/>
    <col min="4" max="16384" width="9" style="226"/>
  </cols>
  <sheetData>
    <row r="1" s="406" customFormat="1" ht="45" customHeight="1" spans="1:3">
      <c r="A1" s="628" t="str">
        <f>YEAR(封面!$B$7)-1&amp;"年市本级预备费安排情况表"</f>
        <v>2022年市本级预备费安排情况表</v>
      </c>
      <c r="B1" s="628"/>
      <c r="C1" s="628"/>
    </row>
    <row r="2" ht="20.1" customHeight="1" spans="1:3">
      <c r="A2" s="280" t="s">
        <v>1260</v>
      </c>
      <c r="B2" s="280"/>
      <c r="C2" s="409" t="s">
        <v>53</v>
      </c>
    </row>
    <row r="3" ht="45" customHeight="1" spans="1:4">
      <c r="A3" s="283" t="s">
        <v>1261</v>
      </c>
      <c r="B3" s="283" t="s">
        <v>1262</v>
      </c>
      <c r="C3" s="32" t="s">
        <v>1263</v>
      </c>
      <c r="D3" s="629"/>
    </row>
    <row r="4" ht="36" customHeight="1" spans="1:4">
      <c r="A4" s="410"/>
      <c r="B4" s="630" t="s">
        <v>1264</v>
      </c>
      <c r="C4" s="244">
        <f>SUM(C5:C13)</f>
        <v>748</v>
      </c>
      <c r="D4" s="631"/>
    </row>
    <row r="5" ht="36" customHeight="1" spans="1:4">
      <c r="A5" s="632">
        <v>1</v>
      </c>
      <c r="B5" s="633" t="s">
        <v>1265</v>
      </c>
      <c r="C5" s="634">
        <v>61</v>
      </c>
      <c r="D5" s="631"/>
    </row>
    <row r="6" ht="36" customHeight="1" spans="1:4">
      <c r="A6" s="632">
        <v>2</v>
      </c>
      <c r="B6" s="633" t="s">
        <v>1266</v>
      </c>
      <c r="C6" s="634">
        <v>217</v>
      </c>
      <c r="D6" s="631"/>
    </row>
    <row r="7" ht="36" customHeight="1" spans="1:4">
      <c r="A7" s="632">
        <v>3</v>
      </c>
      <c r="B7" s="633" t="s">
        <v>1267</v>
      </c>
      <c r="C7" s="634">
        <v>470</v>
      </c>
      <c r="D7" s="631"/>
    </row>
    <row r="8" ht="36" customHeight="1" spans="1:4">
      <c r="A8" s="632">
        <v>4</v>
      </c>
      <c r="B8" s="633"/>
      <c r="C8" s="634"/>
      <c r="D8" s="631"/>
    </row>
    <row r="9" ht="36" customHeight="1" spans="1:4">
      <c r="A9" s="632">
        <v>5</v>
      </c>
      <c r="B9" s="633"/>
      <c r="C9" s="634"/>
      <c r="D9" s="631"/>
    </row>
    <row r="10" ht="36" customHeight="1" spans="1:4">
      <c r="A10" s="632">
        <v>6</v>
      </c>
      <c r="B10" s="633"/>
      <c r="C10" s="634"/>
      <c r="D10" s="631"/>
    </row>
    <row r="11" ht="36" customHeight="1" spans="1:4">
      <c r="A11" s="632">
        <v>7</v>
      </c>
      <c r="B11" s="633"/>
      <c r="C11" s="634"/>
      <c r="D11" s="631"/>
    </row>
    <row r="12" ht="36" customHeight="1" spans="1:4">
      <c r="A12" s="632">
        <v>8</v>
      </c>
      <c r="B12" s="633"/>
      <c r="C12" s="634"/>
      <c r="D12" s="631"/>
    </row>
    <row r="13" ht="36" customHeight="1" spans="1:4">
      <c r="A13" s="632">
        <v>9</v>
      </c>
      <c r="B13" s="633"/>
      <c r="C13" s="634"/>
      <c r="D13" s="631"/>
    </row>
  </sheetData>
  <sortState ref="A4:F14">
    <sortCondition ref="C5" descending="1"/>
  </sortState>
  <mergeCells count="1">
    <mergeCell ref="A1:C1"/>
  </mergeCells>
  <conditionalFormatting sqref="D4:D1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H41"/>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7"/>
  <cols>
    <col min="1" max="1" width="18.875" style="292" customWidth="1"/>
    <col min="2" max="2" width="30.625" style="292" customWidth="1"/>
    <col min="3" max="3" width="16.7583333333333" style="292" customWidth="1"/>
    <col min="4" max="4" width="13.75" style="292" customWidth="1"/>
    <col min="5" max="5" width="16.7583333333333" style="292" customWidth="1"/>
    <col min="6" max="7" width="15.375" style="293" customWidth="1"/>
    <col min="8" max="8" width="3.75833333333333" style="292" customWidth="1"/>
    <col min="9" max="16361" width="9" style="292" customWidth="1"/>
    <col min="16362" max="16384" width="9" style="292"/>
  </cols>
  <sheetData>
    <row r="1" s="292" customFormat="1" ht="45" customHeight="1" spans="2:7">
      <c r="B1" s="294" t="s">
        <v>1268</v>
      </c>
      <c r="C1" s="294"/>
      <c r="D1" s="294"/>
      <c r="E1" s="294"/>
      <c r="F1" s="294"/>
      <c r="G1" s="294"/>
    </row>
    <row r="2" s="292" customFormat="1" ht="20.1" customHeight="1" spans="1:7">
      <c r="A2" s="295" t="s">
        <v>1269</v>
      </c>
      <c r="B2" s="496"/>
      <c r="C2" s="483"/>
      <c r="D2" s="483"/>
      <c r="E2" s="295"/>
      <c r="F2" s="293"/>
      <c r="G2" s="621" t="s">
        <v>53</v>
      </c>
    </row>
    <row r="3" s="290" customFormat="1" ht="36" customHeight="1" spans="1:7">
      <c r="A3" s="613" t="s">
        <v>54</v>
      </c>
      <c r="B3" s="485" t="s">
        <v>55</v>
      </c>
      <c r="C3" s="233" t="s">
        <v>56</v>
      </c>
      <c r="D3" s="233" t="s">
        <v>57</v>
      </c>
      <c r="E3" s="233"/>
      <c r="F3" s="485" t="s">
        <v>58</v>
      </c>
      <c r="G3" s="485"/>
    </row>
    <row r="4" s="290" customFormat="1" ht="36" customHeight="1" spans="1:8">
      <c r="A4" s="614"/>
      <c r="B4" s="485"/>
      <c r="C4" s="233"/>
      <c r="D4" s="233" t="s">
        <v>59</v>
      </c>
      <c r="E4" s="233" t="s">
        <v>109</v>
      </c>
      <c r="F4" s="233" t="s">
        <v>61</v>
      </c>
      <c r="G4" s="233" t="s">
        <v>62</v>
      </c>
      <c r="H4" s="622"/>
    </row>
    <row r="5" s="290" customFormat="1" ht="36" customHeight="1" spans="1:8">
      <c r="A5" s="303">
        <v>1030102</v>
      </c>
      <c r="B5" s="300" t="s">
        <v>1270</v>
      </c>
      <c r="C5" s="307"/>
      <c r="D5" s="307"/>
      <c r="E5" s="360"/>
      <c r="F5" s="117" t="str">
        <f t="shared" ref="F5:F41" si="0">IF(C5&gt;0,E5/C5-1,"")</f>
        <v/>
      </c>
      <c r="G5" s="117" t="str">
        <f t="shared" ref="G5:G41" si="1">IF(D5&gt;0,E5/D5,"")</f>
        <v/>
      </c>
      <c r="H5" s="623"/>
    </row>
    <row r="6" s="292" customFormat="1" ht="36" customHeight="1" spans="1:8">
      <c r="A6" s="303">
        <v>1030112</v>
      </c>
      <c r="B6" s="300" t="s">
        <v>1271</v>
      </c>
      <c r="C6" s="307"/>
      <c r="D6" s="307"/>
      <c r="E6" s="360"/>
      <c r="F6" s="117" t="str">
        <f t="shared" si="0"/>
        <v/>
      </c>
      <c r="G6" s="117" t="str">
        <f t="shared" si="1"/>
        <v/>
      </c>
      <c r="H6" s="623"/>
    </row>
    <row r="7" s="292" customFormat="1" ht="36" customHeight="1" spans="1:8">
      <c r="A7" s="303">
        <v>1030115</v>
      </c>
      <c r="B7" s="300" t="s">
        <v>1272</v>
      </c>
      <c r="C7" s="307"/>
      <c r="D7" s="307"/>
      <c r="E7" s="360"/>
      <c r="F7" s="117" t="str">
        <f t="shared" si="0"/>
        <v/>
      </c>
      <c r="G7" s="117" t="str">
        <f t="shared" si="1"/>
        <v/>
      </c>
      <c r="H7" s="623"/>
    </row>
    <row r="8" s="292" customFormat="1" ht="36" customHeight="1" spans="1:8">
      <c r="A8" s="303">
        <v>1030129</v>
      </c>
      <c r="B8" s="300" t="s">
        <v>1273</v>
      </c>
      <c r="C8" s="307"/>
      <c r="D8" s="307"/>
      <c r="E8" s="360"/>
      <c r="F8" s="117" t="str">
        <f t="shared" si="0"/>
        <v/>
      </c>
      <c r="G8" s="117" t="str">
        <f t="shared" si="1"/>
        <v/>
      </c>
      <c r="H8" s="623"/>
    </row>
    <row r="9" s="292" customFormat="1" ht="36" customHeight="1" spans="1:8">
      <c r="A9" s="303">
        <v>1030146</v>
      </c>
      <c r="B9" s="300" t="s">
        <v>1274</v>
      </c>
      <c r="C9" s="307"/>
      <c r="D9" s="307"/>
      <c r="E9" s="360"/>
      <c r="F9" s="117" t="str">
        <f t="shared" si="0"/>
        <v/>
      </c>
      <c r="G9" s="117" t="str">
        <f t="shared" si="1"/>
        <v/>
      </c>
      <c r="H9" s="623"/>
    </row>
    <row r="10" s="292" customFormat="1" ht="36" customHeight="1" spans="1:8">
      <c r="A10" s="303">
        <v>1030147</v>
      </c>
      <c r="B10" s="300" t="s">
        <v>1275</v>
      </c>
      <c r="C10" s="307"/>
      <c r="D10" s="307"/>
      <c r="E10" s="358"/>
      <c r="F10" s="117" t="str">
        <f t="shared" si="0"/>
        <v/>
      </c>
      <c r="G10" s="117" t="str">
        <f t="shared" si="1"/>
        <v/>
      </c>
      <c r="H10" s="623"/>
    </row>
    <row r="11" s="292" customFormat="1" ht="36" customHeight="1" spans="1:8">
      <c r="A11" s="303">
        <v>1030148</v>
      </c>
      <c r="B11" s="300" t="s">
        <v>1276</v>
      </c>
      <c r="C11" s="307">
        <v>310401</v>
      </c>
      <c r="D11" s="307">
        <f>SUM(D12:D16)</f>
        <v>352145</v>
      </c>
      <c r="E11" s="307">
        <f>SUM(E12:E16)</f>
        <v>58952</v>
      </c>
      <c r="F11" s="117">
        <f t="shared" si="0"/>
        <v>-0.81</v>
      </c>
      <c r="G11" s="117">
        <f t="shared" si="1"/>
        <v>0.167</v>
      </c>
      <c r="H11" s="623"/>
    </row>
    <row r="12" s="292" customFormat="1" ht="36" customHeight="1" spans="1:8">
      <c r="A12" s="303">
        <v>103014801</v>
      </c>
      <c r="B12" s="343" t="s">
        <v>1277</v>
      </c>
      <c r="C12" s="310">
        <v>302028</v>
      </c>
      <c r="D12" s="310">
        <v>352145</v>
      </c>
      <c r="E12" s="358">
        <v>54634</v>
      </c>
      <c r="F12" s="121">
        <f t="shared" si="0"/>
        <v>-0.819</v>
      </c>
      <c r="G12" s="121">
        <f t="shared" si="1"/>
        <v>0.155</v>
      </c>
      <c r="H12" s="623"/>
    </row>
    <row r="13" s="292" customFormat="1" ht="36" customHeight="1" spans="1:8">
      <c r="A13" s="303">
        <v>103014802</v>
      </c>
      <c r="B13" s="343" t="s">
        <v>1278</v>
      </c>
      <c r="C13" s="310">
        <v>2034</v>
      </c>
      <c r="D13" s="310"/>
      <c r="E13" s="358">
        <v>4143</v>
      </c>
      <c r="F13" s="121">
        <f t="shared" si="0"/>
        <v>1.037</v>
      </c>
      <c r="G13" s="121" t="str">
        <f t="shared" si="1"/>
        <v/>
      </c>
      <c r="H13" s="623"/>
    </row>
    <row r="14" s="292" customFormat="1" ht="36" customHeight="1" spans="1:8">
      <c r="A14" s="303">
        <v>103014803</v>
      </c>
      <c r="B14" s="343" t="s">
        <v>1279</v>
      </c>
      <c r="C14" s="310">
        <v>6480</v>
      </c>
      <c r="D14" s="310"/>
      <c r="E14" s="358">
        <v>447</v>
      </c>
      <c r="F14" s="121">
        <f t="shared" si="0"/>
        <v>-0.931</v>
      </c>
      <c r="G14" s="121" t="str">
        <f t="shared" si="1"/>
        <v/>
      </c>
      <c r="H14" s="623"/>
    </row>
    <row r="15" s="292" customFormat="1" ht="36" customHeight="1" spans="1:8">
      <c r="A15" s="303">
        <v>103014898</v>
      </c>
      <c r="B15" s="343" t="s">
        <v>1280</v>
      </c>
      <c r="C15" s="310">
        <v>-141</v>
      </c>
      <c r="D15" s="310"/>
      <c r="E15" s="358">
        <v>-272</v>
      </c>
      <c r="F15" s="117" t="str">
        <f t="shared" si="0"/>
        <v/>
      </c>
      <c r="G15" s="117" t="str">
        <f t="shared" si="1"/>
        <v/>
      </c>
      <c r="H15" s="623"/>
    </row>
    <row r="16" s="292" customFormat="1" ht="36" customHeight="1" spans="1:8">
      <c r="A16" s="303">
        <v>103014899</v>
      </c>
      <c r="B16" s="343" t="s">
        <v>1281</v>
      </c>
      <c r="C16" s="310"/>
      <c r="D16" s="310"/>
      <c r="E16" s="360">
        <f>SUM(E17:E18)</f>
        <v>0</v>
      </c>
      <c r="F16" s="117" t="str">
        <f t="shared" si="0"/>
        <v/>
      </c>
      <c r="G16" s="117" t="str">
        <f t="shared" si="1"/>
        <v/>
      </c>
      <c r="H16" s="623"/>
    </row>
    <row r="17" s="292" customFormat="1" ht="36" customHeight="1" spans="1:8">
      <c r="A17" s="603">
        <v>1030150</v>
      </c>
      <c r="B17" s="234" t="s">
        <v>1282</v>
      </c>
      <c r="C17" s="307"/>
      <c r="D17" s="307"/>
      <c r="E17" s="358"/>
      <c r="F17" s="117" t="str">
        <f t="shared" si="0"/>
        <v/>
      </c>
      <c r="G17" s="117" t="str">
        <f t="shared" si="1"/>
        <v/>
      </c>
      <c r="H17" s="623"/>
    </row>
    <row r="18" s="292" customFormat="1" ht="36" customHeight="1" spans="1:8">
      <c r="A18" s="603">
        <v>1030155</v>
      </c>
      <c r="B18" s="234" t="s">
        <v>1283</v>
      </c>
      <c r="C18" s="307">
        <f>SUM(C19:C20)</f>
        <v>0</v>
      </c>
      <c r="D18" s="307">
        <f>SUM(D19:D20)</f>
        <v>0</v>
      </c>
      <c r="E18" s="307">
        <f>SUM(E19:E20)</f>
        <v>0</v>
      </c>
      <c r="F18" s="117" t="str">
        <f t="shared" si="0"/>
        <v/>
      </c>
      <c r="G18" s="117" t="str">
        <f t="shared" si="1"/>
        <v/>
      </c>
      <c r="H18" s="623"/>
    </row>
    <row r="19" s="292" customFormat="1" ht="36" customHeight="1" spans="1:8">
      <c r="A19" s="603">
        <v>103015501</v>
      </c>
      <c r="B19" s="343" t="s">
        <v>1284</v>
      </c>
      <c r="C19" s="310"/>
      <c r="D19" s="310"/>
      <c r="E19" s="360"/>
      <c r="F19" s="117" t="str">
        <f t="shared" si="0"/>
        <v/>
      </c>
      <c r="G19" s="117" t="str">
        <f t="shared" si="1"/>
        <v/>
      </c>
      <c r="H19" s="623"/>
    </row>
    <row r="20" s="292" customFormat="1" ht="36" customHeight="1" spans="1:8">
      <c r="A20" s="603">
        <v>103015502</v>
      </c>
      <c r="B20" s="343" t="s">
        <v>1285</v>
      </c>
      <c r="C20" s="310"/>
      <c r="D20" s="310"/>
      <c r="E20" s="360"/>
      <c r="F20" s="117" t="str">
        <f t="shared" si="0"/>
        <v/>
      </c>
      <c r="G20" s="117" t="str">
        <f t="shared" si="1"/>
        <v/>
      </c>
      <c r="H20" s="623"/>
    </row>
    <row r="21" s="292" customFormat="1" ht="36" customHeight="1" spans="1:8">
      <c r="A21" s="603">
        <v>1030156</v>
      </c>
      <c r="B21" s="234" t="s">
        <v>1286</v>
      </c>
      <c r="C21" s="307"/>
      <c r="D21" s="307"/>
      <c r="E21" s="360"/>
      <c r="F21" s="117" t="str">
        <f t="shared" si="0"/>
        <v/>
      </c>
      <c r="G21" s="117" t="str">
        <f t="shared" si="1"/>
        <v/>
      </c>
      <c r="H21" s="623"/>
    </row>
    <row r="22" s="292" customFormat="1" ht="36" customHeight="1" spans="1:8">
      <c r="A22" s="603">
        <v>1030157</v>
      </c>
      <c r="B22" s="234" t="s">
        <v>1287</v>
      </c>
      <c r="C22" s="307"/>
      <c r="D22" s="307"/>
      <c r="E22" s="360"/>
      <c r="F22" s="117" t="str">
        <f t="shared" si="0"/>
        <v/>
      </c>
      <c r="G22" s="117" t="str">
        <f t="shared" si="1"/>
        <v/>
      </c>
      <c r="H22" s="623"/>
    </row>
    <row r="23" s="292" customFormat="1" ht="36" customHeight="1" spans="1:8">
      <c r="A23" s="603">
        <v>1030158</v>
      </c>
      <c r="B23" s="234" t="s">
        <v>1288</v>
      </c>
      <c r="C23" s="307"/>
      <c r="D23" s="307"/>
      <c r="E23" s="360"/>
      <c r="F23" s="117" t="str">
        <f t="shared" si="0"/>
        <v/>
      </c>
      <c r="G23" s="117" t="str">
        <f t="shared" si="1"/>
        <v/>
      </c>
      <c r="H23" s="623"/>
    </row>
    <row r="24" s="292" customFormat="1" ht="36" customHeight="1" spans="1:8">
      <c r="A24" s="303">
        <v>1030159</v>
      </c>
      <c r="B24" s="300" t="s">
        <v>1289</v>
      </c>
      <c r="C24" s="307"/>
      <c r="D24" s="307"/>
      <c r="E24" s="360"/>
      <c r="F24" s="117" t="str">
        <f t="shared" si="0"/>
        <v/>
      </c>
      <c r="G24" s="117" t="str">
        <f t="shared" si="1"/>
        <v/>
      </c>
      <c r="H24" s="623"/>
    </row>
    <row r="25" s="292" customFormat="1" ht="36" customHeight="1" spans="1:8">
      <c r="A25" s="303">
        <v>1030178</v>
      </c>
      <c r="B25" s="300" t="s">
        <v>1290</v>
      </c>
      <c r="C25" s="307">
        <v>530</v>
      </c>
      <c r="D25" s="307">
        <v>1081</v>
      </c>
      <c r="E25" s="360">
        <f>57+428</f>
        <v>485</v>
      </c>
      <c r="F25" s="117">
        <f t="shared" si="0"/>
        <v>-0.085</v>
      </c>
      <c r="G25" s="117">
        <f t="shared" si="1"/>
        <v>0.449</v>
      </c>
      <c r="H25" s="623"/>
    </row>
    <row r="26" s="292" customFormat="1" ht="36" customHeight="1" spans="1:8">
      <c r="A26" s="303">
        <v>1030180</v>
      </c>
      <c r="B26" s="300" t="s">
        <v>1291</v>
      </c>
      <c r="C26" s="307"/>
      <c r="D26" s="307"/>
      <c r="E26" s="360"/>
      <c r="F26" s="117" t="str">
        <f t="shared" si="0"/>
        <v/>
      </c>
      <c r="G26" s="117" t="str">
        <f t="shared" si="1"/>
        <v/>
      </c>
      <c r="H26" s="623"/>
    </row>
    <row r="27" s="292" customFormat="1" ht="36" customHeight="1" spans="1:8">
      <c r="A27" s="303">
        <v>1030199</v>
      </c>
      <c r="B27" s="300" t="s">
        <v>1292</v>
      </c>
      <c r="C27" s="307"/>
      <c r="D27" s="307"/>
      <c r="E27" s="510"/>
      <c r="F27" s="117" t="str">
        <f t="shared" si="0"/>
        <v/>
      </c>
      <c r="G27" s="117" t="str">
        <f t="shared" si="1"/>
        <v/>
      </c>
      <c r="H27" s="623"/>
    </row>
    <row r="28" s="292" customFormat="1" ht="36" customHeight="1" spans="1:8">
      <c r="A28" s="303">
        <v>10310</v>
      </c>
      <c r="B28" s="300" t="s">
        <v>1293</v>
      </c>
      <c r="C28" s="307">
        <v>2465</v>
      </c>
      <c r="D28" s="307"/>
      <c r="E28" s="508">
        <v>939</v>
      </c>
      <c r="F28" s="117">
        <f t="shared" si="0"/>
        <v>-0.619</v>
      </c>
      <c r="G28" s="117" t="str">
        <f t="shared" si="1"/>
        <v/>
      </c>
      <c r="H28" s="623"/>
    </row>
    <row r="29" s="292" customFormat="1" ht="36" customHeight="1" spans="1:8">
      <c r="A29" s="308"/>
      <c r="B29" s="316"/>
      <c r="C29" s="310"/>
      <c r="D29" s="310"/>
      <c r="E29" s="508"/>
      <c r="F29" s="117" t="str">
        <f t="shared" si="0"/>
        <v/>
      </c>
      <c r="G29" s="117" t="str">
        <f t="shared" si="1"/>
        <v/>
      </c>
      <c r="H29" s="623"/>
    </row>
    <row r="30" s="292" customFormat="1" ht="36" customHeight="1" spans="1:8">
      <c r="A30" s="318"/>
      <c r="B30" s="319" t="s">
        <v>1294</v>
      </c>
      <c r="C30" s="307">
        <f>SUM(C5,C6,C7,C8,C9,C10,C11,C17,C18,C21,C22,C23,C24,C25,C26,C27,C28)</f>
        <v>313396</v>
      </c>
      <c r="D30" s="307">
        <f>SUM(D5,D6,D7,D8,D9,D10,D11,D17,D18,D21,D22,D23,D24,D25,D26,D27,D28)</f>
        <v>353226</v>
      </c>
      <c r="E30" s="307">
        <f>SUM(E5,E6,E7,E8,E9,E10,E11,E17,E18,E21,E22,E23,E24,E25,E26,E27,E28)</f>
        <v>60376</v>
      </c>
      <c r="F30" s="117">
        <f t="shared" si="0"/>
        <v>-0.807</v>
      </c>
      <c r="G30" s="117">
        <f t="shared" si="1"/>
        <v>0.171</v>
      </c>
      <c r="H30" s="623"/>
    </row>
    <row r="31" s="292" customFormat="1" ht="36" customHeight="1" spans="1:8">
      <c r="A31" s="366">
        <v>105</v>
      </c>
      <c r="B31" s="329" t="s">
        <v>1295</v>
      </c>
      <c r="C31" s="307">
        <f>SUM(C32,C36)</f>
        <v>214560</v>
      </c>
      <c r="D31" s="307">
        <f>SUM(D32,D36)</f>
        <v>0</v>
      </c>
      <c r="E31" s="307">
        <f>SUM(E32,E36)</f>
        <v>20500</v>
      </c>
      <c r="F31" s="117">
        <f t="shared" si="0"/>
        <v>-0.904</v>
      </c>
      <c r="G31" s="117" t="str">
        <f t="shared" si="1"/>
        <v/>
      </c>
      <c r="H31" s="623"/>
    </row>
    <row r="32" s="292" customFormat="1" ht="36" customHeight="1" spans="1:8">
      <c r="A32" s="366"/>
      <c r="B32" s="624" t="s">
        <v>1296</v>
      </c>
      <c r="C32" s="310">
        <f>SUM(C33:C35)</f>
        <v>214560</v>
      </c>
      <c r="D32" s="310">
        <f>SUM(D33:D35)</f>
        <v>0</v>
      </c>
      <c r="E32" s="310">
        <f>SUM(E33:E35)</f>
        <v>20500</v>
      </c>
      <c r="F32" s="121">
        <f t="shared" si="0"/>
        <v>-0.904</v>
      </c>
      <c r="G32" s="117" t="str">
        <f t="shared" si="1"/>
        <v/>
      </c>
      <c r="H32" s="623"/>
    </row>
    <row r="33" s="292" customFormat="1" ht="36" customHeight="1" spans="1:8">
      <c r="A33" s="366"/>
      <c r="B33" s="322" t="s">
        <v>1297</v>
      </c>
      <c r="C33" s="310">
        <v>146600</v>
      </c>
      <c r="D33" s="310"/>
      <c r="E33" s="310">
        <v>10200</v>
      </c>
      <c r="F33" s="121">
        <f t="shared" si="0"/>
        <v>-0.93</v>
      </c>
      <c r="G33" s="117" t="str">
        <f t="shared" si="1"/>
        <v/>
      </c>
      <c r="H33" s="623"/>
    </row>
    <row r="34" s="292" customFormat="1" ht="36" customHeight="1" spans="1:8">
      <c r="A34" s="366"/>
      <c r="B34" s="322" t="s">
        <v>1298</v>
      </c>
      <c r="C34" s="310">
        <v>67960</v>
      </c>
      <c r="D34" s="310"/>
      <c r="E34" s="310">
        <v>10300</v>
      </c>
      <c r="F34" s="121">
        <f t="shared" si="0"/>
        <v>-0.848</v>
      </c>
      <c r="G34" s="117" t="str">
        <f t="shared" si="1"/>
        <v/>
      </c>
      <c r="H34" s="623"/>
    </row>
    <row r="35" s="292" customFormat="1" ht="36" customHeight="1" spans="1:8">
      <c r="A35" s="366"/>
      <c r="B35" s="322" t="s">
        <v>1299</v>
      </c>
      <c r="C35" s="310"/>
      <c r="D35" s="307"/>
      <c r="E35" s="510"/>
      <c r="F35" s="117" t="str">
        <f t="shared" si="0"/>
        <v/>
      </c>
      <c r="G35" s="117" t="str">
        <f t="shared" si="1"/>
        <v/>
      </c>
      <c r="H35" s="623"/>
    </row>
    <row r="36" s="292" customFormat="1" ht="36" customHeight="1" spans="1:8">
      <c r="A36" s="366"/>
      <c r="B36" s="624" t="s">
        <v>1300</v>
      </c>
      <c r="C36" s="310"/>
      <c r="D36" s="307"/>
      <c r="E36" s="510"/>
      <c r="F36" s="117" t="str">
        <f t="shared" si="0"/>
        <v/>
      </c>
      <c r="G36" s="117" t="str">
        <f t="shared" si="1"/>
        <v/>
      </c>
      <c r="H36" s="623"/>
    </row>
    <row r="37" s="292" customFormat="1" ht="36" customHeight="1" spans="1:8">
      <c r="A37" s="366">
        <v>110</v>
      </c>
      <c r="B37" s="329" t="s">
        <v>100</v>
      </c>
      <c r="C37" s="307">
        <f>SUM(C38,C39:C40)</f>
        <v>1431</v>
      </c>
      <c r="D37" s="307">
        <f>SUM(D38,D39:D40)</f>
        <v>2310</v>
      </c>
      <c r="E37" s="307">
        <f>SUM(E38,E39:E40)</f>
        <v>7610</v>
      </c>
      <c r="F37" s="117">
        <f t="shared" si="0"/>
        <v>4.318</v>
      </c>
      <c r="G37" s="117">
        <f t="shared" si="1"/>
        <v>3.294</v>
      </c>
      <c r="H37" s="623"/>
    </row>
    <row r="38" s="292" customFormat="1" ht="36" customHeight="1" spans="1:8">
      <c r="A38" s="366">
        <v>11004</v>
      </c>
      <c r="B38" s="322" t="s">
        <v>1301</v>
      </c>
      <c r="C38" s="510">
        <v>910</v>
      </c>
      <c r="D38" s="510">
        <v>965</v>
      </c>
      <c r="E38" s="510">
        <v>6265</v>
      </c>
      <c r="F38" s="121">
        <f t="shared" si="0"/>
        <v>5.885</v>
      </c>
      <c r="G38" s="117">
        <f t="shared" si="1"/>
        <v>6.492</v>
      </c>
      <c r="H38" s="623"/>
    </row>
    <row r="39" s="292" customFormat="1" ht="36" customHeight="1" spans="1:8">
      <c r="A39" s="351">
        <v>11008</v>
      </c>
      <c r="B39" s="322" t="s">
        <v>104</v>
      </c>
      <c r="C39" s="358">
        <v>521</v>
      </c>
      <c r="D39" s="358">
        <v>1345</v>
      </c>
      <c r="E39" s="625">
        <v>1345</v>
      </c>
      <c r="F39" s="121">
        <f t="shared" si="0"/>
        <v>1.582</v>
      </c>
      <c r="G39" s="117">
        <f t="shared" si="1"/>
        <v>1</v>
      </c>
      <c r="H39" s="623"/>
    </row>
    <row r="40" s="292" customFormat="1" ht="36" customHeight="1" spans="1:8">
      <c r="A40" s="351">
        <v>11009</v>
      </c>
      <c r="B40" s="322" t="s">
        <v>105</v>
      </c>
      <c r="C40" s="358"/>
      <c r="D40" s="358"/>
      <c r="E40" s="510"/>
      <c r="F40" s="117" t="str">
        <f t="shared" si="0"/>
        <v/>
      </c>
      <c r="G40" s="117" t="str">
        <f t="shared" si="1"/>
        <v/>
      </c>
      <c r="H40" s="623"/>
    </row>
    <row r="41" s="292" customFormat="1" ht="36" customHeight="1" spans="1:8">
      <c r="A41" s="626"/>
      <c r="B41" s="627" t="s">
        <v>108</v>
      </c>
      <c r="C41" s="360">
        <f>SUM(C30:C31,C37)</f>
        <v>529387</v>
      </c>
      <c r="D41" s="360">
        <f>SUM(D30:D31,D37)</f>
        <v>355536</v>
      </c>
      <c r="E41" s="360">
        <f>SUM(E30:E31,E37)</f>
        <v>88486</v>
      </c>
      <c r="F41" s="117">
        <f t="shared" si="0"/>
        <v>-0.833</v>
      </c>
      <c r="G41" s="117">
        <f t="shared" si="1"/>
        <v>0.249</v>
      </c>
      <c r="H41" s="623"/>
    </row>
  </sheetData>
  <mergeCells count="6">
    <mergeCell ref="B1:G1"/>
    <mergeCell ref="D3:E3"/>
    <mergeCell ref="F3:G3"/>
    <mergeCell ref="A3:A4"/>
    <mergeCell ref="B3:B4"/>
    <mergeCell ref="C3:C4"/>
  </mergeCells>
  <conditionalFormatting sqref="B32">
    <cfRule type="expression" dxfId="1" priority="13" stopIfTrue="1">
      <formula>"len($A:$A)=3"</formula>
    </cfRule>
  </conditionalFormatting>
  <conditionalFormatting sqref="B36">
    <cfRule type="expression" dxfId="1" priority="9" stopIfTrue="1">
      <formula>"len($A:$A)=3"</formula>
    </cfRule>
  </conditionalFormatting>
  <conditionalFormatting sqref="C38">
    <cfRule type="expression" dxfId="1" priority="4" stopIfTrue="1">
      <formula>"len($A:$A)=3"</formula>
    </cfRule>
  </conditionalFormatting>
  <conditionalFormatting sqref="D38">
    <cfRule type="expression" dxfId="1" priority="15" stopIfTrue="1">
      <formula>"len($A:$A)=3"</formula>
    </cfRule>
  </conditionalFormatting>
  <conditionalFormatting sqref="B33:B35">
    <cfRule type="expression" dxfId="1" priority="12" stopIfTrue="1">
      <formula>"len($A:$A)=3"</formula>
    </cfRule>
    <cfRule type="expression" dxfId="1" priority="11" stopIfTrue="1">
      <formula>"len($A:$A)=3"</formula>
    </cfRule>
    <cfRule type="expression" dxfId="1" priority="10" stopIfTrue="1">
      <formula>"len($A:$A)=3"</formula>
    </cfRule>
  </conditionalFormatting>
  <conditionalFormatting sqref="B38:B40">
    <cfRule type="expression" dxfId="1" priority="8" stopIfTrue="1">
      <formula>"len($A:$A)=3"</formula>
    </cfRule>
    <cfRule type="expression" dxfId="1" priority="7" stopIfTrue="1">
      <formula>"len($A:$A)=3"</formula>
    </cfRule>
    <cfRule type="expression" dxfId="1" priority="6" stopIfTrue="1">
      <formula>"len($A:$A)=3"</formula>
    </cfRule>
  </conditionalFormatting>
  <conditionalFormatting sqref="B31 B37">
    <cfRule type="expression" dxfId="1" priority="14" stopIfTrue="1">
      <formula>"len($A:$A)=3"</formula>
    </cfRule>
  </conditionalFormatting>
  <conditionalFormatting sqref="E38 E35:E36">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I277"/>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cols>
    <col min="1" max="1" width="12.625" style="292" customWidth="1"/>
    <col min="2" max="2" width="30.625" style="292" customWidth="1"/>
    <col min="3" max="5" width="16.7583333333333" style="292" customWidth="1"/>
    <col min="6" max="7" width="15.125" style="293" customWidth="1"/>
    <col min="8" max="8" width="3.75833333333333" style="612" customWidth="1"/>
    <col min="9" max="9" width="9.25833333333333" style="292"/>
    <col min="10" max="16384" width="9" style="292"/>
  </cols>
  <sheetData>
    <row r="1" s="292" customFormat="1" ht="45" customHeight="1" spans="2:8">
      <c r="B1" s="294" t="s">
        <v>1302</v>
      </c>
      <c r="C1" s="294"/>
      <c r="D1" s="294"/>
      <c r="E1" s="294"/>
      <c r="F1" s="294"/>
      <c r="G1" s="294"/>
      <c r="H1" s="612"/>
    </row>
    <row r="2" s="292" customFormat="1" ht="20.1" customHeight="1" spans="1:8">
      <c r="A2" s="295" t="s">
        <v>1303</v>
      </c>
      <c r="B2" s="497"/>
      <c r="C2" s="594"/>
      <c r="D2" s="594"/>
      <c r="E2" s="295"/>
      <c r="F2" s="293"/>
      <c r="G2" s="296" t="s">
        <v>53</v>
      </c>
      <c r="H2" s="612"/>
    </row>
    <row r="3" s="290" customFormat="1" ht="36" customHeight="1" spans="1:7">
      <c r="A3" s="613" t="s">
        <v>54</v>
      </c>
      <c r="B3" s="485" t="s">
        <v>55</v>
      </c>
      <c r="C3" s="233" t="s">
        <v>56</v>
      </c>
      <c r="D3" s="233" t="s">
        <v>57</v>
      </c>
      <c r="E3" s="233"/>
      <c r="F3" s="485" t="s">
        <v>58</v>
      </c>
      <c r="G3" s="485"/>
    </row>
    <row r="4" s="290" customFormat="1" ht="36" customHeight="1" spans="1:8">
      <c r="A4" s="614"/>
      <c r="B4" s="485"/>
      <c r="C4" s="233"/>
      <c r="D4" s="233" t="s">
        <v>59</v>
      </c>
      <c r="E4" s="233" t="s">
        <v>109</v>
      </c>
      <c r="F4" s="233" t="s">
        <v>61</v>
      </c>
      <c r="G4" s="233" t="s">
        <v>62</v>
      </c>
      <c r="H4" s="615"/>
    </row>
    <row r="5" s="291" customFormat="1" ht="38" customHeight="1" spans="1:9">
      <c r="A5" s="306">
        <v>207</v>
      </c>
      <c r="B5" s="300" t="s">
        <v>1304</v>
      </c>
      <c r="C5" s="307">
        <f t="shared" ref="C5:E5" si="0">SUM(C6,C12,C18)</f>
        <v>0</v>
      </c>
      <c r="D5" s="307">
        <f t="shared" si="0"/>
        <v>3</v>
      </c>
      <c r="E5" s="307">
        <f t="shared" si="0"/>
        <v>3</v>
      </c>
      <c r="F5" s="117" t="str">
        <f t="shared" ref="F5:F68" si="1">IF(C5&gt;0,E5/C5-1,"")</f>
        <v/>
      </c>
      <c r="G5" s="117">
        <f t="shared" ref="G5:G68" si="2">IF(D5&gt;0,E5/D5,"")</f>
        <v>1</v>
      </c>
      <c r="H5" s="616"/>
      <c r="I5" s="290"/>
    </row>
    <row r="6" s="291" customFormat="1" ht="38" customHeight="1" spans="1:9">
      <c r="A6" s="303">
        <v>20707</v>
      </c>
      <c r="B6" s="322" t="s">
        <v>1305</v>
      </c>
      <c r="C6" s="310">
        <f t="shared" ref="C6:E6" si="3">SUM(C7:C11)</f>
        <v>0</v>
      </c>
      <c r="D6" s="310">
        <f t="shared" si="3"/>
        <v>3</v>
      </c>
      <c r="E6" s="310">
        <f t="shared" si="3"/>
        <v>3</v>
      </c>
      <c r="F6" s="121" t="str">
        <f t="shared" si="1"/>
        <v/>
      </c>
      <c r="G6" s="121">
        <f t="shared" si="2"/>
        <v>1</v>
      </c>
      <c r="H6" s="616"/>
      <c r="I6" s="290"/>
    </row>
    <row r="7" s="292" customFormat="1" ht="36" customHeight="1" spans="1:9">
      <c r="A7" s="303">
        <v>2070701</v>
      </c>
      <c r="B7" s="422" t="s">
        <v>1306</v>
      </c>
      <c r="C7" s="310"/>
      <c r="D7" s="310"/>
      <c r="E7" s="310"/>
      <c r="F7" s="121" t="str">
        <f t="shared" si="1"/>
        <v/>
      </c>
      <c r="G7" s="121" t="str">
        <f t="shared" si="2"/>
        <v/>
      </c>
      <c r="H7" s="616"/>
      <c r="I7" s="290"/>
    </row>
    <row r="8" s="292" customFormat="1" ht="36" customHeight="1" spans="1:9">
      <c r="A8" s="303">
        <v>2070702</v>
      </c>
      <c r="B8" s="422" t="s">
        <v>1307</v>
      </c>
      <c r="C8" s="310"/>
      <c r="D8" s="310"/>
      <c r="E8" s="310"/>
      <c r="F8" s="121" t="str">
        <f t="shared" si="1"/>
        <v/>
      </c>
      <c r="G8" s="121" t="str">
        <f t="shared" si="2"/>
        <v/>
      </c>
      <c r="H8" s="616"/>
      <c r="I8" s="290"/>
    </row>
    <row r="9" s="292" customFormat="1" ht="36" customHeight="1" spans="1:9">
      <c r="A9" s="303">
        <v>2070703</v>
      </c>
      <c r="B9" s="422" t="s">
        <v>1308</v>
      </c>
      <c r="C9" s="310"/>
      <c r="D9" s="310"/>
      <c r="E9" s="310"/>
      <c r="F9" s="121" t="str">
        <f t="shared" si="1"/>
        <v/>
      </c>
      <c r="G9" s="121" t="str">
        <f t="shared" si="2"/>
        <v/>
      </c>
      <c r="H9" s="616"/>
      <c r="I9" s="290"/>
    </row>
    <row r="10" s="292" customFormat="1" ht="36" customHeight="1" spans="1:9">
      <c r="A10" s="303">
        <v>2070704</v>
      </c>
      <c r="B10" s="422" t="s">
        <v>1309</v>
      </c>
      <c r="C10" s="310"/>
      <c r="D10" s="310"/>
      <c r="E10" s="310"/>
      <c r="F10" s="121" t="str">
        <f t="shared" si="1"/>
        <v/>
      </c>
      <c r="G10" s="121" t="str">
        <f t="shared" si="2"/>
        <v/>
      </c>
      <c r="H10" s="616"/>
      <c r="I10" s="290"/>
    </row>
    <row r="11" s="291" customFormat="1" ht="36" customHeight="1" spans="1:9">
      <c r="A11" s="303">
        <v>2070799</v>
      </c>
      <c r="B11" s="422" t="s">
        <v>1310</v>
      </c>
      <c r="C11" s="310"/>
      <c r="D11" s="310">
        <v>3</v>
      </c>
      <c r="E11" s="310">
        <v>3</v>
      </c>
      <c r="F11" s="121" t="str">
        <f t="shared" si="1"/>
        <v/>
      </c>
      <c r="G11" s="121">
        <f t="shared" si="2"/>
        <v>1</v>
      </c>
      <c r="H11" s="616"/>
      <c r="I11" s="290"/>
    </row>
    <row r="12" s="291" customFormat="1" ht="38" customHeight="1" spans="1:9">
      <c r="A12" s="303">
        <v>20709</v>
      </c>
      <c r="B12" s="322" t="s">
        <v>1311</v>
      </c>
      <c r="C12" s="310">
        <f t="shared" ref="C12:E12" si="4">SUM(C13:C17)</f>
        <v>0</v>
      </c>
      <c r="D12" s="310">
        <f t="shared" si="4"/>
        <v>0</v>
      </c>
      <c r="E12" s="310">
        <f t="shared" si="4"/>
        <v>0</v>
      </c>
      <c r="F12" s="121" t="str">
        <f t="shared" si="1"/>
        <v/>
      </c>
      <c r="G12" s="121" t="str">
        <f t="shared" si="2"/>
        <v/>
      </c>
      <c r="H12" s="616"/>
      <c r="I12" s="290"/>
    </row>
    <row r="13" s="292" customFormat="1" ht="36" customHeight="1" spans="1:9">
      <c r="A13" s="303">
        <v>2070901</v>
      </c>
      <c r="B13" s="422" t="s">
        <v>1312</v>
      </c>
      <c r="C13" s="310"/>
      <c r="D13" s="310"/>
      <c r="E13" s="310"/>
      <c r="F13" s="121" t="str">
        <f t="shared" si="1"/>
        <v/>
      </c>
      <c r="G13" s="121" t="str">
        <f t="shared" si="2"/>
        <v/>
      </c>
      <c r="H13" s="616"/>
      <c r="I13" s="290"/>
    </row>
    <row r="14" s="292" customFormat="1" ht="36" customHeight="1" spans="1:9">
      <c r="A14" s="303">
        <v>2070902</v>
      </c>
      <c r="B14" s="422" t="s">
        <v>1313</v>
      </c>
      <c r="C14" s="310"/>
      <c r="D14" s="310"/>
      <c r="E14" s="310"/>
      <c r="F14" s="121" t="str">
        <f t="shared" si="1"/>
        <v/>
      </c>
      <c r="G14" s="121" t="str">
        <f t="shared" si="2"/>
        <v/>
      </c>
      <c r="H14" s="616"/>
      <c r="I14" s="290"/>
    </row>
    <row r="15" s="292" customFormat="1" ht="36" customHeight="1" spans="1:9">
      <c r="A15" s="303">
        <v>2070903</v>
      </c>
      <c r="B15" s="422" t="s">
        <v>1314</v>
      </c>
      <c r="C15" s="310"/>
      <c r="D15" s="310"/>
      <c r="E15" s="310"/>
      <c r="F15" s="121" t="str">
        <f t="shared" si="1"/>
        <v/>
      </c>
      <c r="G15" s="121" t="str">
        <f t="shared" si="2"/>
        <v/>
      </c>
      <c r="H15" s="616"/>
      <c r="I15" s="290"/>
    </row>
    <row r="16" s="292" customFormat="1" ht="36" customHeight="1" spans="1:9">
      <c r="A16" s="303">
        <v>2070904</v>
      </c>
      <c r="B16" s="422" t="s">
        <v>1315</v>
      </c>
      <c r="C16" s="310"/>
      <c r="D16" s="310"/>
      <c r="E16" s="310"/>
      <c r="F16" s="121" t="str">
        <f t="shared" si="1"/>
        <v/>
      </c>
      <c r="G16" s="121" t="str">
        <f t="shared" si="2"/>
        <v/>
      </c>
      <c r="H16" s="616"/>
      <c r="I16" s="290"/>
    </row>
    <row r="17" s="292" customFormat="1" ht="36" customHeight="1" spans="1:9">
      <c r="A17" s="303">
        <v>2070999</v>
      </c>
      <c r="B17" s="422" t="s">
        <v>1316</v>
      </c>
      <c r="C17" s="310"/>
      <c r="D17" s="310"/>
      <c r="E17" s="310"/>
      <c r="F17" s="121" t="str">
        <f t="shared" si="1"/>
        <v/>
      </c>
      <c r="G17" s="121" t="str">
        <f t="shared" si="2"/>
        <v/>
      </c>
      <c r="H17" s="616"/>
      <c r="I17" s="290"/>
    </row>
    <row r="18" s="291" customFormat="1" ht="64" customHeight="1" spans="1:9">
      <c r="A18" s="303">
        <v>20710</v>
      </c>
      <c r="B18" s="322" t="s">
        <v>1317</v>
      </c>
      <c r="C18" s="310">
        <f t="shared" ref="C18:E18" si="5">SUM(C19:C20)</f>
        <v>0</v>
      </c>
      <c r="D18" s="310">
        <f t="shared" si="5"/>
        <v>0</v>
      </c>
      <c r="E18" s="310">
        <f t="shared" si="5"/>
        <v>0</v>
      </c>
      <c r="F18" s="121" t="str">
        <f t="shared" si="1"/>
        <v/>
      </c>
      <c r="G18" s="121" t="str">
        <f t="shared" si="2"/>
        <v/>
      </c>
      <c r="H18" s="616"/>
      <c r="I18" s="290"/>
    </row>
    <row r="19" s="292" customFormat="1" ht="36" customHeight="1" spans="1:9">
      <c r="A19" s="303">
        <v>2071001</v>
      </c>
      <c r="B19" s="422" t="s">
        <v>1318</v>
      </c>
      <c r="C19" s="310"/>
      <c r="D19" s="310"/>
      <c r="E19" s="310"/>
      <c r="F19" s="121" t="str">
        <f t="shared" si="1"/>
        <v/>
      </c>
      <c r="G19" s="121" t="str">
        <f t="shared" si="2"/>
        <v/>
      </c>
      <c r="H19" s="616"/>
      <c r="I19" s="290"/>
    </row>
    <row r="20" s="292" customFormat="1" ht="64" customHeight="1" spans="1:9">
      <c r="A20" s="303">
        <v>2071099</v>
      </c>
      <c r="B20" s="422" t="s">
        <v>1319</v>
      </c>
      <c r="C20" s="310"/>
      <c r="D20" s="310"/>
      <c r="E20" s="310"/>
      <c r="F20" s="121" t="str">
        <f t="shared" si="1"/>
        <v/>
      </c>
      <c r="G20" s="121" t="str">
        <f t="shared" si="2"/>
        <v/>
      </c>
      <c r="H20" s="616"/>
      <c r="I20" s="290"/>
    </row>
    <row r="21" s="292" customFormat="1" ht="38" customHeight="1" spans="1:9">
      <c r="A21" s="306">
        <v>208</v>
      </c>
      <c r="B21" s="300" t="s">
        <v>1320</v>
      </c>
      <c r="C21" s="307">
        <f t="shared" ref="C21:E21" si="6">SUM(C22,C26,C30)</f>
        <v>22</v>
      </c>
      <c r="D21" s="307">
        <f t="shared" si="6"/>
        <v>245</v>
      </c>
      <c r="E21" s="307">
        <f t="shared" si="6"/>
        <v>427</v>
      </c>
      <c r="F21" s="117">
        <f t="shared" si="1"/>
        <v>18.409</v>
      </c>
      <c r="G21" s="117">
        <f t="shared" si="2"/>
        <v>1.743</v>
      </c>
      <c r="H21" s="616"/>
      <c r="I21" s="290"/>
    </row>
    <row r="22" s="291" customFormat="1" ht="38" customHeight="1" spans="1:9">
      <c r="A22" s="303">
        <v>20822</v>
      </c>
      <c r="B22" s="322" t="s">
        <v>1321</v>
      </c>
      <c r="C22" s="310">
        <f t="shared" ref="C22:E22" si="7">SUM(C23:C25)</f>
        <v>22</v>
      </c>
      <c r="D22" s="310">
        <f t="shared" si="7"/>
        <v>245</v>
      </c>
      <c r="E22" s="310">
        <f t="shared" si="7"/>
        <v>245</v>
      </c>
      <c r="F22" s="121">
        <f t="shared" si="1"/>
        <v>10.136</v>
      </c>
      <c r="G22" s="121">
        <f t="shared" si="2"/>
        <v>1</v>
      </c>
      <c r="H22" s="616"/>
      <c r="I22" s="290"/>
    </row>
    <row r="23" s="292" customFormat="1" ht="36" customHeight="1" spans="1:9">
      <c r="A23" s="303">
        <v>2082201</v>
      </c>
      <c r="B23" s="422" t="s">
        <v>1322</v>
      </c>
      <c r="C23" s="310">
        <v>22</v>
      </c>
      <c r="D23" s="310">
        <v>245</v>
      </c>
      <c r="E23" s="310">
        <v>245</v>
      </c>
      <c r="F23" s="121">
        <f t="shared" si="1"/>
        <v>10.136</v>
      </c>
      <c r="G23" s="121">
        <f t="shared" si="2"/>
        <v>1</v>
      </c>
      <c r="H23" s="616"/>
      <c r="I23" s="290"/>
    </row>
    <row r="24" s="291" customFormat="1" ht="36" customHeight="1" spans="1:9">
      <c r="A24" s="303">
        <v>2082202</v>
      </c>
      <c r="B24" s="422" t="s">
        <v>1323</v>
      </c>
      <c r="C24" s="310"/>
      <c r="D24" s="310"/>
      <c r="E24" s="310"/>
      <c r="F24" s="121" t="str">
        <f t="shared" si="1"/>
        <v/>
      </c>
      <c r="G24" s="121" t="str">
        <f t="shared" si="2"/>
        <v/>
      </c>
      <c r="H24" s="616"/>
      <c r="I24" s="290"/>
    </row>
    <row r="25" s="292" customFormat="1" ht="64" customHeight="1" spans="1:9">
      <c r="A25" s="303">
        <v>2082299</v>
      </c>
      <c r="B25" s="422" t="s">
        <v>1324</v>
      </c>
      <c r="C25" s="310"/>
      <c r="D25" s="310"/>
      <c r="E25" s="310"/>
      <c r="F25" s="121" t="str">
        <f t="shared" si="1"/>
        <v/>
      </c>
      <c r="G25" s="121" t="str">
        <f t="shared" si="2"/>
        <v/>
      </c>
      <c r="H25" s="616"/>
      <c r="I25" s="290"/>
    </row>
    <row r="26" s="292" customFormat="1" ht="38" customHeight="1" spans="1:9">
      <c r="A26" s="303">
        <v>20823</v>
      </c>
      <c r="B26" s="322" t="s">
        <v>1325</v>
      </c>
      <c r="C26" s="310">
        <f t="shared" ref="C26:E26" si="8">SUM(C27:C29)</f>
        <v>0</v>
      </c>
      <c r="D26" s="310">
        <f t="shared" si="8"/>
        <v>0</v>
      </c>
      <c r="E26" s="310">
        <f t="shared" si="8"/>
        <v>182</v>
      </c>
      <c r="F26" s="121" t="str">
        <f t="shared" si="1"/>
        <v/>
      </c>
      <c r="G26" s="121" t="str">
        <f t="shared" si="2"/>
        <v/>
      </c>
      <c r="H26" s="616"/>
      <c r="I26" s="290"/>
    </row>
    <row r="27" s="292" customFormat="1" ht="36" customHeight="1" spans="1:9">
      <c r="A27" s="303">
        <v>2082301</v>
      </c>
      <c r="B27" s="422" t="s">
        <v>1322</v>
      </c>
      <c r="C27" s="310"/>
      <c r="D27" s="310"/>
      <c r="E27" s="310"/>
      <c r="F27" s="121" t="str">
        <f t="shared" si="1"/>
        <v/>
      </c>
      <c r="G27" s="121" t="str">
        <f t="shared" si="2"/>
        <v/>
      </c>
      <c r="H27" s="616"/>
      <c r="I27" s="290"/>
    </row>
    <row r="28" s="292" customFormat="1" ht="36" customHeight="1" spans="1:9">
      <c r="A28" s="303">
        <v>2082302</v>
      </c>
      <c r="B28" s="422" t="s">
        <v>1323</v>
      </c>
      <c r="C28" s="310"/>
      <c r="D28" s="310"/>
      <c r="E28" s="310">
        <v>180</v>
      </c>
      <c r="F28" s="121" t="str">
        <f t="shared" si="1"/>
        <v/>
      </c>
      <c r="G28" s="121" t="str">
        <f t="shared" si="2"/>
        <v/>
      </c>
      <c r="H28" s="616"/>
      <c r="I28" s="290"/>
    </row>
    <row r="29" s="291" customFormat="1" ht="36" customHeight="1" spans="1:9">
      <c r="A29" s="303">
        <v>2082399</v>
      </c>
      <c r="B29" s="422" t="s">
        <v>1326</v>
      </c>
      <c r="C29" s="310"/>
      <c r="D29" s="310"/>
      <c r="E29" s="310">
        <v>2</v>
      </c>
      <c r="F29" s="121" t="str">
        <f t="shared" si="1"/>
        <v/>
      </c>
      <c r="G29" s="121" t="str">
        <f t="shared" si="2"/>
        <v/>
      </c>
      <c r="H29" s="616"/>
      <c r="I29" s="290"/>
    </row>
    <row r="30" s="291" customFormat="1" ht="64" customHeight="1" spans="1:9">
      <c r="A30" s="303">
        <v>20829</v>
      </c>
      <c r="B30" s="322" t="s">
        <v>1327</v>
      </c>
      <c r="C30" s="310">
        <f t="shared" ref="C30:E30" si="9">SUM(C31:C32)</f>
        <v>0</v>
      </c>
      <c r="D30" s="310">
        <f t="shared" si="9"/>
        <v>0</v>
      </c>
      <c r="E30" s="310">
        <f t="shared" si="9"/>
        <v>0</v>
      </c>
      <c r="F30" s="121" t="str">
        <f t="shared" si="1"/>
        <v/>
      </c>
      <c r="G30" s="121" t="str">
        <f t="shared" si="2"/>
        <v/>
      </c>
      <c r="H30" s="616"/>
      <c r="I30" s="290"/>
    </row>
    <row r="31" s="292" customFormat="1" ht="36" customHeight="1" spans="1:9">
      <c r="A31" s="303">
        <v>2082901</v>
      </c>
      <c r="B31" s="422" t="s">
        <v>1323</v>
      </c>
      <c r="C31" s="310"/>
      <c r="D31" s="310"/>
      <c r="E31" s="310"/>
      <c r="F31" s="121" t="str">
        <f t="shared" si="1"/>
        <v/>
      </c>
      <c r="G31" s="121" t="str">
        <f t="shared" si="2"/>
        <v/>
      </c>
      <c r="H31" s="616"/>
      <c r="I31" s="290"/>
    </row>
    <row r="32" s="291" customFormat="1" ht="66" customHeight="1" spans="1:9">
      <c r="A32" s="303">
        <v>2082999</v>
      </c>
      <c r="B32" s="422" t="s">
        <v>1328</v>
      </c>
      <c r="C32" s="310"/>
      <c r="D32" s="310"/>
      <c r="E32" s="310"/>
      <c r="F32" s="121" t="str">
        <f t="shared" si="1"/>
        <v/>
      </c>
      <c r="G32" s="121" t="str">
        <f t="shared" si="2"/>
        <v/>
      </c>
      <c r="H32" s="616"/>
      <c r="I32" s="290"/>
    </row>
    <row r="33" s="292" customFormat="1" ht="38" customHeight="1" spans="1:9">
      <c r="A33" s="306">
        <v>211</v>
      </c>
      <c r="B33" s="300" t="s">
        <v>1329</v>
      </c>
      <c r="C33" s="307">
        <f t="shared" ref="C33:E33" si="10">SUM(C34,C39)</f>
        <v>0</v>
      </c>
      <c r="D33" s="307">
        <f t="shared" si="10"/>
        <v>0</v>
      </c>
      <c r="E33" s="307">
        <f t="shared" si="10"/>
        <v>0</v>
      </c>
      <c r="F33" s="117" t="str">
        <f t="shared" si="1"/>
        <v/>
      </c>
      <c r="G33" s="117" t="str">
        <f t="shared" si="2"/>
        <v/>
      </c>
      <c r="H33" s="616"/>
      <c r="I33" s="290"/>
    </row>
    <row r="34" s="292" customFormat="1" ht="38" customHeight="1" spans="1:9">
      <c r="A34" s="303">
        <v>21160</v>
      </c>
      <c r="B34" s="322" t="s">
        <v>1330</v>
      </c>
      <c r="C34" s="310">
        <f t="shared" ref="C34:E34" si="11">SUM(C35:C38)</f>
        <v>0</v>
      </c>
      <c r="D34" s="310">
        <f t="shared" si="11"/>
        <v>0</v>
      </c>
      <c r="E34" s="310">
        <f t="shared" si="11"/>
        <v>0</v>
      </c>
      <c r="F34" s="121" t="str">
        <f t="shared" si="1"/>
        <v/>
      </c>
      <c r="G34" s="121" t="str">
        <f t="shared" si="2"/>
        <v/>
      </c>
      <c r="H34" s="616"/>
      <c r="I34" s="290"/>
    </row>
    <row r="35" s="292" customFormat="1" ht="36" customHeight="1" spans="1:9">
      <c r="A35" s="308">
        <v>2116001</v>
      </c>
      <c r="B35" s="422" t="s">
        <v>1331</v>
      </c>
      <c r="C35" s="310"/>
      <c r="D35" s="310"/>
      <c r="E35" s="310"/>
      <c r="F35" s="121" t="str">
        <f t="shared" si="1"/>
        <v/>
      </c>
      <c r="G35" s="121" t="str">
        <f t="shared" si="2"/>
        <v/>
      </c>
      <c r="H35" s="616"/>
      <c r="I35" s="290"/>
    </row>
    <row r="36" s="292" customFormat="1" ht="36" customHeight="1" spans="1:9">
      <c r="A36" s="308">
        <v>2116002</v>
      </c>
      <c r="B36" s="422" t="s">
        <v>1332</v>
      </c>
      <c r="C36" s="310"/>
      <c r="D36" s="310"/>
      <c r="E36" s="310"/>
      <c r="F36" s="121" t="str">
        <f t="shared" si="1"/>
        <v/>
      </c>
      <c r="G36" s="121" t="str">
        <f t="shared" si="2"/>
        <v/>
      </c>
      <c r="H36" s="616"/>
      <c r="I36" s="290"/>
    </row>
    <row r="37" s="292" customFormat="1" ht="36" customHeight="1" spans="1:9">
      <c r="A37" s="308">
        <v>2116003</v>
      </c>
      <c r="B37" s="422" t="s">
        <v>1333</v>
      </c>
      <c r="C37" s="310"/>
      <c r="D37" s="310"/>
      <c r="E37" s="310"/>
      <c r="F37" s="121" t="str">
        <f t="shared" si="1"/>
        <v/>
      </c>
      <c r="G37" s="121" t="str">
        <f t="shared" si="2"/>
        <v/>
      </c>
      <c r="H37" s="616"/>
      <c r="I37" s="290"/>
    </row>
    <row r="38" s="292" customFormat="1" ht="64" customHeight="1" spans="1:9">
      <c r="A38" s="308">
        <v>2116099</v>
      </c>
      <c r="B38" s="422" t="s">
        <v>1334</v>
      </c>
      <c r="C38" s="310"/>
      <c r="D38" s="310"/>
      <c r="E38" s="310"/>
      <c r="F38" s="121" t="str">
        <f t="shared" si="1"/>
        <v/>
      </c>
      <c r="G38" s="121" t="str">
        <f t="shared" si="2"/>
        <v/>
      </c>
      <c r="H38" s="616"/>
      <c r="I38" s="290"/>
    </row>
    <row r="39" s="292" customFormat="1" ht="36" customHeight="1" spans="1:9">
      <c r="A39" s="308">
        <v>21161</v>
      </c>
      <c r="B39" s="322" t="s">
        <v>1335</v>
      </c>
      <c r="C39" s="310">
        <f t="shared" ref="C39:E39" si="12">SUM(C40:C43)</f>
        <v>0</v>
      </c>
      <c r="D39" s="310">
        <f t="shared" si="12"/>
        <v>0</v>
      </c>
      <c r="E39" s="310">
        <f t="shared" si="12"/>
        <v>0</v>
      </c>
      <c r="F39" s="121" t="str">
        <f t="shared" si="1"/>
        <v/>
      </c>
      <c r="G39" s="121" t="str">
        <f t="shared" si="2"/>
        <v/>
      </c>
      <c r="H39" s="616"/>
      <c r="I39" s="290"/>
    </row>
    <row r="40" s="291" customFormat="1" ht="36" customHeight="1" spans="1:9">
      <c r="A40" s="308">
        <v>2116101</v>
      </c>
      <c r="B40" s="422" t="s">
        <v>1336</v>
      </c>
      <c r="C40" s="310"/>
      <c r="D40" s="310"/>
      <c r="E40" s="310"/>
      <c r="F40" s="121" t="str">
        <f t="shared" si="1"/>
        <v/>
      </c>
      <c r="G40" s="121" t="str">
        <f t="shared" si="2"/>
        <v/>
      </c>
      <c r="H40" s="616"/>
      <c r="I40" s="290"/>
    </row>
    <row r="41" s="292" customFormat="1" ht="36" customHeight="1" spans="1:9">
      <c r="A41" s="308">
        <v>2116102</v>
      </c>
      <c r="B41" s="422" t="s">
        <v>1337</v>
      </c>
      <c r="C41" s="310"/>
      <c r="D41" s="310"/>
      <c r="E41" s="310"/>
      <c r="F41" s="121" t="str">
        <f t="shared" si="1"/>
        <v/>
      </c>
      <c r="G41" s="121" t="str">
        <f t="shared" si="2"/>
        <v/>
      </c>
      <c r="H41" s="616"/>
      <c r="I41" s="290"/>
    </row>
    <row r="42" s="292" customFormat="1" ht="36" customHeight="1" spans="1:9">
      <c r="A42" s="308">
        <v>2116103</v>
      </c>
      <c r="B42" s="422" t="s">
        <v>1338</v>
      </c>
      <c r="C42" s="310"/>
      <c r="D42" s="310"/>
      <c r="E42" s="310"/>
      <c r="F42" s="121" t="str">
        <f t="shared" si="1"/>
        <v/>
      </c>
      <c r="G42" s="121" t="str">
        <f t="shared" si="2"/>
        <v/>
      </c>
      <c r="H42" s="616"/>
      <c r="I42" s="290"/>
    </row>
    <row r="43" s="291" customFormat="1" ht="36" customHeight="1" spans="1:9">
      <c r="A43" s="308">
        <v>2116104</v>
      </c>
      <c r="B43" s="422" t="s">
        <v>1339</v>
      </c>
      <c r="C43" s="310"/>
      <c r="D43" s="310"/>
      <c r="E43" s="310"/>
      <c r="F43" s="121" t="str">
        <f t="shared" si="1"/>
        <v/>
      </c>
      <c r="G43" s="121" t="str">
        <f t="shared" si="2"/>
        <v/>
      </c>
      <c r="H43" s="616"/>
      <c r="I43" s="290"/>
    </row>
    <row r="44" s="292" customFormat="1" ht="38" customHeight="1" spans="1:9">
      <c r="A44" s="306">
        <v>212</v>
      </c>
      <c r="B44" s="300" t="s">
        <v>1340</v>
      </c>
      <c r="C44" s="307">
        <f t="shared" ref="C44:E44" si="13">SUM(C45,C61,C65,C66,C72,C76,C80,C84,C90,C93)</f>
        <v>328941</v>
      </c>
      <c r="D44" s="307">
        <f t="shared" si="13"/>
        <v>218887</v>
      </c>
      <c r="E44" s="307">
        <f t="shared" si="13"/>
        <v>31926</v>
      </c>
      <c r="F44" s="117">
        <f t="shared" si="1"/>
        <v>-0.903</v>
      </c>
      <c r="G44" s="117">
        <f t="shared" si="2"/>
        <v>0.146</v>
      </c>
      <c r="H44" s="616"/>
      <c r="I44" s="290"/>
    </row>
    <row r="45" s="292" customFormat="1" ht="38" customHeight="1" spans="1:9">
      <c r="A45" s="303">
        <v>21208</v>
      </c>
      <c r="B45" s="322" t="s">
        <v>1341</v>
      </c>
      <c r="C45" s="310">
        <f t="shared" ref="C45:E45" si="14">SUM(C46:C60)</f>
        <v>268676</v>
      </c>
      <c r="D45" s="310">
        <f t="shared" si="14"/>
        <v>217806</v>
      </c>
      <c r="E45" s="310">
        <f t="shared" si="14"/>
        <v>31045</v>
      </c>
      <c r="F45" s="121">
        <f t="shared" si="1"/>
        <v>-0.884</v>
      </c>
      <c r="G45" s="121">
        <f t="shared" si="2"/>
        <v>0.143</v>
      </c>
      <c r="H45" s="616"/>
      <c r="I45" s="290"/>
    </row>
    <row r="46" s="292" customFormat="1" ht="36" customHeight="1" spans="1:9">
      <c r="A46" s="303">
        <v>2120801</v>
      </c>
      <c r="B46" s="422" t="s">
        <v>1342</v>
      </c>
      <c r="C46" s="310">
        <v>77752</v>
      </c>
      <c r="D46" s="310">
        <v>17370</v>
      </c>
      <c r="E46" s="310">
        <v>17370</v>
      </c>
      <c r="F46" s="121">
        <f t="shared" si="1"/>
        <v>-0.777</v>
      </c>
      <c r="G46" s="121">
        <f t="shared" si="2"/>
        <v>1</v>
      </c>
      <c r="H46" s="616"/>
      <c r="I46" s="290"/>
    </row>
    <row r="47" s="292" customFormat="1" ht="36" customHeight="1" spans="1:9">
      <c r="A47" s="303">
        <v>2120802</v>
      </c>
      <c r="B47" s="422" t="s">
        <v>1343</v>
      </c>
      <c r="C47" s="310"/>
      <c r="D47" s="310"/>
      <c r="E47" s="310"/>
      <c r="F47" s="121" t="str">
        <f t="shared" si="1"/>
        <v/>
      </c>
      <c r="G47" s="121" t="str">
        <f t="shared" si="2"/>
        <v/>
      </c>
      <c r="H47" s="616"/>
      <c r="I47" s="290"/>
    </row>
    <row r="48" s="291" customFormat="1" ht="36" customHeight="1" spans="1:9">
      <c r="A48" s="303">
        <v>2120803</v>
      </c>
      <c r="B48" s="422" t="s">
        <v>1344</v>
      </c>
      <c r="C48" s="310"/>
      <c r="D48" s="310"/>
      <c r="E48" s="310"/>
      <c r="F48" s="121" t="str">
        <f t="shared" si="1"/>
        <v/>
      </c>
      <c r="G48" s="121" t="str">
        <f t="shared" si="2"/>
        <v/>
      </c>
      <c r="H48" s="616"/>
      <c r="I48" s="290"/>
    </row>
    <row r="49" s="292" customFormat="1" ht="36" customHeight="1" spans="1:9">
      <c r="A49" s="303">
        <v>2120804</v>
      </c>
      <c r="B49" s="422" t="s">
        <v>1345</v>
      </c>
      <c r="C49" s="310"/>
      <c r="D49" s="310"/>
      <c r="E49" s="310">
        <v>458</v>
      </c>
      <c r="F49" s="121" t="str">
        <f t="shared" si="1"/>
        <v/>
      </c>
      <c r="G49" s="121" t="str">
        <f t="shared" si="2"/>
        <v/>
      </c>
      <c r="H49" s="616"/>
      <c r="I49" s="290"/>
    </row>
    <row r="50" s="292" customFormat="1" ht="36" customHeight="1" spans="1:9">
      <c r="A50" s="303">
        <v>2120805</v>
      </c>
      <c r="B50" s="422" t="s">
        <v>1346</v>
      </c>
      <c r="C50" s="310"/>
      <c r="D50" s="310"/>
      <c r="E50" s="310"/>
      <c r="F50" s="121" t="str">
        <f t="shared" si="1"/>
        <v/>
      </c>
      <c r="G50" s="121" t="str">
        <f t="shared" si="2"/>
        <v/>
      </c>
      <c r="H50" s="616"/>
      <c r="I50" s="290"/>
    </row>
    <row r="51" s="292" customFormat="1" ht="36" customHeight="1" spans="1:9">
      <c r="A51" s="303">
        <v>2120806</v>
      </c>
      <c r="B51" s="422" t="s">
        <v>1347</v>
      </c>
      <c r="C51" s="310"/>
      <c r="D51" s="310"/>
      <c r="E51" s="310"/>
      <c r="F51" s="121" t="str">
        <f t="shared" si="1"/>
        <v/>
      </c>
      <c r="G51" s="121" t="str">
        <f t="shared" si="2"/>
        <v/>
      </c>
      <c r="H51" s="616"/>
      <c r="I51" s="290"/>
    </row>
    <row r="52" s="292" customFormat="1" ht="36" customHeight="1" spans="1:9">
      <c r="A52" s="303">
        <v>2120807</v>
      </c>
      <c r="B52" s="422" t="s">
        <v>1348</v>
      </c>
      <c r="C52" s="310"/>
      <c r="D52" s="310"/>
      <c r="E52" s="310"/>
      <c r="F52" s="121" t="str">
        <f t="shared" si="1"/>
        <v/>
      </c>
      <c r="G52" s="121" t="str">
        <f t="shared" si="2"/>
        <v/>
      </c>
      <c r="H52" s="616"/>
      <c r="I52" s="290"/>
    </row>
    <row r="53" s="292" customFormat="1" ht="36" customHeight="1" spans="1:9">
      <c r="A53" s="303">
        <v>2120809</v>
      </c>
      <c r="B53" s="422" t="s">
        <v>1349</v>
      </c>
      <c r="C53" s="310"/>
      <c r="D53" s="310"/>
      <c r="E53" s="310"/>
      <c r="F53" s="121" t="str">
        <f t="shared" si="1"/>
        <v/>
      </c>
      <c r="G53" s="121" t="str">
        <f t="shared" si="2"/>
        <v/>
      </c>
      <c r="H53" s="616"/>
      <c r="I53" s="290"/>
    </row>
    <row r="54" s="292" customFormat="1" ht="36" customHeight="1" spans="1:9">
      <c r="A54" s="303">
        <v>2120810</v>
      </c>
      <c r="B54" s="422" t="s">
        <v>1350</v>
      </c>
      <c r="C54" s="310"/>
      <c r="D54" s="310"/>
      <c r="E54" s="310"/>
      <c r="F54" s="121" t="str">
        <f t="shared" si="1"/>
        <v/>
      </c>
      <c r="G54" s="121" t="str">
        <f t="shared" si="2"/>
        <v/>
      </c>
      <c r="H54" s="616"/>
      <c r="I54" s="290"/>
    </row>
    <row r="55" s="291" customFormat="1" ht="36" customHeight="1" spans="1:9">
      <c r="A55" s="303">
        <v>2120811</v>
      </c>
      <c r="B55" s="422" t="s">
        <v>1351</v>
      </c>
      <c r="C55" s="310"/>
      <c r="D55" s="310"/>
      <c r="E55" s="310"/>
      <c r="F55" s="121" t="str">
        <f t="shared" si="1"/>
        <v/>
      </c>
      <c r="G55" s="121" t="str">
        <f t="shared" si="2"/>
        <v/>
      </c>
      <c r="H55" s="616"/>
      <c r="I55" s="290"/>
    </row>
    <row r="56" s="291" customFormat="1" ht="36" customHeight="1" spans="1:9">
      <c r="A56" s="303">
        <v>2120813</v>
      </c>
      <c r="B56" s="422" t="s">
        <v>1003</v>
      </c>
      <c r="C56" s="310"/>
      <c r="D56" s="310"/>
      <c r="E56" s="310"/>
      <c r="F56" s="121" t="str">
        <f t="shared" si="1"/>
        <v/>
      </c>
      <c r="G56" s="121" t="str">
        <f t="shared" si="2"/>
        <v/>
      </c>
      <c r="H56" s="616"/>
      <c r="I56" s="290"/>
    </row>
    <row r="57" s="292" customFormat="1" ht="36" customHeight="1" spans="1:9">
      <c r="A57" s="303">
        <v>2120814</v>
      </c>
      <c r="B57" s="422" t="s">
        <v>1352</v>
      </c>
      <c r="C57" s="310"/>
      <c r="D57" s="310"/>
      <c r="E57" s="310"/>
      <c r="F57" s="121" t="str">
        <f t="shared" si="1"/>
        <v/>
      </c>
      <c r="G57" s="121" t="str">
        <f t="shared" si="2"/>
        <v/>
      </c>
      <c r="H57" s="616"/>
      <c r="I57" s="290"/>
    </row>
    <row r="58" s="292" customFormat="1" ht="38" customHeight="1" spans="1:9">
      <c r="A58" s="303">
        <v>2120815</v>
      </c>
      <c r="B58" s="422" t="s">
        <v>1353</v>
      </c>
      <c r="C58" s="310"/>
      <c r="D58" s="310"/>
      <c r="E58" s="310">
        <v>94</v>
      </c>
      <c r="F58" s="121" t="str">
        <f t="shared" si="1"/>
        <v/>
      </c>
      <c r="G58" s="121" t="str">
        <f t="shared" si="2"/>
        <v/>
      </c>
      <c r="H58" s="616"/>
      <c r="I58" s="290"/>
    </row>
    <row r="59" s="292" customFormat="1" ht="36" customHeight="1" spans="1:9">
      <c r="A59" s="303">
        <v>2120816</v>
      </c>
      <c r="B59" s="422" t="s">
        <v>1354</v>
      </c>
      <c r="C59" s="310"/>
      <c r="D59" s="310"/>
      <c r="E59" s="310"/>
      <c r="F59" s="121" t="str">
        <f t="shared" si="1"/>
        <v/>
      </c>
      <c r="G59" s="121" t="str">
        <f t="shared" si="2"/>
        <v/>
      </c>
      <c r="H59" s="616"/>
      <c r="I59" s="290"/>
    </row>
    <row r="60" s="292" customFormat="1" ht="64" customHeight="1" spans="1:9">
      <c r="A60" s="303">
        <v>2120899</v>
      </c>
      <c r="B60" s="422" t="s">
        <v>1355</v>
      </c>
      <c r="C60" s="310">
        <v>190924</v>
      </c>
      <c r="D60" s="310">
        <v>200436</v>
      </c>
      <c r="E60" s="310">
        <f>3140+22471-8788-3700</f>
        <v>13123</v>
      </c>
      <c r="F60" s="121">
        <f t="shared" si="1"/>
        <v>-0.931</v>
      </c>
      <c r="G60" s="121">
        <f t="shared" si="2"/>
        <v>0.065</v>
      </c>
      <c r="H60" s="616"/>
      <c r="I60" s="290"/>
    </row>
    <row r="61" s="292" customFormat="1" ht="36" customHeight="1" spans="1:9">
      <c r="A61" s="303">
        <v>21210</v>
      </c>
      <c r="B61" s="322" t="s">
        <v>1356</v>
      </c>
      <c r="C61" s="310">
        <f t="shared" ref="C61:E61" si="15">SUM(C62:C64)</f>
        <v>0</v>
      </c>
      <c r="D61" s="310">
        <f t="shared" si="15"/>
        <v>0</v>
      </c>
      <c r="E61" s="310">
        <f t="shared" si="15"/>
        <v>0</v>
      </c>
      <c r="F61" s="121" t="str">
        <f t="shared" si="1"/>
        <v/>
      </c>
      <c r="G61" s="121" t="str">
        <f t="shared" si="2"/>
        <v/>
      </c>
      <c r="H61" s="616"/>
      <c r="I61" s="290"/>
    </row>
    <row r="62" s="291" customFormat="1" ht="38" customHeight="1" spans="1:9">
      <c r="A62" s="303">
        <v>2121001</v>
      </c>
      <c r="B62" s="422" t="s">
        <v>1342</v>
      </c>
      <c r="C62" s="310"/>
      <c r="D62" s="310"/>
      <c r="E62" s="310"/>
      <c r="F62" s="121" t="str">
        <f t="shared" si="1"/>
        <v/>
      </c>
      <c r="G62" s="121" t="str">
        <f t="shared" si="2"/>
        <v/>
      </c>
      <c r="H62" s="616"/>
      <c r="I62" s="290"/>
    </row>
    <row r="63" s="292" customFormat="1" ht="38" customHeight="1" spans="1:9">
      <c r="A63" s="303">
        <v>2121002</v>
      </c>
      <c r="B63" s="422" t="s">
        <v>1343</v>
      </c>
      <c r="C63" s="310"/>
      <c r="D63" s="310"/>
      <c r="E63" s="310"/>
      <c r="F63" s="121" t="str">
        <f t="shared" si="1"/>
        <v/>
      </c>
      <c r="G63" s="121" t="str">
        <f t="shared" si="2"/>
        <v/>
      </c>
      <c r="H63" s="616"/>
      <c r="I63" s="290"/>
    </row>
    <row r="64" s="292" customFormat="1" ht="36" customHeight="1" spans="1:9">
      <c r="A64" s="303">
        <v>2121099</v>
      </c>
      <c r="B64" s="422" t="s">
        <v>1357</v>
      </c>
      <c r="C64" s="310"/>
      <c r="D64" s="310"/>
      <c r="E64" s="310"/>
      <c r="F64" s="121" t="str">
        <f t="shared" si="1"/>
        <v/>
      </c>
      <c r="G64" s="121" t="str">
        <f t="shared" si="2"/>
        <v/>
      </c>
      <c r="H64" s="616"/>
      <c r="I64" s="290"/>
    </row>
    <row r="65" s="292" customFormat="1" ht="36" customHeight="1" spans="1:9">
      <c r="A65" s="303">
        <v>21211</v>
      </c>
      <c r="B65" s="322" t="s">
        <v>1358</v>
      </c>
      <c r="C65" s="310"/>
      <c r="D65" s="310"/>
      <c r="E65" s="310"/>
      <c r="F65" s="121" t="str">
        <f t="shared" si="1"/>
        <v/>
      </c>
      <c r="G65" s="121" t="str">
        <f t="shared" si="2"/>
        <v/>
      </c>
      <c r="H65" s="616"/>
      <c r="I65" s="290"/>
    </row>
    <row r="66" s="292" customFormat="1" ht="36" customHeight="1" spans="1:9">
      <c r="A66" s="303">
        <v>21213</v>
      </c>
      <c r="B66" s="322" t="s">
        <v>1359</v>
      </c>
      <c r="C66" s="310">
        <f t="shared" ref="C66:E66" si="16">SUM(C67:C71)</f>
        <v>0</v>
      </c>
      <c r="D66" s="310">
        <f t="shared" si="16"/>
        <v>0</v>
      </c>
      <c r="E66" s="310">
        <f t="shared" si="16"/>
        <v>0</v>
      </c>
      <c r="F66" s="121" t="str">
        <f t="shared" si="1"/>
        <v/>
      </c>
      <c r="G66" s="121" t="str">
        <f t="shared" si="2"/>
        <v/>
      </c>
      <c r="H66" s="616"/>
      <c r="I66" s="290"/>
    </row>
    <row r="67" s="291" customFormat="1" ht="36" customHeight="1" spans="1:9">
      <c r="A67" s="303">
        <v>2121301</v>
      </c>
      <c r="B67" s="422" t="s">
        <v>1360</v>
      </c>
      <c r="C67" s="310"/>
      <c r="D67" s="310"/>
      <c r="E67" s="310"/>
      <c r="F67" s="121" t="str">
        <f t="shared" si="1"/>
        <v/>
      </c>
      <c r="G67" s="121" t="str">
        <f t="shared" si="2"/>
        <v/>
      </c>
      <c r="H67" s="616"/>
      <c r="I67" s="290"/>
    </row>
    <row r="68" s="292" customFormat="1" ht="36" customHeight="1" spans="1:9">
      <c r="A68" s="303">
        <v>2121302</v>
      </c>
      <c r="B68" s="422" t="s">
        <v>1361</v>
      </c>
      <c r="C68" s="310"/>
      <c r="D68" s="310"/>
      <c r="E68" s="310"/>
      <c r="F68" s="121" t="str">
        <f t="shared" si="1"/>
        <v/>
      </c>
      <c r="G68" s="121" t="str">
        <f t="shared" si="2"/>
        <v/>
      </c>
      <c r="H68" s="616"/>
      <c r="I68" s="290"/>
    </row>
    <row r="69" s="292" customFormat="1" ht="38" customHeight="1" spans="1:9">
      <c r="A69" s="303">
        <v>2121303</v>
      </c>
      <c r="B69" s="422" t="s">
        <v>1362</v>
      </c>
      <c r="C69" s="310"/>
      <c r="D69" s="310"/>
      <c r="E69" s="310"/>
      <c r="F69" s="121" t="str">
        <f t="shared" ref="F69:F132" si="17">IF(C69&gt;0,E69/C69-1,"")</f>
        <v/>
      </c>
      <c r="G69" s="121" t="str">
        <f t="shared" ref="G69:G132" si="18">IF(D69&gt;0,E69/D69,"")</f>
        <v/>
      </c>
      <c r="H69" s="616"/>
      <c r="I69" s="290"/>
    </row>
    <row r="70" s="292" customFormat="1" ht="36" customHeight="1" spans="1:9">
      <c r="A70" s="303">
        <v>2121304</v>
      </c>
      <c r="B70" s="422" t="s">
        <v>1363</v>
      </c>
      <c r="C70" s="310"/>
      <c r="D70" s="310"/>
      <c r="E70" s="310"/>
      <c r="F70" s="121" t="str">
        <f t="shared" si="17"/>
        <v/>
      </c>
      <c r="G70" s="121" t="str">
        <f t="shared" si="18"/>
        <v/>
      </c>
      <c r="H70" s="616"/>
      <c r="I70" s="290"/>
    </row>
    <row r="71" s="292" customFormat="1" ht="36" customHeight="1" spans="1:9">
      <c r="A71" s="303">
        <v>2121399</v>
      </c>
      <c r="B71" s="422" t="s">
        <v>1364</v>
      </c>
      <c r="C71" s="310"/>
      <c r="D71" s="310"/>
      <c r="E71" s="310"/>
      <c r="F71" s="121" t="str">
        <f t="shared" si="17"/>
        <v/>
      </c>
      <c r="G71" s="121" t="str">
        <f t="shared" si="18"/>
        <v/>
      </c>
      <c r="H71" s="616"/>
      <c r="I71" s="290"/>
    </row>
    <row r="72" s="291" customFormat="1" ht="36" customHeight="1" spans="1:9">
      <c r="A72" s="303">
        <v>21214</v>
      </c>
      <c r="B72" s="322" t="s">
        <v>1365</v>
      </c>
      <c r="C72" s="310">
        <f t="shared" ref="C72:E72" si="19">SUM(C73:C75)</f>
        <v>265</v>
      </c>
      <c r="D72" s="310">
        <f t="shared" si="19"/>
        <v>1081</v>
      </c>
      <c r="E72" s="310">
        <f t="shared" si="19"/>
        <v>881</v>
      </c>
      <c r="F72" s="121">
        <f t="shared" si="17"/>
        <v>2.325</v>
      </c>
      <c r="G72" s="121">
        <f t="shared" si="18"/>
        <v>0.815</v>
      </c>
      <c r="H72" s="616"/>
      <c r="I72" s="290"/>
    </row>
    <row r="73" s="292" customFormat="1" ht="38" customHeight="1" spans="1:9">
      <c r="A73" s="303">
        <v>2121401</v>
      </c>
      <c r="B73" s="422" t="s">
        <v>1366</v>
      </c>
      <c r="C73" s="310">
        <v>265</v>
      </c>
      <c r="D73" s="310">
        <v>1081</v>
      </c>
      <c r="E73" s="310">
        <v>881</v>
      </c>
      <c r="F73" s="121">
        <f t="shared" si="17"/>
        <v>2.325</v>
      </c>
      <c r="G73" s="121">
        <f t="shared" si="18"/>
        <v>0.815</v>
      </c>
      <c r="H73" s="616"/>
      <c r="I73" s="290"/>
    </row>
    <row r="74" s="292" customFormat="1" ht="36" customHeight="1" spans="1:9">
      <c r="A74" s="303">
        <v>2121402</v>
      </c>
      <c r="B74" s="422" t="s">
        <v>1367</v>
      </c>
      <c r="C74" s="310"/>
      <c r="D74" s="310"/>
      <c r="E74" s="310"/>
      <c r="F74" s="121" t="str">
        <f t="shared" si="17"/>
        <v/>
      </c>
      <c r="G74" s="121" t="str">
        <f t="shared" si="18"/>
        <v/>
      </c>
      <c r="H74" s="616"/>
      <c r="I74" s="290"/>
    </row>
    <row r="75" s="292" customFormat="1" ht="36" customHeight="1" spans="1:9">
      <c r="A75" s="303">
        <v>2121499</v>
      </c>
      <c r="B75" s="422" t="s">
        <v>1368</v>
      </c>
      <c r="C75" s="310"/>
      <c r="D75" s="310"/>
      <c r="E75" s="310"/>
      <c r="F75" s="121" t="str">
        <f t="shared" si="17"/>
        <v/>
      </c>
      <c r="G75" s="121" t="str">
        <f t="shared" si="18"/>
        <v/>
      </c>
      <c r="H75" s="616"/>
      <c r="I75" s="290"/>
    </row>
    <row r="76" s="292" customFormat="1" ht="36" customHeight="1" spans="1:9">
      <c r="A76" s="303">
        <v>21215</v>
      </c>
      <c r="B76" s="322" t="s">
        <v>1369</v>
      </c>
      <c r="C76" s="310">
        <f t="shared" ref="C76:E76" si="20">SUM(C77:C79)</f>
        <v>0</v>
      </c>
      <c r="D76" s="310">
        <f t="shared" si="20"/>
        <v>0</v>
      </c>
      <c r="E76" s="310">
        <f t="shared" si="20"/>
        <v>0</v>
      </c>
      <c r="F76" s="121" t="str">
        <f t="shared" si="17"/>
        <v/>
      </c>
      <c r="G76" s="121" t="str">
        <f t="shared" si="18"/>
        <v/>
      </c>
      <c r="H76" s="616"/>
      <c r="I76" s="290"/>
    </row>
    <row r="77" s="291" customFormat="1" ht="38" customHeight="1" spans="1:9">
      <c r="A77" s="303">
        <v>2121501</v>
      </c>
      <c r="B77" s="422" t="s">
        <v>1342</v>
      </c>
      <c r="C77" s="310"/>
      <c r="D77" s="310"/>
      <c r="E77" s="310"/>
      <c r="F77" s="121" t="str">
        <f t="shared" si="17"/>
        <v/>
      </c>
      <c r="G77" s="121" t="str">
        <f t="shared" si="18"/>
        <v/>
      </c>
      <c r="H77" s="616"/>
      <c r="I77" s="290"/>
    </row>
    <row r="78" s="291" customFormat="1" ht="36" customHeight="1" spans="1:9">
      <c r="A78" s="303">
        <v>2121502</v>
      </c>
      <c r="B78" s="422" t="s">
        <v>1343</v>
      </c>
      <c r="C78" s="310"/>
      <c r="D78" s="310"/>
      <c r="E78" s="310"/>
      <c r="F78" s="121" t="str">
        <f t="shared" si="17"/>
        <v/>
      </c>
      <c r="G78" s="121" t="str">
        <f t="shared" si="18"/>
        <v/>
      </c>
      <c r="H78" s="616"/>
      <c r="I78" s="290"/>
    </row>
    <row r="79" s="292" customFormat="1" ht="64" customHeight="1" spans="1:9">
      <c r="A79" s="303">
        <v>2121599</v>
      </c>
      <c r="B79" s="422" t="s">
        <v>1370</v>
      </c>
      <c r="C79" s="310"/>
      <c r="D79" s="310"/>
      <c r="E79" s="310"/>
      <c r="F79" s="121" t="str">
        <f t="shared" si="17"/>
        <v/>
      </c>
      <c r="G79" s="121" t="str">
        <f t="shared" si="18"/>
        <v/>
      </c>
      <c r="H79" s="616"/>
      <c r="I79" s="290"/>
    </row>
    <row r="80" s="292" customFormat="1" ht="36" customHeight="1" spans="1:9">
      <c r="A80" s="303">
        <v>21216</v>
      </c>
      <c r="B80" s="322" t="s">
        <v>1371</v>
      </c>
      <c r="C80" s="310">
        <f t="shared" ref="C80:E80" si="21">SUM(C81:C83)</f>
        <v>60000</v>
      </c>
      <c r="D80" s="310">
        <f t="shared" si="21"/>
        <v>0</v>
      </c>
      <c r="E80" s="310">
        <f t="shared" si="21"/>
        <v>0</v>
      </c>
      <c r="F80" s="121">
        <f t="shared" si="17"/>
        <v>-1</v>
      </c>
      <c r="G80" s="121" t="str">
        <f t="shared" si="18"/>
        <v/>
      </c>
      <c r="H80" s="616"/>
      <c r="I80" s="290"/>
    </row>
    <row r="81" s="292" customFormat="1" ht="38" customHeight="1" spans="1:9">
      <c r="A81" s="303">
        <v>2121601</v>
      </c>
      <c r="B81" s="422" t="s">
        <v>1342</v>
      </c>
      <c r="C81" s="310"/>
      <c r="D81" s="310"/>
      <c r="E81" s="310"/>
      <c r="F81" s="121" t="str">
        <f t="shared" si="17"/>
        <v/>
      </c>
      <c r="G81" s="121" t="str">
        <f t="shared" si="18"/>
        <v/>
      </c>
      <c r="H81" s="616"/>
      <c r="I81" s="290"/>
    </row>
    <row r="82" s="292" customFormat="1" ht="36" customHeight="1" spans="1:9">
      <c r="A82" s="303">
        <v>2121602</v>
      </c>
      <c r="B82" s="422" t="s">
        <v>1343</v>
      </c>
      <c r="C82" s="310"/>
      <c r="D82" s="310"/>
      <c r="E82" s="310"/>
      <c r="F82" s="121" t="str">
        <f t="shared" si="17"/>
        <v/>
      </c>
      <c r="G82" s="121" t="str">
        <f t="shared" si="18"/>
        <v/>
      </c>
      <c r="H82" s="616"/>
      <c r="I82" s="290"/>
    </row>
    <row r="83" s="291" customFormat="1" ht="64" customHeight="1" spans="1:9">
      <c r="A83" s="303">
        <v>2121699</v>
      </c>
      <c r="B83" s="422" t="s">
        <v>1372</v>
      </c>
      <c r="C83" s="310">
        <v>60000</v>
      </c>
      <c r="D83" s="310"/>
      <c r="E83" s="310"/>
      <c r="F83" s="121">
        <f t="shared" si="17"/>
        <v>-1</v>
      </c>
      <c r="G83" s="121" t="str">
        <f t="shared" si="18"/>
        <v/>
      </c>
      <c r="H83" s="616"/>
      <c r="I83" s="290"/>
    </row>
    <row r="84" s="292" customFormat="1" ht="64" customHeight="1" spans="1:9">
      <c r="A84" s="303">
        <v>21217</v>
      </c>
      <c r="B84" s="322" t="s">
        <v>1373</v>
      </c>
      <c r="C84" s="310">
        <f t="shared" ref="C84:E84" si="22">SUM(C85:C89)</f>
        <v>0</v>
      </c>
      <c r="D84" s="310">
        <f t="shared" si="22"/>
        <v>0</v>
      </c>
      <c r="E84" s="310">
        <f t="shared" si="22"/>
        <v>0</v>
      </c>
      <c r="F84" s="121" t="str">
        <f t="shared" si="17"/>
        <v/>
      </c>
      <c r="G84" s="121" t="str">
        <f t="shared" si="18"/>
        <v/>
      </c>
      <c r="H84" s="616"/>
      <c r="I84" s="290"/>
    </row>
    <row r="85" s="292" customFormat="1" ht="36" customHeight="1" spans="1:9">
      <c r="A85" s="303">
        <v>2121701</v>
      </c>
      <c r="B85" s="422" t="s">
        <v>1360</v>
      </c>
      <c r="C85" s="310"/>
      <c r="D85" s="310"/>
      <c r="E85" s="310"/>
      <c r="F85" s="121" t="str">
        <f t="shared" si="17"/>
        <v/>
      </c>
      <c r="G85" s="121" t="str">
        <f t="shared" si="18"/>
        <v/>
      </c>
      <c r="H85" s="616"/>
      <c r="I85" s="290"/>
    </row>
    <row r="86" s="292" customFormat="1" ht="36" customHeight="1" spans="1:9">
      <c r="A86" s="303">
        <v>2121702</v>
      </c>
      <c r="B86" s="422" t="s">
        <v>1361</v>
      </c>
      <c r="C86" s="310"/>
      <c r="D86" s="310"/>
      <c r="E86" s="310"/>
      <c r="F86" s="121" t="str">
        <f t="shared" si="17"/>
        <v/>
      </c>
      <c r="G86" s="121" t="str">
        <f t="shared" si="18"/>
        <v/>
      </c>
      <c r="H86" s="616"/>
      <c r="I86" s="290"/>
    </row>
    <row r="87" s="292" customFormat="1" ht="36" customHeight="1" spans="1:9">
      <c r="A87" s="303">
        <v>2121703</v>
      </c>
      <c r="B87" s="422" t="s">
        <v>1362</v>
      </c>
      <c r="C87" s="310"/>
      <c r="D87" s="310"/>
      <c r="E87" s="310"/>
      <c r="F87" s="121" t="str">
        <f t="shared" si="17"/>
        <v/>
      </c>
      <c r="G87" s="121" t="str">
        <f t="shared" si="18"/>
        <v/>
      </c>
      <c r="H87" s="616"/>
      <c r="I87" s="290"/>
    </row>
    <row r="88" s="291" customFormat="1" ht="36" customHeight="1" spans="1:9">
      <c r="A88" s="303">
        <v>2121704</v>
      </c>
      <c r="B88" s="422" t="s">
        <v>1363</v>
      </c>
      <c r="C88" s="310"/>
      <c r="D88" s="310"/>
      <c r="E88" s="310"/>
      <c r="F88" s="121" t="str">
        <f t="shared" si="17"/>
        <v/>
      </c>
      <c r="G88" s="121" t="str">
        <f t="shared" si="18"/>
        <v/>
      </c>
      <c r="H88" s="616"/>
      <c r="I88" s="290"/>
    </row>
    <row r="89" s="292" customFormat="1" ht="64" customHeight="1" spans="1:9">
      <c r="A89" s="303">
        <v>2121799</v>
      </c>
      <c r="B89" s="422" t="s">
        <v>1374</v>
      </c>
      <c r="C89" s="310"/>
      <c r="D89" s="310"/>
      <c r="E89" s="310"/>
      <c r="F89" s="121" t="str">
        <f t="shared" si="17"/>
        <v/>
      </c>
      <c r="G89" s="121" t="str">
        <f t="shared" si="18"/>
        <v/>
      </c>
      <c r="H89" s="616"/>
      <c r="I89" s="290"/>
    </row>
    <row r="90" s="292" customFormat="1" ht="38" customHeight="1" spans="1:9">
      <c r="A90" s="303">
        <v>21218</v>
      </c>
      <c r="B90" s="322" t="s">
        <v>1375</v>
      </c>
      <c r="C90" s="310">
        <f t="shared" ref="C90:E90" si="23">SUM(C91:C92)</f>
        <v>0</v>
      </c>
      <c r="D90" s="310">
        <f t="shared" si="23"/>
        <v>0</v>
      </c>
      <c r="E90" s="310">
        <f t="shared" si="23"/>
        <v>0</v>
      </c>
      <c r="F90" s="121" t="str">
        <f t="shared" si="17"/>
        <v/>
      </c>
      <c r="G90" s="121" t="str">
        <f t="shared" si="18"/>
        <v/>
      </c>
      <c r="H90" s="616"/>
      <c r="I90" s="290"/>
    </row>
    <row r="91" s="292" customFormat="1" ht="36" customHeight="1" spans="1:9">
      <c r="A91" s="303">
        <v>2121801</v>
      </c>
      <c r="B91" s="422" t="s">
        <v>1366</v>
      </c>
      <c r="C91" s="310"/>
      <c r="D91" s="310"/>
      <c r="E91" s="310"/>
      <c r="F91" s="121" t="str">
        <f t="shared" si="17"/>
        <v/>
      </c>
      <c r="G91" s="121" t="str">
        <f t="shared" si="18"/>
        <v/>
      </c>
      <c r="H91" s="616"/>
      <c r="I91" s="290"/>
    </row>
    <row r="92" s="292" customFormat="1" ht="64" customHeight="1" spans="1:9">
      <c r="A92" s="303">
        <v>2121899</v>
      </c>
      <c r="B92" s="422" t="s">
        <v>1376</v>
      </c>
      <c r="C92" s="310"/>
      <c r="D92" s="310"/>
      <c r="E92" s="310"/>
      <c r="F92" s="121" t="str">
        <f t="shared" si="17"/>
        <v/>
      </c>
      <c r="G92" s="121" t="str">
        <f t="shared" si="18"/>
        <v/>
      </c>
      <c r="H92" s="616"/>
      <c r="I92" s="290"/>
    </row>
    <row r="93" s="291" customFormat="1" ht="64" customHeight="1" spans="1:9">
      <c r="A93" s="303">
        <v>21219</v>
      </c>
      <c r="B93" s="322" t="s">
        <v>1377</v>
      </c>
      <c r="C93" s="310">
        <f t="shared" ref="C93:E93" si="24">SUM(C94:C101)</f>
        <v>0</v>
      </c>
      <c r="D93" s="310">
        <f t="shared" si="24"/>
        <v>0</v>
      </c>
      <c r="E93" s="310">
        <f t="shared" si="24"/>
        <v>0</v>
      </c>
      <c r="F93" s="121" t="str">
        <f t="shared" si="17"/>
        <v/>
      </c>
      <c r="G93" s="121" t="str">
        <f t="shared" si="18"/>
        <v/>
      </c>
      <c r="H93" s="616"/>
      <c r="I93" s="290"/>
    </row>
    <row r="94" s="292" customFormat="1" ht="36" customHeight="1" spans="1:9">
      <c r="A94" s="303">
        <v>2121901</v>
      </c>
      <c r="B94" s="422" t="s">
        <v>1342</v>
      </c>
      <c r="C94" s="310"/>
      <c r="D94" s="310"/>
      <c r="E94" s="310"/>
      <c r="F94" s="121" t="str">
        <f t="shared" si="17"/>
        <v/>
      </c>
      <c r="G94" s="121" t="str">
        <f t="shared" si="18"/>
        <v/>
      </c>
      <c r="H94" s="616"/>
      <c r="I94" s="290"/>
    </row>
    <row r="95" s="292" customFormat="1" ht="36" customHeight="1" spans="1:9">
      <c r="A95" s="303">
        <v>2121902</v>
      </c>
      <c r="B95" s="422" t="s">
        <v>1343</v>
      </c>
      <c r="C95" s="310"/>
      <c r="D95" s="310"/>
      <c r="E95" s="310"/>
      <c r="F95" s="121" t="str">
        <f t="shared" si="17"/>
        <v/>
      </c>
      <c r="G95" s="121" t="str">
        <f t="shared" si="18"/>
        <v/>
      </c>
      <c r="H95" s="616"/>
      <c r="I95" s="290"/>
    </row>
    <row r="96" s="292" customFormat="1" ht="36" customHeight="1" spans="1:9">
      <c r="A96" s="303">
        <v>2121903</v>
      </c>
      <c r="B96" s="422" t="s">
        <v>1344</v>
      </c>
      <c r="C96" s="310"/>
      <c r="D96" s="310"/>
      <c r="E96" s="310"/>
      <c r="F96" s="121" t="str">
        <f t="shared" si="17"/>
        <v/>
      </c>
      <c r="G96" s="121" t="str">
        <f t="shared" si="18"/>
        <v/>
      </c>
      <c r="H96" s="616"/>
      <c r="I96" s="290"/>
    </row>
    <row r="97" s="292" customFormat="1" ht="36" customHeight="1" spans="1:9">
      <c r="A97" s="303">
        <v>2121904</v>
      </c>
      <c r="B97" s="422" t="s">
        <v>1345</v>
      </c>
      <c r="C97" s="310"/>
      <c r="D97" s="310"/>
      <c r="E97" s="310"/>
      <c r="F97" s="121" t="str">
        <f t="shared" si="17"/>
        <v/>
      </c>
      <c r="G97" s="121" t="str">
        <f t="shared" si="18"/>
        <v/>
      </c>
      <c r="H97" s="616"/>
      <c r="I97" s="290"/>
    </row>
    <row r="98" s="292" customFormat="1" ht="36" customHeight="1" spans="1:9">
      <c r="A98" s="303">
        <v>2121905</v>
      </c>
      <c r="B98" s="422" t="s">
        <v>1348</v>
      </c>
      <c r="C98" s="310"/>
      <c r="D98" s="310"/>
      <c r="E98" s="310"/>
      <c r="F98" s="121" t="str">
        <f t="shared" si="17"/>
        <v/>
      </c>
      <c r="G98" s="121" t="str">
        <f t="shared" si="18"/>
        <v/>
      </c>
      <c r="H98" s="616"/>
      <c r="I98" s="290"/>
    </row>
    <row r="99" s="292" customFormat="1" ht="38" customHeight="1" spans="1:9">
      <c r="A99" s="303">
        <v>2121906</v>
      </c>
      <c r="B99" s="422" t="s">
        <v>1350</v>
      </c>
      <c r="C99" s="310"/>
      <c r="D99" s="310"/>
      <c r="E99" s="310"/>
      <c r="F99" s="121" t="str">
        <f t="shared" si="17"/>
        <v/>
      </c>
      <c r="G99" s="121" t="str">
        <f t="shared" si="18"/>
        <v/>
      </c>
      <c r="H99" s="616"/>
      <c r="I99" s="290"/>
    </row>
    <row r="100" s="292" customFormat="1" ht="38" customHeight="1" spans="1:9">
      <c r="A100" s="303">
        <v>2121907</v>
      </c>
      <c r="B100" s="422" t="s">
        <v>1351</v>
      </c>
      <c r="C100" s="310"/>
      <c r="D100" s="310"/>
      <c r="E100" s="310"/>
      <c r="F100" s="121" t="str">
        <f t="shared" si="17"/>
        <v/>
      </c>
      <c r="G100" s="121" t="str">
        <f t="shared" si="18"/>
        <v/>
      </c>
      <c r="H100" s="616"/>
      <c r="I100" s="290"/>
    </row>
    <row r="101" s="292" customFormat="1" ht="64" customHeight="1" spans="1:9">
      <c r="A101" s="303">
        <v>2121999</v>
      </c>
      <c r="B101" s="422" t="s">
        <v>1378</v>
      </c>
      <c r="C101" s="310"/>
      <c r="D101" s="310"/>
      <c r="E101" s="310"/>
      <c r="F101" s="121" t="str">
        <f t="shared" si="17"/>
        <v/>
      </c>
      <c r="G101" s="121" t="str">
        <f t="shared" si="18"/>
        <v/>
      </c>
      <c r="H101" s="616"/>
      <c r="I101" s="290"/>
    </row>
    <row r="102" s="291" customFormat="1" ht="36" customHeight="1" spans="1:9">
      <c r="A102" s="306">
        <v>213</v>
      </c>
      <c r="B102" s="300" t="s">
        <v>1379</v>
      </c>
      <c r="C102" s="307">
        <f t="shared" ref="C102:E102" si="25">SUM(C103,C108,C113,C118,C121)</f>
        <v>0</v>
      </c>
      <c r="D102" s="307">
        <f t="shared" si="25"/>
        <v>198</v>
      </c>
      <c r="E102" s="307">
        <f t="shared" si="25"/>
        <v>191</v>
      </c>
      <c r="F102" s="117" t="str">
        <f t="shared" si="17"/>
        <v/>
      </c>
      <c r="G102" s="117">
        <f t="shared" si="18"/>
        <v>0.965</v>
      </c>
      <c r="H102" s="616"/>
      <c r="I102" s="290"/>
    </row>
    <row r="103" s="292" customFormat="1" ht="36" customHeight="1" spans="1:9">
      <c r="A103" s="303">
        <v>21366</v>
      </c>
      <c r="B103" s="322" t="s">
        <v>1380</v>
      </c>
      <c r="C103" s="310">
        <f t="shared" ref="C103:E103" si="26">SUM(C104:C107)</f>
        <v>0</v>
      </c>
      <c r="D103" s="310">
        <f t="shared" si="26"/>
        <v>198</v>
      </c>
      <c r="E103" s="310">
        <f t="shared" si="26"/>
        <v>191</v>
      </c>
      <c r="F103" s="121" t="str">
        <f t="shared" si="17"/>
        <v/>
      </c>
      <c r="G103" s="121">
        <f t="shared" si="18"/>
        <v>0.965</v>
      </c>
      <c r="H103" s="616"/>
      <c r="I103" s="290"/>
    </row>
    <row r="104" s="292" customFormat="1" ht="36" customHeight="1" spans="1:9">
      <c r="A104" s="303">
        <v>2136601</v>
      </c>
      <c r="B104" s="422" t="s">
        <v>1323</v>
      </c>
      <c r="C104" s="310"/>
      <c r="D104" s="310"/>
      <c r="E104" s="310"/>
      <c r="F104" s="121" t="str">
        <f t="shared" si="17"/>
        <v/>
      </c>
      <c r="G104" s="121" t="str">
        <f t="shared" si="18"/>
        <v/>
      </c>
      <c r="H104" s="616"/>
      <c r="I104" s="290"/>
    </row>
    <row r="105" s="292" customFormat="1" ht="36" customHeight="1" spans="1:9">
      <c r="A105" s="303">
        <v>2136602</v>
      </c>
      <c r="B105" s="422" t="s">
        <v>1381</v>
      </c>
      <c r="C105" s="310"/>
      <c r="D105" s="310"/>
      <c r="E105" s="310"/>
      <c r="F105" s="121" t="str">
        <f t="shared" si="17"/>
        <v/>
      </c>
      <c r="G105" s="121" t="str">
        <f t="shared" si="18"/>
        <v/>
      </c>
      <c r="H105" s="616"/>
      <c r="I105" s="290"/>
    </row>
    <row r="106" s="292" customFormat="1" ht="36" customHeight="1" spans="1:9">
      <c r="A106" s="303">
        <v>2136603</v>
      </c>
      <c r="B106" s="422" t="s">
        <v>1382</v>
      </c>
      <c r="C106" s="310"/>
      <c r="D106" s="310"/>
      <c r="E106" s="310"/>
      <c r="F106" s="121" t="str">
        <f t="shared" si="17"/>
        <v/>
      </c>
      <c r="G106" s="121" t="str">
        <f t="shared" si="18"/>
        <v/>
      </c>
      <c r="H106" s="616"/>
      <c r="I106" s="290"/>
    </row>
    <row r="107" s="292" customFormat="1" ht="36" customHeight="1" spans="1:9">
      <c r="A107" s="303">
        <v>2136699</v>
      </c>
      <c r="B107" s="422" t="s">
        <v>1383</v>
      </c>
      <c r="C107" s="310"/>
      <c r="D107" s="310">
        <v>198</v>
      </c>
      <c r="E107" s="310">
        <v>191</v>
      </c>
      <c r="F107" s="121" t="str">
        <f t="shared" si="17"/>
        <v/>
      </c>
      <c r="G107" s="121">
        <f t="shared" si="18"/>
        <v>0.965</v>
      </c>
      <c r="H107" s="616"/>
      <c r="I107" s="290"/>
    </row>
    <row r="108" s="292" customFormat="1" ht="36" customHeight="1" spans="1:9">
      <c r="A108" s="303">
        <v>21367</v>
      </c>
      <c r="B108" s="322" t="s">
        <v>1384</v>
      </c>
      <c r="C108" s="310">
        <f t="shared" ref="C108:E108" si="27">SUM(C109:C112)</f>
        <v>0</v>
      </c>
      <c r="D108" s="310">
        <f t="shared" si="27"/>
        <v>0</v>
      </c>
      <c r="E108" s="310">
        <f t="shared" si="27"/>
        <v>0</v>
      </c>
      <c r="F108" s="121" t="str">
        <f t="shared" si="17"/>
        <v/>
      </c>
      <c r="G108" s="121" t="str">
        <f t="shared" si="18"/>
        <v/>
      </c>
      <c r="H108" s="616"/>
      <c r="I108" s="290"/>
    </row>
    <row r="109" s="291" customFormat="1" ht="36" customHeight="1" spans="1:9">
      <c r="A109" s="303">
        <v>2136701</v>
      </c>
      <c r="B109" s="422" t="s">
        <v>1323</v>
      </c>
      <c r="C109" s="310"/>
      <c r="D109" s="310"/>
      <c r="E109" s="310"/>
      <c r="F109" s="121" t="str">
        <f t="shared" si="17"/>
        <v/>
      </c>
      <c r="G109" s="121" t="str">
        <f t="shared" si="18"/>
        <v/>
      </c>
      <c r="H109" s="616"/>
      <c r="I109" s="290"/>
    </row>
    <row r="110" s="292" customFormat="1" ht="38" customHeight="1" spans="1:9">
      <c r="A110" s="303">
        <v>2136702</v>
      </c>
      <c r="B110" s="422" t="s">
        <v>1381</v>
      </c>
      <c r="C110" s="310"/>
      <c r="D110" s="310"/>
      <c r="E110" s="310"/>
      <c r="F110" s="121" t="str">
        <f t="shared" si="17"/>
        <v/>
      </c>
      <c r="G110" s="121" t="str">
        <f t="shared" si="18"/>
        <v/>
      </c>
      <c r="H110" s="616"/>
      <c r="I110" s="290"/>
    </row>
    <row r="111" s="292" customFormat="1" ht="36" customHeight="1" spans="1:9">
      <c r="A111" s="303">
        <v>2136703</v>
      </c>
      <c r="B111" s="422" t="s">
        <v>1385</v>
      </c>
      <c r="C111" s="310"/>
      <c r="D111" s="310"/>
      <c r="E111" s="310"/>
      <c r="F111" s="121" t="str">
        <f t="shared" si="17"/>
        <v/>
      </c>
      <c r="G111" s="121" t="str">
        <f t="shared" si="18"/>
        <v/>
      </c>
      <c r="H111" s="616"/>
      <c r="I111" s="290"/>
    </row>
    <row r="112" s="292" customFormat="1" ht="36" customHeight="1" spans="1:9">
      <c r="A112" s="303">
        <v>2136799</v>
      </c>
      <c r="B112" s="422" t="s">
        <v>1386</v>
      </c>
      <c r="C112" s="310"/>
      <c r="D112" s="310"/>
      <c r="E112" s="310"/>
      <c r="F112" s="121" t="str">
        <f t="shared" si="17"/>
        <v/>
      </c>
      <c r="G112" s="121" t="str">
        <f t="shared" si="18"/>
        <v/>
      </c>
      <c r="H112" s="616"/>
      <c r="I112" s="290"/>
    </row>
    <row r="113" s="292" customFormat="1" ht="36" customHeight="1" spans="1:9">
      <c r="A113" s="303">
        <v>21369</v>
      </c>
      <c r="B113" s="322" t="s">
        <v>1387</v>
      </c>
      <c r="C113" s="310">
        <f t="shared" ref="C113:E113" si="28">SUM(C114:C117)</f>
        <v>0</v>
      </c>
      <c r="D113" s="310">
        <f t="shared" si="28"/>
        <v>0</v>
      </c>
      <c r="E113" s="310">
        <f t="shared" si="28"/>
        <v>0</v>
      </c>
      <c r="F113" s="121" t="str">
        <f t="shared" si="17"/>
        <v/>
      </c>
      <c r="G113" s="121" t="str">
        <f t="shared" si="18"/>
        <v/>
      </c>
      <c r="H113" s="616"/>
      <c r="I113" s="290"/>
    </row>
    <row r="114" s="292" customFormat="1" ht="36" customHeight="1" spans="1:9">
      <c r="A114" s="303">
        <v>2136901</v>
      </c>
      <c r="B114" s="422" t="s">
        <v>797</v>
      </c>
      <c r="C114" s="310"/>
      <c r="D114" s="310"/>
      <c r="E114" s="310"/>
      <c r="F114" s="121" t="str">
        <f t="shared" si="17"/>
        <v/>
      </c>
      <c r="G114" s="121" t="str">
        <f t="shared" si="18"/>
        <v/>
      </c>
      <c r="H114" s="616"/>
      <c r="I114" s="290"/>
    </row>
    <row r="115" s="292" customFormat="1" ht="36" customHeight="1" spans="1:9">
      <c r="A115" s="303">
        <v>2136902</v>
      </c>
      <c r="B115" s="422" t="s">
        <v>1388</v>
      </c>
      <c r="C115" s="310"/>
      <c r="D115" s="310"/>
      <c r="E115" s="310"/>
      <c r="F115" s="121" t="str">
        <f t="shared" si="17"/>
        <v/>
      </c>
      <c r="G115" s="121" t="str">
        <f t="shared" si="18"/>
        <v/>
      </c>
      <c r="H115" s="616"/>
      <c r="I115" s="290"/>
    </row>
    <row r="116" s="292" customFormat="1" ht="36" customHeight="1" spans="1:9">
      <c r="A116" s="303">
        <v>2136903</v>
      </c>
      <c r="B116" s="422" t="s">
        <v>1389</v>
      </c>
      <c r="C116" s="310"/>
      <c r="D116" s="310"/>
      <c r="E116" s="310"/>
      <c r="F116" s="121" t="str">
        <f t="shared" si="17"/>
        <v/>
      </c>
      <c r="G116" s="121" t="str">
        <f t="shared" si="18"/>
        <v/>
      </c>
      <c r="H116" s="616"/>
      <c r="I116" s="290"/>
    </row>
    <row r="117" s="292" customFormat="1" ht="36" customHeight="1" spans="1:9">
      <c r="A117" s="303">
        <v>2136999</v>
      </c>
      <c r="B117" s="422" t="s">
        <v>1390</v>
      </c>
      <c r="C117" s="310"/>
      <c r="D117" s="310"/>
      <c r="E117" s="310"/>
      <c r="F117" s="121" t="str">
        <f t="shared" si="17"/>
        <v/>
      </c>
      <c r="G117" s="121" t="str">
        <f t="shared" si="18"/>
        <v/>
      </c>
      <c r="H117" s="616"/>
      <c r="I117" s="290"/>
    </row>
    <row r="118" s="291" customFormat="1" ht="64" customHeight="1" spans="1:9">
      <c r="A118" s="312">
        <v>21370</v>
      </c>
      <c r="B118" s="322" t="s">
        <v>1391</v>
      </c>
      <c r="C118" s="310">
        <f t="shared" ref="C118:E118" si="29">SUM(C119:C120)</f>
        <v>0</v>
      </c>
      <c r="D118" s="310">
        <f t="shared" si="29"/>
        <v>0</v>
      </c>
      <c r="E118" s="310">
        <f t="shared" si="29"/>
        <v>0</v>
      </c>
      <c r="F118" s="121" t="str">
        <f t="shared" si="17"/>
        <v/>
      </c>
      <c r="G118" s="121" t="str">
        <f t="shared" si="18"/>
        <v/>
      </c>
      <c r="H118" s="616"/>
      <c r="I118" s="290"/>
    </row>
    <row r="119" s="291" customFormat="1" ht="36" customHeight="1" spans="1:9">
      <c r="A119" s="312">
        <v>2137001</v>
      </c>
      <c r="B119" s="422" t="s">
        <v>1323</v>
      </c>
      <c r="C119" s="310"/>
      <c r="D119" s="310"/>
      <c r="E119" s="310"/>
      <c r="F119" s="121" t="str">
        <f t="shared" si="17"/>
        <v/>
      </c>
      <c r="G119" s="121" t="str">
        <f t="shared" si="18"/>
        <v/>
      </c>
      <c r="H119" s="616"/>
      <c r="I119" s="290"/>
    </row>
    <row r="120" s="292" customFormat="1" ht="64" customHeight="1" spans="1:9">
      <c r="A120" s="312">
        <v>2137099</v>
      </c>
      <c r="B120" s="422" t="s">
        <v>1392</v>
      </c>
      <c r="C120" s="310"/>
      <c r="D120" s="310"/>
      <c r="E120" s="310"/>
      <c r="F120" s="121" t="str">
        <f t="shared" si="17"/>
        <v/>
      </c>
      <c r="G120" s="121" t="str">
        <f t="shared" si="18"/>
        <v/>
      </c>
      <c r="H120" s="616"/>
      <c r="I120" s="290"/>
    </row>
    <row r="121" s="292" customFormat="1" ht="64" customHeight="1" spans="1:9">
      <c r="A121" s="312">
        <v>21371</v>
      </c>
      <c r="B121" s="322" t="s">
        <v>1393</v>
      </c>
      <c r="C121" s="310">
        <f t="shared" ref="C121:E121" si="30">SUM(C122:C125)</f>
        <v>0</v>
      </c>
      <c r="D121" s="310">
        <f t="shared" si="30"/>
        <v>0</v>
      </c>
      <c r="E121" s="310">
        <f t="shared" si="30"/>
        <v>0</v>
      </c>
      <c r="F121" s="121" t="str">
        <f t="shared" si="17"/>
        <v/>
      </c>
      <c r="G121" s="121" t="str">
        <f t="shared" si="18"/>
        <v/>
      </c>
      <c r="H121" s="616"/>
      <c r="I121" s="290"/>
    </row>
    <row r="122" s="292" customFormat="1" ht="36" customHeight="1" spans="1:9">
      <c r="A122" s="312">
        <v>2137101</v>
      </c>
      <c r="B122" s="422" t="s">
        <v>797</v>
      </c>
      <c r="C122" s="310"/>
      <c r="D122" s="310"/>
      <c r="E122" s="310"/>
      <c r="F122" s="121" t="str">
        <f t="shared" si="17"/>
        <v/>
      </c>
      <c r="G122" s="121" t="str">
        <f t="shared" si="18"/>
        <v/>
      </c>
      <c r="H122" s="616"/>
      <c r="I122" s="290"/>
    </row>
    <row r="123" s="292" customFormat="1" ht="38" customHeight="1" spans="1:9">
      <c r="A123" s="312">
        <v>2137102</v>
      </c>
      <c r="B123" s="422" t="s">
        <v>1394</v>
      </c>
      <c r="C123" s="310"/>
      <c r="D123" s="310"/>
      <c r="E123" s="310"/>
      <c r="F123" s="121" t="str">
        <f t="shared" si="17"/>
        <v/>
      </c>
      <c r="G123" s="121" t="str">
        <f t="shared" si="18"/>
        <v/>
      </c>
      <c r="H123" s="616"/>
      <c r="I123" s="290"/>
    </row>
    <row r="124" s="292" customFormat="1" ht="36" customHeight="1" spans="1:9">
      <c r="A124" s="312">
        <v>2137103</v>
      </c>
      <c r="B124" s="422" t="s">
        <v>1389</v>
      </c>
      <c r="C124" s="310"/>
      <c r="D124" s="310"/>
      <c r="E124" s="310"/>
      <c r="F124" s="121" t="str">
        <f t="shared" si="17"/>
        <v/>
      </c>
      <c r="G124" s="121" t="str">
        <f t="shared" si="18"/>
        <v/>
      </c>
      <c r="H124" s="616"/>
      <c r="I124" s="290"/>
    </row>
    <row r="125" s="292" customFormat="1" ht="64" customHeight="1" spans="1:9">
      <c r="A125" s="312">
        <v>2137199</v>
      </c>
      <c r="B125" s="422" t="s">
        <v>1395</v>
      </c>
      <c r="C125" s="310"/>
      <c r="D125" s="310"/>
      <c r="E125" s="310"/>
      <c r="F125" s="121" t="str">
        <f t="shared" si="17"/>
        <v/>
      </c>
      <c r="G125" s="121" t="str">
        <f t="shared" si="18"/>
        <v/>
      </c>
      <c r="H125" s="616"/>
      <c r="I125" s="290"/>
    </row>
    <row r="126" s="291" customFormat="1" ht="36" customHeight="1" spans="1:9">
      <c r="A126" s="306">
        <v>214</v>
      </c>
      <c r="B126" s="300" t="s">
        <v>1396</v>
      </c>
      <c r="C126" s="307">
        <f t="shared" ref="C126:E126" si="31">SUM(C127,C132,C137,C142,C151,C158,C167,C170,C173:C174)</f>
        <v>24700</v>
      </c>
      <c r="D126" s="307">
        <f t="shared" si="31"/>
        <v>0</v>
      </c>
      <c r="E126" s="307">
        <f t="shared" si="31"/>
        <v>6200</v>
      </c>
      <c r="F126" s="117">
        <f t="shared" si="17"/>
        <v>-0.749</v>
      </c>
      <c r="G126" s="117" t="str">
        <f t="shared" si="18"/>
        <v/>
      </c>
      <c r="H126" s="616"/>
      <c r="I126" s="290"/>
    </row>
    <row r="127" s="292" customFormat="1" ht="64" customHeight="1" spans="1:9">
      <c r="A127" s="303">
        <v>21460</v>
      </c>
      <c r="B127" s="322" t="s">
        <v>1397</v>
      </c>
      <c r="C127" s="310">
        <f t="shared" ref="C127:E127" si="32">SUM(C128:C131)</f>
        <v>0</v>
      </c>
      <c r="D127" s="310">
        <f t="shared" si="32"/>
        <v>0</v>
      </c>
      <c r="E127" s="310">
        <f t="shared" si="32"/>
        <v>0</v>
      </c>
      <c r="F127" s="121" t="str">
        <f t="shared" si="17"/>
        <v/>
      </c>
      <c r="G127" s="121" t="str">
        <f t="shared" si="18"/>
        <v/>
      </c>
      <c r="H127" s="616"/>
      <c r="I127" s="290"/>
    </row>
    <row r="128" s="292" customFormat="1" ht="36" customHeight="1" spans="1:9">
      <c r="A128" s="303">
        <v>2146001</v>
      </c>
      <c r="B128" s="422" t="s">
        <v>828</v>
      </c>
      <c r="C128" s="310"/>
      <c r="D128" s="310"/>
      <c r="E128" s="310"/>
      <c r="F128" s="121" t="str">
        <f t="shared" si="17"/>
        <v/>
      </c>
      <c r="G128" s="121" t="str">
        <f t="shared" si="18"/>
        <v/>
      </c>
      <c r="H128" s="616"/>
      <c r="I128" s="290"/>
    </row>
    <row r="129" s="291" customFormat="1" ht="36" customHeight="1" spans="1:9">
      <c r="A129" s="303">
        <v>2146002</v>
      </c>
      <c r="B129" s="422" t="s">
        <v>829</v>
      </c>
      <c r="C129" s="310"/>
      <c r="D129" s="310"/>
      <c r="E129" s="310"/>
      <c r="F129" s="121" t="str">
        <f t="shared" si="17"/>
        <v/>
      </c>
      <c r="G129" s="121" t="str">
        <f t="shared" si="18"/>
        <v/>
      </c>
      <c r="H129" s="616"/>
      <c r="I129" s="290"/>
    </row>
    <row r="130" s="291" customFormat="1" ht="36" customHeight="1" spans="1:9">
      <c r="A130" s="303">
        <v>2146003</v>
      </c>
      <c r="B130" s="422" t="s">
        <v>1398</v>
      </c>
      <c r="C130" s="310"/>
      <c r="D130" s="310"/>
      <c r="E130" s="310"/>
      <c r="F130" s="121" t="str">
        <f t="shared" si="17"/>
        <v/>
      </c>
      <c r="G130" s="121" t="str">
        <f t="shared" si="18"/>
        <v/>
      </c>
      <c r="H130" s="616"/>
      <c r="I130" s="290"/>
    </row>
    <row r="131" s="292" customFormat="1" ht="64" customHeight="1" spans="1:9">
      <c r="A131" s="303">
        <v>2146099</v>
      </c>
      <c r="B131" s="422" t="s">
        <v>1399</v>
      </c>
      <c r="C131" s="310"/>
      <c r="D131" s="310"/>
      <c r="E131" s="310"/>
      <c r="F131" s="121" t="str">
        <f t="shared" si="17"/>
        <v/>
      </c>
      <c r="G131" s="121" t="str">
        <f t="shared" si="18"/>
        <v/>
      </c>
      <c r="H131" s="616"/>
      <c r="I131" s="290"/>
    </row>
    <row r="132" s="292" customFormat="1" ht="36" customHeight="1" spans="1:9">
      <c r="A132" s="303">
        <v>21462</v>
      </c>
      <c r="B132" s="322" t="s">
        <v>1400</v>
      </c>
      <c r="C132" s="310"/>
      <c r="D132" s="310">
        <f>SUM(D133:D136)</f>
        <v>0</v>
      </c>
      <c r="E132" s="310">
        <f>SUM(E133:E136)</f>
        <v>0</v>
      </c>
      <c r="F132" s="121" t="str">
        <f t="shared" si="17"/>
        <v/>
      </c>
      <c r="G132" s="121" t="str">
        <f t="shared" si="18"/>
        <v/>
      </c>
      <c r="H132" s="616"/>
      <c r="I132" s="290"/>
    </row>
    <row r="133" s="292" customFormat="1" ht="36" customHeight="1" spans="1:9">
      <c r="A133" s="303">
        <v>2146201</v>
      </c>
      <c r="B133" s="422" t="s">
        <v>1398</v>
      </c>
      <c r="C133" s="310"/>
      <c r="D133" s="310"/>
      <c r="E133" s="310"/>
      <c r="F133" s="121" t="str">
        <f t="shared" ref="F133:F196" si="33">IF(C133&gt;0,E133/C133-1,"")</f>
        <v/>
      </c>
      <c r="G133" s="121" t="str">
        <f t="shared" ref="G133:G196" si="34">IF(D133&gt;0,E133/D133,"")</f>
        <v/>
      </c>
      <c r="H133" s="616"/>
      <c r="I133" s="290"/>
    </row>
    <row r="134" s="292" customFormat="1" ht="38" customHeight="1" spans="1:9">
      <c r="A134" s="303">
        <v>2146202</v>
      </c>
      <c r="B134" s="422" t="s">
        <v>1401</v>
      </c>
      <c r="C134" s="310"/>
      <c r="D134" s="310"/>
      <c r="E134" s="310"/>
      <c r="F134" s="121" t="str">
        <f t="shared" si="33"/>
        <v/>
      </c>
      <c r="G134" s="121" t="str">
        <f t="shared" si="34"/>
        <v/>
      </c>
      <c r="H134" s="616"/>
      <c r="I134" s="290"/>
    </row>
    <row r="135" s="292" customFormat="1" ht="36" customHeight="1" spans="1:9">
      <c r="A135" s="303">
        <v>2146203</v>
      </c>
      <c r="B135" s="422" t="s">
        <v>1402</v>
      </c>
      <c r="C135" s="310"/>
      <c r="D135" s="310"/>
      <c r="E135" s="310"/>
      <c r="F135" s="121" t="str">
        <f t="shared" si="33"/>
        <v/>
      </c>
      <c r="G135" s="121" t="str">
        <f t="shared" si="34"/>
        <v/>
      </c>
      <c r="H135" s="616"/>
      <c r="I135" s="290"/>
    </row>
    <row r="136" s="291" customFormat="1" ht="36" customHeight="1" spans="1:9">
      <c r="A136" s="303">
        <v>2146299</v>
      </c>
      <c r="B136" s="422" t="s">
        <v>1403</v>
      </c>
      <c r="C136" s="310"/>
      <c r="D136" s="310"/>
      <c r="E136" s="310"/>
      <c r="F136" s="121" t="str">
        <f t="shared" si="33"/>
        <v/>
      </c>
      <c r="G136" s="121" t="str">
        <f t="shared" si="34"/>
        <v/>
      </c>
      <c r="H136" s="616"/>
      <c r="I136" s="290"/>
    </row>
    <row r="137" s="292" customFormat="1" ht="36" customHeight="1" spans="1:9">
      <c r="A137" s="303">
        <v>21463</v>
      </c>
      <c r="B137" s="322" t="s">
        <v>1404</v>
      </c>
      <c r="C137" s="310">
        <f t="shared" ref="C137:E137" si="35">SUM(C138:C141)</f>
        <v>0</v>
      </c>
      <c r="D137" s="310">
        <f t="shared" si="35"/>
        <v>0</v>
      </c>
      <c r="E137" s="310">
        <f t="shared" si="35"/>
        <v>0</v>
      </c>
      <c r="F137" s="121" t="str">
        <f t="shared" si="33"/>
        <v/>
      </c>
      <c r="G137" s="121" t="str">
        <f t="shared" si="34"/>
        <v/>
      </c>
      <c r="H137" s="616"/>
      <c r="I137" s="290"/>
    </row>
    <row r="138" s="291" customFormat="1" ht="36" customHeight="1" spans="1:9">
      <c r="A138" s="303">
        <v>2146301</v>
      </c>
      <c r="B138" s="422" t="s">
        <v>1405</v>
      </c>
      <c r="C138" s="310"/>
      <c r="D138" s="310"/>
      <c r="E138" s="310"/>
      <c r="F138" s="121" t="str">
        <f t="shared" si="33"/>
        <v/>
      </c>
      <c r="G138" s="121" t="str">
        <f t="shared" si="34"/>
        <v/>
      </c>
      <c r="H138" s="616"/>
      <c r="I138" s="290"/>
    </row>
    <row r="139" s="292" customFormat="1" ht="38" customHeight="1" spans="1:9">
      <c r="A139" s="303">
        <v>2146302</v>
      </c>
      <c r="B139" s="422" t="s">
        <v>1406</v>
      </c>
      <c r="C139" s="310"/>
      <c r="D139" s="310"/>
      <c r="E139" s="310"/>
      <c r="F139" s="121" t="str">
        <f t="shared" si="33"/>
        <v/>
      </c>
      <c r="G139" s="121" t="str">
        <f t="shared" si="34"/>
        <v/>
      </c>
      <c r="H139" s="616"/>
      <c r="I139" s="290"/>
    </row>
    <row r="140" s="292" customFormat="1" ht="36" customHeight="1" spans="1:9">
      <c r="A140" s="303">
        <v>2146303</v>
      </c>
      <c r="B140" s="422" t="s">
        <v>1407</v>
      </c>
      <c r="C140" s="310"/>
      <c r="D140" s="310"/>
      <c r="E140" s="310"/>
      <c r="F140" s="121" t="str">
        <f t="shared" si="33"/>
        <v/>
      </c>
      <c r="G140" s="121" t="str">
        <f t="shared" si="34"/>
        <v/>
      </c>
      <c r="H140" s="616"/>
      <c r="I140" s="290"/>
    </row>
    <row r="141" s="292" customFormat="1" ht="36" customHeight="1" spans="1:9">
      <c r="A141" s="303">
        <v>2146399</v>
      </c>
      <c r="B141" s="422" t="s">
        <v>1408</v>
      </c>
      <c r="C141" s="310"/>
      <c r="D141" s="310"/>
      <c r="E141" s="310"/>
      <c r="F141" s="121" t="str">
        <f t="shared" si="33"/>
        <v/>
      </c>
      <c r="G141" s="121" t="str">
        <f t="shared" si="34"/>
        <v/>
      </c>
      <c r="H141" s="616"/>
      <c r="I141" s="290"/>
    </row>
    <row r="142" s="292" customFormat="1" ht="36" customHeight="1" spans="1:9">
      <c r="A142" s="303">
        <v>21464</v>
      </c>
      <c r="B142" s="322" t="s">
        <v>1409</v>
      </c>
      <c r="C142" s="310">
        <f t="shared" ref="C142:E142" si="36">SUM(C143:C150)</f>
        <v>0</v>
      </c>
      <c r="D142" s="310">
        <f t="shared" si="36"/>
        <v>0</v>
      </c>
      <c r="E142" s="310">
        <f t="shared" si="36"/>
        <v>0</v>
      </c>
      <c r="F142" s="121" t="str">
        <f t="shared" si="33"/>
        <v/>
      </c>
      <c r="G142" s="121" t="str">
        <f t="shared" si="34"/>
        <v/>
      </c>
      <c r="H142" s="616"/>
      <c r="I142" s="290"/>
    </row>
    <row r="143" s="292" customFormat="1" ht="36" customHeight="1" spans="1:9">
      <c r="A143" s="303">
        <v>2146401</v>
      </c>
      <c r="B143" s="422" t="s">
        <v>1410</v>
      </c>
      <c r="C143" s="310"/>
      <c r="D143" s="310"/>
      <c r="E143" s="310"/>
      <c r="F143" s="121" t="str">
        <f t="shared" si="33"/>
        <v/>
      </c>
      <c r="G143" s="121" t="str">
        <f t="shared" si="34"/>
        <v/>
      </c>
      <c r="H143" s="616"/>
      <c r="I143" s="290"/>
    </row>
    <row r="144" s="292" customFormat="1" ht="36" customHeight="1" spans="1:9">
      <c r="A144" s="303">
        <v>2146402</v>
      </c>
      <c r="B144" s="422" t="s">
        <v>1411</v>
      </c>
      <c r="C144" s="310"/>
      <c r="D144" s="310"/>
      <c r="E144" s="310"/>
      <c r="F144" s="121" t="str">
        <f t="shared" si="33"/>
        <v/>
      </c>
      <c r="G144" s="121" t="str">
        <f t="shared" si="34"/>
        <v/>
      </c>
      <c r="H144" s="616"/>
      <c r="I144" s="290"/>
    </row>
    <row r="145" s="292" customFormat="1" ht="36" customHeight="1" spans="1:9">
      <c r="A145" s="303">
        <v>2146403</v>
      </c>
      <c r="B145" s="422" t="s">
        <v>1412</v>
      </c>
      <c r="C145" s="310"/>
      <c r="D145" s="310"/>
      <c r="E145" s="310"/>
      <c r="F145" s="121" t="str">
        <f t="shared" si="33"/>
        <v/>
      </c>
      <c r="G145" s="121" t="str">
        <f t="shared" si="34"/>
        <v/>
      </c>
      <c r="H145" s="616"/>
      <c r="I145" s="290"/>
    </row>
    <row r="146" s="292" customFormat="1" ht="36" customHeight="1" spans="1:9">
      <c r="A146" s="303">
        <v>2146404</v>
      </c>
      <c r="B146" s="422" t="s">
        <v>1413</v>
      </c>
      <c r="C146" s="310"/>
      <c r="D146" s="310"/>
      <c r="E146" s="310"/>
      <c r="F146" s="121" t="str">
        <f t="shared" si="33"/>
        <v/>
      </c>
      <c r="G146" s="121" t="str">
        <f t="shared" si="34"/>
        <v/>
      </c>
      <c r="H146" s="616"/>
      <c r="I146" s="290"/>
    </row>
    <row r="147" s="291" customFormat="1" ht="36" customHeight="1" spans="1:9">
      <c r="A147" s="303">
        <v>2146405</v>
      </c>
      <c r="B147" s="422" t="s">
        <v>1414</v>
      </c>
      <c r="C147" s="310"/>
      <c r="D147" s="310"/>
      <c r="E147" s="310"/>
      <c r="F147" s="121" t="str">
        <f t="shared" si="33"/>
        <v/>
      </c>
      <c r="G147" s="121" t="str">
        <f t="shared" si="34"/>
        <v/>
      </c>
      <c r="H147" s="616"/>
      <c r="I147" s="290"/>
    </row>
    <row r="148" s="292" customFormat="1" ht="36" customHeight="1" spans="1:9">
      <c r="A148" s="303">
        <v>2146406</v>
      </c>
      <c r="B148" s="422" t="s">
        <v>1415</v>
      </c>
      <c r="C148" s="310"/>
      <c r="D148" s="310"/>
      <c r="E148" s="310"/>
      <c r="F148" s="121" t="str">
        <f t="shared" si="33"/>
        <v/>
      </c>
      <c r="G148" s="121" t="str">
        <f t="shared" si="34"/>
        <v/>
      </c>
      <c r="H148" s="616"/>
      <c r="I148" s="290"/>
    </row>
    <row r="149" s="292" customFormat="1" ht="36" customHeight="1" spans="1:9">
      <c r="A149" s="303">
        <v>2146407</v>
      </c>
      <c r="B149" s="422" t="s">
        <v>1416</v>
      </c>
      <c r="C149" s="310"/>
      <c r="D149" s="310"/>
      <c r="E149" s="310"/>
      <c r="F149" s="121" t="str">
        <f t="shared" si="33"/>
        <v/>
      </c>
      <c r="G149" s="121" t="str">
        <f t="shared" si="34"/>
        <v/>
      </c>
      <c r="H149" s="616"/>
      <c r="I149" s="290"/>
    </row>
    <row r="150" s="292" customFormat="1" ht="36" customHeight="1" spans="1:9">
      <c r="A150" s="303">
        <v>2146499</v>
      </c>
      <c r="B150" s="422" t="s">
        <v>1417</v>
      </c>
      <c r="C150" s="310"/>
      <c r="D150" s="310"/>
      <c r="E150" s="310"/>
      <c r="F150" s="121" t="str">
        <f t="shared" si="33"/>
        <v/>
      </c>
      <c r="G150" s="121" t="str">
        <f t="shared" si="34"/>
        <v/>
      </c>
      <c r="H150" s="616"/>
      <c r="I150" s="290"/>
    </row>
    <row r="151" s="292" customFormat="1" ht="36" customHeight="1" spans="1:9">
      <c r="A151" s="303">
        <v>21468</v>
      </c>
      <c r="B151" s="322" t="s">
        <v>1418</v>
      </c>
      <c r="C151" s="310">
        <f t="shared" ref="C151:E151" si="37">SUM(C152:C157)</f>
        <v>0</v>
      </c>
      <c r="D151" s="310">
        <f t="shared" si="37"/>
        <v>0</v>
      </c>
      <c r="E151" s="310">
        <f t="shared" si="37"/>
        <v>0</v>
      </c>
      <c r="F151" s="121" t="str">
        <f t="shared" si="33"/>
        <v/>
      </c>
      <c r="G151" s="121" t="str">
        <f t="shared" si="34"/>
        <v/>
      </c>
      <c r="H151" s="616"/>
      <c r="I151" s="290"/>
    </row>
    <row r="152" s="292" customFormat="1" ht="36" customHeight="1" spans="1:9">
      <c r="A152" s="303">
        <v>2146801</v>
      </c>
      <c r="B152" s="422" t="s">
        <v>1419</v>
      </c>
      <c r="C152" s="310"/>
      <c r="D152" s="310"/>
      <c r="E152" s="310"/>
      <c r="F152" s="121" t="str">
        <f t="shared" si="33"/>
        <v/>
      </c>
      <c r="G152" s="121" t="str">
        <f t="shared" si="34"/>
        <v/>
      </c>
      <c r="H152" s="616"/>
      <c r="I152" s="290"/>
    </row>
    <row r="153" s="292" customFormat="1" ht="36" customHeight="1" spans="1:9">
      <c r="A153" s="303">
        <v>2146802</v>
      </c>
      <c r="B153" s="422" t="s">
        <v>1420</v>
      </c>
      <c r="C153" s="310"/>
      <c r="D153" s="310"/>
      <c r="E153" s="310"/>
      <c r="F153" s="121" t="str">
        <f t="shared" si="33"/>
        <v/>
      </c>
      <c r="G153" s="121" t="str">
        <f t="shared" si="34"/>
        <v/>
      </c>
      <c r="H153" s="616"/>
      <c r="I153" s="290"/>
    </row>
    <row r="154" s="292" customFormat="1" ht="36" customHeight="1" spans="1:9">
      <c r="A154" s="303">
        <v>2146803</v>
      </c>
      <c r="B154" s="422" t="s">
        <v>1421</v>
      </c>
      <c r="C154" s="310"/>
      <c r="D154" s="310"/>
      <c r="E154" s="310"/>
      <c r="F154" s="121" t="str">
        <f t="shared" si="33"/>
        <v/>
      </c>
      <c r="G154" s="121" t="str">
        <f t="shared" si="34"/>
        <v/>
      </c>
      <c r="H154" s="616"/>
      <c r="I154" s="290"/>
    </row>
    <row r="155" s="292" customFormat="1" ht="38" customHeight="1" spans="1:9">
      <c r="A155" s="303">
        <v>2146804</v>
      </c>
      <c r="B155" s="422" t="s">
        <v>1422</v>
      </c>
      <c r="C155" s="310"/>
      <c r="D155" s="310"/>
      <c r="E155" s="310"/>
      <c r="F155" s="121" t="str">
        <f t="shared" si="33"/>
        <v/>
      </c>
      <c r="G155" s="121" t="str">
        <f t="shared" si="34"/>
        <v/>
      </c>
      <c r="H155" s="616"/>
      <c r="I155" s="290"/>
    </row>
    <row r="156" s="292" customFormat="1" ht="36" customHeight="1" spans="1:9">
      <c r="A156" s="303">
        <v>2146805</v>
      </c>
      <c r="B156" s="422" t="s">
        <v>1423</v>
      </c>
      <c r="C156" s="310"/>
      <c r="D156" s="310"/>
      <c r="E156" s="310"/>
      <c r="F156" s="121" t="str">
        <f t="shared" si="33"/>
        <v/>
      </c>
      <c r="G156" s="121" t="str">
        <f t="shared" si="34"/>
        <v/>
      </c>
      <c r="H156" s="616"/>
      <c r="I156" s="290"/>
    </row>
    <row r="157" s="292" customFormat="1" ht="36" customHeight="1" spans="1:9">
      <c r="A157" s="303">
        <v>2146899</v>
      </c>
      <c r="B157" s="422" t="s">
        <v>1424</v>
      </c>
      <c r="C157" s="310"/>
      <c r="D157" s="310"/>
      <c r="E157" s="310"/>
      <c r="F157" s="121" t="str">
        <f t="shared" si="33"/>
        <v/>
      </c>
      <c r="G157" s="121" t="str">
        <f t="shared" si="34"/>
        <v/>
      </c>
      <c r="H157" s="616"/>
      <c r="I157" s="290"/>
    </row>
    <row r="158" s="292" customFormat="1" ht="36" customHeight="1" spans="1:9">
      <c r="A158" s="303">
        <v>21469</v>
      </c>
      <c r="B158" s="322" t="s">
        <v>1425</v>
      </c>
      <c r="C158" s="310">
        <f t="shared" ref="C158:E158" si="38">SUM(C159:C166)</f>
        <v>0</v>
      </c>
      <c r="D158" s="310">
        <f t="shared" si="38"/>
        <v>0</v>
      </c>
      <c r="E158" s="310">
        <f t="shared" si="38"/>
        <v>0</v>
      </c>
      <c r="F158" s="121" t="str">
        <f t="shared" si="33"/>
        <v/>
      </c>
      <c r="G158" s="121" t="str">
        <f t="shared" si="34"/>
        <v/>
      </c>
      <c r="H158" s="616"/>
      <c r="I158" s="290"/>
    </row>
    <row r="159" s="292" customFormat="1" ht="36" customHeight="1" spans="1:9">
      <c r="A159" s="303">
        <v>2146901</v>
      </c>
      <c r="B159" s="422" t="s">
        <v>1426</v>
      </c>
      <c r="C159" s="310"/>
      <c r="D159" s="310"/>
      <c r="E159" s="310"/>
      <c r="F159" s="121" t="str">
        <f t="shared" si="33"/>
        <v/>
      </c>
      <c r="G159" s="121" t="str">
        <f t="shared" si="34"/>
        <v/>
      </c>
      <c r="H159" s="616"/>
      <c r="I159" s="290"/>
    </row>
    <row r="160" s="292" customFormat="1" ht="36" customHeight="1" spans="1:9">
      <c r="A160" s="303">
        <v>2146902</v>
      </c>
      <c r="B160" s="422" t="s">
        <v>856</v>
      </c>
      <c r="C160" s="310"/>
      <c r="D160" s="310"/>
      <c r="E160" s="310"/>
      <c r="F160" s="121" t="str">
        <f t="shared" si="33"/>
        <v/>
      </c>
      <c r="G160" s="121" t="str">
        <f t="shared" si="34"/>
        <v/>
      </c>
      <c r="H160" s="616"/>
      <c r="I160" s="290"/>
    </row>
    <row r="161" s="292" customFormat="1" ht="36" customHeight="1" spans="1:9">
      <c r="A161" s="303">
        <v>2146903</v>
      </c>
      <c r="B161" s="422" t="s">
        <v>1427</v>
      </c>
      <c r="C161" s="310"/>
      <c r="D161" s="310"/>
      <c r="E161" s="310"/>
      <c r="F161" s="121" t="str">
        <f t="shared" si="33"/>
        <v/>
      </c>
      <c r="G161" s="121" t="str">
        <f t="shared" si="34"/>
        <v/>
      </c>
      <c r="H161" s="616"/>
      <c r="I161" s="290"/>
    </row>
    <row r="162" s="292" customFormat="1" ht="36" customHeight="1" spans="1:9">
      <c r="A162" s="303">
        <v>2146904</v>
      </c>
      <c r="B162" s="422" t="s">
        <v>1428</v>
      </c>
      <c r="C162" s="310"/>
      <c r="D162" s="310"/>
      <c r="E162" s="310"/>
      <c r="F162" s="121" t="str">
        <f t="shared" si="33"/>
        <v/>
      </c>
      <c r="G162" s="121" t="str">
        <f t="shared" si="34"/>
        <v/>
      </c>
      <c r="H162" s="616"/>
      <c r="I162" s="290"/>
    </row>
    <row r="163" s="292" customFormat="1" ht="36" customHeight="1" spans="1:9">
      <c r="A163" s="303">
        <v>2146906</v>
      </c>
      <c r="B163" s="422" t="s">
        <v>1429</v>
      </c>
      <c r="C163" s="310"/>
      <c r="D163" s="310"/>
      <c r="E163" s="310"/>
      <c r="F163" s="121" t="str">
        <f t="shared" si="33"/>
        <v/>
      </c>
      <c r="G163" s="121" t="str">
        <f t="shared" si="34"/>
        <v/>
      </c>
      <c r="H163" s="616"/>
      <c r="I163" s="290"/>
    </row>
    <row r="164" s="292" customFormat="1" ht="36" customHeight="1" spans="1:9">
      <c r="A164" s="303">
        <v>2146907</v>
      </c>
      <c r="B164" s="422" t="s">
        <v>1430</v>
      </c>
      <c r="C164" s="310"/>
      <c r="D164" s="310"/>
      <c r="E164" s="310"/>
      <c r="F164" s="121" t="str">
        <f t="shared" si="33"/>
        <v/>
      </c>
      <c r="G164" s="121" t="str">
        <f t="shared" si="34"/>
        <v/>
      </c>
      <c r="H164" s="616"/>
      <c r="I164" s="290"/>
    </row>
    <row r="165" s="292" customFormat="1" ht="36" customHeight="1" spans="1:9">
      <c r="A165" s="303">
        <v>2146908</v>
      </c>
      <c r="B165" s="422" t="s">
        <v>1431</v>
      </c>
      <c r="C165" s="310"/>
      <c r="D165" s="310"/>
      <c r="E165" s="310"/>
      <c r="F165" s="121" t="str">
        <f t="shared" si="33"/>
        <v/>
      </c>
      <c r="G165" s="121" t="str">
        <f t="shared" si="34"/>
        <v/>
      </c>
      <c r="H165" s="616"/>
      <c r="I165" s="290"/>
    </row>
    <row r="166" s="292" customFormat="1" ht="36" customHeight="1" spans="1:9">
      <c r="A166" s="303">
        <v>2146999</v>
      </c>
      <c r="B166" s="422" t="s">
        <v>1432</v>
      </c>
      <c r="C166" s="310"/>
      <c r="D166" s="310"/>
      <c r="E166" s="310"/>
      <c r="F166" s="121" t="str">
        <f t="shared" si="33"/>
        <v/>
      </c>
      <c r="G166" s="121" t="str">
        <f t="shared" si="34"/>
        <v/>
      </c>
      <c r="H166" s="616"/>
      <c r="I166" s="290"/>
    </row>
    <row r="167" s="292" customFormat="1" ht="68" customHeight="1" spans="1:9">
      <c r="A167" s="303">
        <v>21470</v>
      </c>
      <c r="B167" s="322" t="s">
        <v>1433</v>
      </c>
      <c r="C167" s="310">
        <f t="shared" ref="C167:E167" si="39">SUM(C168:C169)</f>
        <v>0</v>
      </c>
      <c r="D167" s="310">
        <f t="shared" si="39"/>
        <v>0</v>
      </c>
      <c r="E167" s="310">
        <f t="shared" si="39"/>
        <v>0</v>
      </c>
      <c r="F167" s="121" t="str">
        <f t="shared" si="33"/>
        <v/>
      </c>
      <c r="G167" s="121" t="str">
        <f t="shared" si="34"/>
        <v/>
      </c>
      <c r="H167" s="616"/>
      <c r="I167" s="290"/>
    </row>
    <row r="168" s="292" customFormat="1" ht="36" customHeight="1" spans="1:9">
      <c r="A168" s="303">
        <v>2147001</v>
      </c>
      <c r="B168" s="422" t="s">
        <v>828</v>
      </c>
      <c r="C168" s="310"/>
      <c r="D168" s="310"/>
      <c r="E168" s="310"/>
      <c r="F168" s="121" t="str">
        <f t="shared" si="33"/>
        <v/>
      </c>
      <c r="G168" s="121" t="str">
        <f t="shared" si="34"/>
        <v/>
      </c>
      <c r="H168" s="616"/>
      <c r="I168" s="290"/>
    </row>
    <row r="169" s="292" customFormat="1" ht="68" customHeight="1" spans="1:9">
      <c r="A169" s="303">
        <v>2147099</v>
      </c>
      <c r="B169" s="422" t="s">
        <v>1434</v>
      </c>
      <c r="C169" s="310"/>
      <c r="D169" s="310"/>
      <c r="E169" s="310"/>
      <c r="F169" s="121" t="str">
        <f t="shared" si="33"/>
        <v/>
      </c>
      <c r="G169" s="121" t="str">
        <f t="shared" si="34"/>
        <v/>
      </c>
      <c r="H169" s="616"/>
      <c r="I169" s="290"/>
    </row>
    <row r="170" s="292" customFormat="1" ht="36" customHeight="1" spans="1:9">
      <c r="A170" s="303">
        <v>21471</v>
      </c>
      <c r="B170" s="322" t="s">
        <v>1435</v>
      </c>
      <c r="C170" s="310">
        <f t="shared" ref="C170:E170" si="40">SUM(C171:C172)</f>
        <v>24700</v>
      </c>
      <c r="D170" s="310">
        <f t="shared" si="40"/>
        <v>0</v>
      </c>
      <c r="E170" s="310">
        <f t="shared" si="40"/>
        <v>6200</v>
      </c>
      <c r="F170" s="121">
        <f t="shared" si="33"/>
        <v>-0.749</v>
      </c>
      <c r="G170" s="121" t="str">
        <f t="shared" si="34"/>
        <v/>
      </c>
      <c r="H170" s="616"/>
      <c r="I170" s="290"/>
    </row>
    <row r="171" s="292" customFormat="1" ht="36" customHeight="1" spans="1:9">
      <c r="A171" s="303">
        <v>2147101</v>
      </c>
      <c r="B171" s="422" t="s">
        <v>828</v>
      </c>
      <c r="C171" s="310">
        <v>24700</v>
      </c>
      <c r="D171" s="310"/>
      <c r="E171" s="310">
        <v>6200</v>
      </c>
      <c r="F171" s="121">
        <f t="shared" si="33"/>
        <v>-0.749</v>
      </c>
      <c r="G171" s="121" t="str">
        <f t="shared" si="34"/>
        <v/>
      </c>
      <c r="H171" s="616"/>
      <c r="I171" s="290"/>
    </row>
    <row r="172" s="292" customFormat="1" ht="64" customHeight="1" spans="1:9">
      <c r="A172" s="303">
        <v>2147199</v>
      </c>
      <c r="B172" s="422" t="s">
        <v>1436</v>
      </c>
      <c r="C172" s="310"/>
      <c r="D172" s="310"/>
      <c r="E172" s="310"/>
      <c r="F172" s="121" t="str">
        <f t="shared" si="33"/>
        <v/>
      </c>
      <c r="G172" s="121" t="str">
        <f t="shared" si="34"/>
        <v/>
      </c>
      <c r="H172" s="616"/>
      <c r="I172" s="290"/>
    </row>
    <row r="173" s="292" customFormat="1" ht="36" customHeight="1" spans="1:9">
      <c r="A173" s="303">
        <v>21472</v>
      </c>
      <c r="B173" s="322" t="s">
        <v>1437</v>
      </c>
      <c r="C173" s="310"/>
      <c r="D173" s="310"/>
      <c r="E173" s="310"/>
      <c r="F173" s="121" t="str">
        <f t="shared" si="33"/>
        <v/>
      </c>
      <c r="G173" s="121" t="str">
        <f t="shared" si="34"/>
        <v/>
      </c>
      <c r="H173" s="616"/>
      <c r="I173" s="290"/>
    </row>
    <row r="174" s="292" customFormat="1" ht="36" customHeight="1" spans="1:9">
      <c r="A174" s="303">
        <v>21473</v>
      </c>
      <c r="B174" s="322" t="s">
        <v>1438</v>
      </c>
      <c r="C174" s="310">
        <f t="shared" ref="C174:E174" si="41">SUM(C175:C177)</f>
        <v>0</v>
      </c>
      <c r="D174" s="310">
        <f t="shared" si="41"/>
        <v>0</v>
      </c>
      <c r="E174" s="310">
        <f t="shared" si="41"/>
        <v>0</v>
      </c>
      <c r="F174" s="121" t="str">
        <f t="shared" si="33"/>
        <v/>
      </c>
      <c r="G174" s="121" t="str">
        <f t="shared" si="34"/>
        <v/>
      </c>
      <c r="H174" s="616"/>
      <c r="I174" s="290"/>
    </row>
    <row r="175" s="292" customFormat="1" ht="38" customHeight="1" spans="1:9">
      <c r="A175" s="303">
        <v>2147301</v>
      </c>
      <c r="B175" s="422" t="s">
        <v>1405</v>
      </c>
      <c r="C175" s="310"/>
      <c r="D175" s="310"/>
      <c r="E175" s="310"/>
      <c r="F175" s="121" t="str">
        <f t="shared" si="33"/>
        <v/>
      </c>
      <c r="G175" s="121" t="str">
        <f t="shared" si="34"/>
        <v/>
      </c>
      <c r="H175" s="616"/>
      <c r="I175" s="290"/>
    </row>
    <row r="176" s="292" customFormat="1" ht="38" customHeight="1" spans="1:9">
      <c r="A176" s="303">
        <v>2147303</v>
      </c>
      <c r="B176" s="422" t="s">
        <v>1407</v>
      </c>
      <c r="C176" s="310"/>
      <c r="D176" s="310"/>
      <c r="E176" s="310"/>
      <c r="F176" s="121" t="str">
        <f t="shared" si="33"/>
        <v/>
      </c>
      <c r="G176" s="121" t="str">
        <f t="shared" si="34"/>
        <v/>
      </c>
      <c r="H176" s="616"/>
      <c r="I176" s="290"/>
    </row>
    <row r="177" s="292" customFormat="1" ht="36" customHeight="1" spans="1:9">
      <c r="A177" s="303">
        <v>2147399</v>
      </c>
      <c r="B177" s="422" t="s">
        <v>1439</v>
      </c>
      <c r="C177" s="310"/>
      <c r="D177" s="310"/>
      <c r="E177" s="310"/>
      <c r="F177" s="121" t="str">
        <f t="shared" si="33"/>
        <v/>
      </c>
      <c r="G177" s="121" t="str">
        <f t="shared" si="34"/>
        <v/>
      </c>
      <c r="H177" s="616"/>
      <c r="I177" s="290"/>
    </row>
    <row r="178" s="292" customFormat="1" ht="36" customHeight="1" spans="1:9">
      <c r="A178" s="306">
        <v>215</v>
      </c>
      <c r="B178" s="300" t="s">
        <v>1440</v>
      </c>
      <c r="C178" s="307">
        <f t="shared" ref="C178:E178" si="42">SUM(C179)</f>
        <v>0</v>
      </c>
      <c r="D178" s="307">
        <f t="shared" si="42"/>
        <v>0</v>
      </c>
      <c r="E178" s="307">
        <f t="shared" si="42"/>
        <v>0</v>
      </c>
      <c r="F178" s="117" t="str">
        <f t="shared" si="33"/>
        <v/>
      </c>
      <c r="G178" s="117" t="str">
        <f t="shared" si="34"/>
        <v/>
      </c>
      <c r="H178" s="616"/>
      <c r="I178" s="290"/>
    </row>
    <row r="179" s="292" customFormat="1" ht="38" customHeight="1" spans="1:9">
      <c r="A179" s="303">
        <v>21562</v>
      </c>
      <c r="B179" s="322" t="s">
        <v>1441</v>
      </c>
      <c r="C179" s="310">
        <f t="shared" ref="C179:E179" si="43">SUM(C180:C181)</f>
        <v>0</v>
      </c>
      <c r="D179" s="310">
        <f t="shared" si="43"/>
        <v>0</v>
      </c>
      <c r="E179" s="310">
        <f t="shared" si="43"/>
        <v>0</v>
      </c>
      <c r="F179" s="121" t="str">
        <f t="shared" si="33"/>
        <v/>
      </c>
      <c r="G179" s="121" t="str">
        <f t="shared" si="34"/>
        <v/>
      </c>
      <c r="H179" s="616"/>
      <c r="I179" s="290"/>
    </row>
    <row r="180" s="292" customFormat="1" ht="38" customHeight="1" spans="1:9">
      <c r="A180" s="303">
        <v>2156202</v>
      </c>
      <c r="B180" s="422" t="s">
        <v>1442</v>
      </c>
      <c r="C180" s="310"/>
      <c r="D180" s="310"/>
      <c r="E180" s="310"/>
      <c r="F180" s="121" t="str">
        <f t="shared" si="33"/>
        <v/>
      </c>
      <c r="G180" s="121" t="str">
        <f t="shared" si="34"/>
        <v/>
      </c>
      <c r="H180" s="616"/>
      <c r="I180" s="290"/>
    </row>
    <row r="181" s="292" customFormat="1" ht="36" customHeight="1" spans="1:9">
      <c r="A181" s="303">
        <v>2156299</v>
      </c>
      <c r="B181" s="422" t="s">
        <v>1443</v>
      </c>
      <c r="C181" s="310"/>
      <c r="D181" s="310"/>
      <c r="E181" s="310"/>
      <c r="F181" s="121" t="str">
        <f t="shared" si="33"/>
        <v/>
      </c>
      <c r="G181" s="121" t="str">
        <f t="shared" si="34"/>
        <v/>
      </c>
      <c r="H181" s="616"/>
      <c r="I181" s="290"/>
    </row>
    <row r="182" s="292" customFormat="1" ht="36" customHeight="1" spans="1:9">
      <c r="A182" s="306">
        <v>229</v>
      </c>
      <c r="B182" s="300" t="s">
        <v>1444</v>
      </c>
      <c r="C182" s="307">
        <f t="shared" ref="C182:E182" si="44">SUM(C184:C187,C197)</f>
        <v>61976</v>
      </c>
      <c r="D182" s="307">
        <f t="shared" si="44"/>
        <v>520</v>
      </c>
      <c r="E182" s="307">
        <f t="shared" si="44"/>
        <v>700</v>
      </c>
      <c r="F182" s="117">
        <f t="shared" si="33"/>
        <v>-0.989</v>
      </c>
      <c r="G182" s="117">
        <f t="shared" si="34"/>
        <v>1.346</v>
      </c>
      <c r="H182" s="616"/>
      <c r="I182" s="290"/>
    </row>
    <row r="183" s="292" customFormat="1" ht="64" customHeight="1" spans="1:9">
      <c r="A183" s="303">
        <v>22904</v>
      </c>
      <c r="B183" s="322" t="s">
        <v>1445</v>
      </c>
      <c r="C183" s="310">
        <f t="shared" ref="C183:E183" si="45">SUM(C184:C186)</f>
        <v>61900</v>
      </c>
      <c r="D183" s="310">
        <f t="shared" si="45"/>
        <v>0</v>
      </c>
      <c r="E183" s="310">
        <f t="shared" si="45"/>
        <v>0</v>
      </c>
      <c r="F183" s="121">
        <f t="shared" si="33"/>
        <v>-1</v>
      </c>
      <c r="G183" s="121" t="str">
        <f t="shared" si="34"/>
        <v/>
      </c>
      <c r="H183" s="616"/>
      <c r="I183" s="290"/>
    </row>
    <row r="184" s="292" customFormat="1" ht="38" customHeight="1" spans="1:9">
      <c r="A184" s="303">
        <v>2290401</v>
      </c>
      <c r="B184" s="422" t="s">
        <v>1446</v>
      </c>
      <c r="C184" s="310"/>
      <c r="D184" s="310"/>
      <c r="E184" s="310"/>
      <c r="F184" s="121" t="str">
        <f t="shared" si="33"/>
        <v/>
      </c>
      <c r="G184" s="121" t="str">
        <f t="shared" si="34"/>
        <v/>
      </c>
      <c r="H184" s="616"/>
      <c r="I184" s="290"/>
    </row>
    <row r="185" s="292" customFormat="1" ht="64" customHeight="1" spans="1:9">
      <c r="A185" s="303">
        <v>2290402</v>
      </c>
      <c r="B185" s="422" t="s">
        <v>1447</v>
      </c>
      <c r="C185" s="310">
        <v>61900</v>
      </c>
      <c r="D185" s="310"/>
      <c r="E185" s="310"/>
      <c r="F185" s="121">
        <f t="shared" si="33"/>
        <v>-1</v>
      </c>
      <c r="G185" s="121" t="str">
        <f t="shared" si="34"/>
        <v/>
      </c>
      <c r="H185" s="616"/>
      <c r="I185" s="290"/>
    </row>
    <row r="186" s="292" customFormat="1" ht="36" customHeight="1" spans="1:9">
      <c r="A186" s="303">
        <v>2290403</v>
      </c>
      <c r="B186" s="422" t="s">
        <v>1448</v>
      </c>
      <c r="C186" s="310"/>
      <c r="D186" s="310"/>
      <c r="E186" s="310"/>
      <c r="F186" s="121" t="str">
        <f t="shared" si="33"/>
        <v/>
      </c>
      <c r="G186" s="121" t="str">
        <f t="shared" si="34"/>
        <v/>
      </c>
      <c r="H186" s="616"/>
      <c r="I186" s="290"/>
    </row>
    <row r="187" s="292" customFormat="1" ht="36" customHeight="1" spans="1:9">
      <c r="A187" s="303">
        <v>22908</v>
      </c>
      <c r="B187" s="322" t="s">
        <v>1449</v>
      </c>
      <c r="C187" s="310">
        <f t="shared" ref="C187:E187" si="46">SUM(C188:C195)</f>
        <v>0</v>
      </c>
      <c r="D187" s="310">
        <f t="shared" si="46"/>
        <v>0</v>
      </c>
      <c r="E187" s="310">
        <f t="shared" si="46"/>
        <v>0</v>
      </c>
      <c r="F187" s="121" t="str">
        <f t="shared" si="33"/>
        <v/>
      </c>
      <c r="G187" s="121" t="str">
        <f t="shared" si="34"/>
        <v/>
      </c>
      <c r="H187" s="616"/>
      <c r="I187" s="290"/>
    </row>
    <row r="188" s="292" customFormat="1" ht="36" customHeight="1" spans="1:9">
      <c r="A188" s="303">
        <v>2290802</v>
      </c>
      <c r="B188" s="422" t="s">
        <v>1450</v>
      </c>
      <c r="C188" s="310"/>
      <c r="D188" s="310"/>
      <c r="E188" s="310"/>
      <c r="F188" s="121" t="str">
        <f t="shared" si="33"/>
        <v/>
      </c>
      <c r="G188" s="121" t="str">
        <f t="shared" si="34"/>
        <v/>
      </c>
      <c r="H188" s="616"/>
      <c r="I188" s="290"/>
    </row>
    <row r="189" s="292" customFormat="1" ht="36" customHeight="1" spans="1:9">
      <c r="A189" s="303">
        <v>2290803</v>
      </c>
      <c r="B189" s="422" t="s">
        <v>1451</v>
      </c>
      <c r="C189" s="310"/>
      <c r="D189" s="310"/>
      <c r="E189" s="310"/>
      <c r="F189" s="121" t="str">
        <f t="shared" si="33"/>
        <v/>
      </c>
      <c r="G189" s="121" t="str">
        <f t="shared" si="34"/>
        <v/>
      </c>
      <c r="H189" s="616"/>
      <c r="I189" s="290"/>
    </row>
    <row r="190" s="292" customFormat="1" ht="36" customHeight="1" spans="1:9">
      <c r="A190" s="303">
        <v>2290804</v>
      </c>
      <c r="B190" s="422" t="s">
        <v>1452</v>
      </c>
      <c r="C190" s="310"/>
      <c r="D190" s="310"/>
      <c r="E190" s="310"/>
      <c r="F190" s="121" t="str">
        <f t="shared" si="33"/>
        <v/>
      </c>
      <c r="G190" s="121" t="str">
        <f t="shared" si="34"/>
        <v/>
      </c>
      <c r="H190" s="616"/>
      <c r="I190" s="290"/>
    </row>
    <row r="191" s="292" customFormat="1" ht="36" customHeight="1" spans="1:9">
      <c r="A191" s="303">
        <v>2290805</v>
      </c>
      <c r="B191" s="422" t="s">
        <v>1453</v>
      </c>
      <c r="C191" s="310"/>
      <c r="D191" s="310"/>
      <c r="E191" s="310"/>
      <c r="F191" s="121" t="str">
        <f t="shared" si="33"/>
        <v/>
      </c>
      <c r="G191" s="121" t="str">
        <f t="shared" si="34"/>
        <v/>
      </c>
      <c r="H191" s="616"/>
      <c r="I191" s="290"/>
    </row>
    <row r="192" s="292" customFormat="1" ht="36" customHeight="1" spans="1:9">
      <c r="A192" s="303">
        <v>2290806</v>
      </c>
      <c r="B192" s="422" t="s">
        <v>1454</v>
      </c>
      <c r="C192" s="310"/>
      <c r="D192" s="310"/>
      <c r="E192" s="310"/>
      <c r="F192" s="121" t="str">
        <f t="shared" si="33"/>
        <v/>
      </c>
      <c r="G192" s="121" t="str">
        <f t="shared" si="34"/>
        <v/>
      </c>
      <c r="H192" s="616"/>
      <c r="I192" s="290"/>
    </row>
    <row r="193" s="292" customFormat="1" ht="38" customHeight="1" spans="1:9">
      <c r="A193" s="303">
        <v>2290807</v>
      </c>
      <c r="B193" s="422" t="s">
        <v>1455</v>
      </c>
      <c r="C193" s="310"/>
      <c r="D193" s="310"/>
      <c r="E193" s="310"/>
      <c r="F193" s="121" t="str">
        <f t="shared" si="33"/>
        <v/>
      </c>
      <c r="G193" s="121" t="str">
        <f t="shared" si="34"/>
        <v/>
      </c>
      <c r="H193" s="616"/>
      <c r="I193" s="290"/>
    </row>
    <row r="194" s="292" customFormat="1" ht="36" customHeight="1" spans="1:9">
      <c r="A194" s="303">
        <v>2290808</v>
      </c>
      <c r="B194" s="422" t="s">
        <v>1456</v>
      </c>
      <c r="C194" s="310"/>
      <c r="D194" s="310"/>
      <c r="E194" s="310"/>
      <c r="F194" s="121" t="str">
        <f t="shared" si="33"/>
        <v/>
      </c>
      <c r="G194" s="121" t="str">
        <f t="shared" si="34"/>
        <v/>
      </c>
      <c r="H194" s="616"/>
      <c r="I194" s="290"/>
    </row>
    <row r="195" s="292" customFormat="1" ht="64" customHeight="1" spans="1:9">
      <c r="A195" s="303">
        <v>2290899</v>
      </c>
      <c r="B195" s="422" t="s">
        <v>1457</v>
      </c>
      <c r="C195" s="310"/>
      <c r="D195" s="310"/>
      <c r="E195" s="310"/>
      <c r="F195" s="121" t="str">
        <f t="shared" si="33"/>
        <v/>
      </c>
      <c r="G195" s="121" t="str">
        <f t="shared" si="34"/>
        <v/>
      </c>
      <c r="H195" s="616"/>
      <c r="I195" s="290"/>
    </row>
    <row r="196" s="292" customFormat="1" ht="36" customHeight="1" spans="1:9">
      <c r="A196" s="308">
        <v>22909</v>
      </c>
      <c r="B196" s="322" t="s">
        <v>1458</v>
      </c>
      <c r="C196" s="310"/>
      <c r="D196" s="310"/>
      <c r="E196" s="310"/>
      <c r="F196" s="121" t="str">
        <f t="shared" si="33"/>
        <v/>
      </c>
      <c r="G196" s="121" t="str">
        <f t="shared" si="34"/>
        <v/>
      </c>
      <c r="H196" s="616"/>
      <c r="I196" s="290"/>
    </row>
    <row r="197" s="292" customFormat="1" ht="36" customHeight="1" spans="1:9">
      <c r="A197" s="303">
        <v>22960</v>
      </c>
      <c r="B197" s="322" t="s">
        <v>1459</v>
      </c>
      <c r="C197" s="310">
        <f t="shared" ref="C197:E197" si="47">SUM(C198:C208)</f>
        <v>76</v>
      </c>
      <c r="D197" s="310">
        <f t="shared" si="47"/>
        <v>520</v>
      </c>
      <c r="E197" s="310">
        <f t="shared" si="47"/>
        <v>700</v>
      </c>
      <c r="F197" s="121">
        <f t="shared" ref="F197:F260" si="48">IF(C197&gt;0,E197/C197-1,"")</f>
        <v>8.211</v>
      </c>
      <c r="G197" s="121">
        <f t="shared" ref="G197:G260" si="49">IF(D197&gt;0,E197/D197,"")</f>
        <v>1.346</v>
      </c>
      <c r="H197" s="616"/>
      <c r="I197" s="290"/>
    </row>
    <row r="198" s="292" customFormat="1" ht="64" customHeight="1" spans="1:9">
      <c r="A198" s="312">
        <v>2296001</v>
      </c>
      <c r="B198" s="422" t="s">
        <v>1460</v>
      </c>
      <c r="C198" s="310"/>
      <c r="D198" s="310"/>
      <c r="E198" s="310"/>
      <c r="F198" s="121" t="str">
        <f t="shared" si="48"/>
        <v/>
      </c>
      <c r="G198" s="121" t="str">
        <f t="shared" si="49"/>
        <v/>
      </c>
      <c r="H198" s="616"/>
      <c r="I198" s="290"/>
    </row>
    <row r="199" s="292" customFormat="1" ht="36" customHeight="1" spans="1:9">
      <c r="A199" s="303">
        <v>2296002</v>
      </c>
      <c r="B199" s="422" t="s">
        <v>1461</v>
      </c>
      <c r="C199" s="310"/>
      <c r="D199" s="310">
        <v>247</v>
      </c>
      <c r="E199" s="310">
        <v>369</v>
      </c>
      <c r="F199" s="121" t="str">
        <f t="shared" si="48"/>
        <v/>
      </c>
      <c r="G199" s="121">
        <f t="shared" si="49"/>
        <v>1.494</v>
      </c>
      <c r="H199" s="616"/>
      <c r="I199" s="290"/>
    </row>
    <row r="200" s="292" customFormat="1" ht="36" customHeight="1" spans="1:9">
      <c r="A200" s="303">
        <v>2296003</v>
      </c>
      <c r="B200" s="422" t="s">
        <v>1462</v>
      </c>
      <c r="C200" s="310">
        <v>39</v>
      </c>
      <c r="D200" s="310">
        <v>156</v>
      </c>
      <c r="E200" s="310">
        <v>143</v>
      </c>
      <c r="F200" s="121">
        <f t="shared" si="48"/>
        <v>2.667</v>
      </c>
      <c r="G200" s="121">
        <f t="shared" si="49"/>
        <v>0.917</v>
      </c>
      <c r="H200" s="616"/>
      <c r="I200" s="290"/>
    </row>
    <row r="201" s="292" customFormat="1" ht="36" customHeight="1" spans="1:9">
      <c r="A201" s="303">
        <v>2296004</v>
      </c>
      <c r="B201" s="422" t="s">
        <v>1463</v>
      </c>
      <c r="C201" s="310"/>
      <c r="D201" s="310"/>
      <c r="E201" s="310">
        <v>36</v>
      </c>
      <c r="F201" s="121" t="str">
        <f t="shared" si="48"/>
        <v/>
      </c>
      <c r="G201" s="121" t="str">
        <f t="shared" si="49"/>
        <v/>
      </c>
      <c r="H201" s="616"/>
      <c r="I201" s="290"/>
    </row>
    <row r="202" s="292" customFormat="1" ht="36" customHeight="1" spans="1:9">
      <c r="A202" s="303">
        <v>2296005</v>
      </c>
      <c r="B202" s="422" t="s">
        <v>1464</v>
      </c>
      <c r="C202" s="310"/>
      <c r="D202" s="310"/>
      <c r="E202" s="310"/>
      <c r="F202" s="121" t="str">
        <f t="shared" si="48"/>
        <v/>
      </c>
      <c r="G202" s="121" t="str">
        <f t="shared" si="49"/>
        <v/>
      </c>
      <c r="H202" s="616"/>
      <c r="I202" s="290"/>
    </row>
    <row r="203" s="292" customFormat="1" ht="36" customHeight="1" spans="1:9">
      <c r="A203" s="303">
        <v>2296006</v>
      </c>
      <c r="B203" s="422" t="s">
        <v>1465</v>
      </c>
      <c r="C203" s="310">
        <v>12</v>
      </c>
      <c r="D203" s="310">
        <v>16</v>
      </c>
      <c r="E203" s="310">
        <v>23</v>
      </c>
      <c r="F203" s="121">
        <f t="shared" si="48"/>
        <v>0.917</v>
      </c>
      <c r="G203" s="121">
        <f t="shared" si="49"/>
        <v>1.438</v>
      </c>
      <c r="H203" s="616"/>
      <c r="I203" s="290"/>
    </row>
    <row r="204" s="292" customFormat="1" ht="36" customHeight="1" spans="1:9">
      <c r="A204" s="303">
        <v>2296010</v>
      </c>
      <c r="B204" s="422" t="s">
        <v>1466</v>
      </c>
      <c r="C204" s="310"/>
      <c r="D204" s="310"/>
      <c r="E204" s="310"/>
      <c r="F204" s="121" t="str">
        <f t="shared" si="48"/>
        <v/>
      </c>
      <c r="G204" s="121" t="str">
        <f t="shared" si="49"/>
        <v/>
      </c>
      <c r="H204" s="616"/>
      <c r="I204" s="290"/>
    </row>
    <row r="205" s="292" customFormat="1" ht="38" customHeight="1" spans="1:9">
      <c r="A205" s="303">
        <v>2296011</v>
      </c>
      <c r="B205" s="422" t="s">
        <v>1467</v>
      </c>
      <c r="C205" s="310"/>
      <c r="D205" s="310"/>
      <c r="E205" s="310"/>
      <c r="F205" s="121" t="str">
        <f t="shared" si="48"/>
        <v/>
      </c>
      <c r="G205" s="121" t="str">
        <f t="shared" si="49"/>
        <v/>
      </c>
      <c r="H205" s="616"/>
      <c r="I205" s="290"/>
    </row>
    <row r="206" s="292" customFormat="1" ht="38" customHeight="1" spans="1:9">
      <c r="A206" s="303">
        <v>2296012</v>
      </c>
      <c r="B206" s="422" t="s">
        <v>1468</v>
      </c>
      <c r="C206" s="310"/>
      <c r="D206" s="310"/>
      <c r="E206" s="310"/>
      <c r="F206" s="121" t="str">
        <f t="shared" si="48"/>
        <v/>
      </c>
      <c r="G206" s="121" t="str">
        <f t="shared" si="49"/>
        <v/>
      </c>
      <c r="H206" s="616"/>
      <c r="I206" s="290"/>
    </row>
    <row r="207" s="292" customFormat="1" ht="64" customHeight="1" spans="1:9">
      <c r="A207" s="303">
        <v>2296013</v>
      </c>
      <c r="B207" s="422" t="s">
        <v>1469</v>
      </c>
      <c r="C207" s="310"/>
      <c r="D207" s="310">
        <v>36</v>
      </c>
      <c r="E207" s="310">
        <v>36</v>
      </c>
      <c r="F207" s="121" t="str">
        <f t="shared" si="48"/>
        <v/>
      </c>
      <c r="G207" s="121">
        <f t="shared" si="49"/>
        <v>1</v>
      </c>
      <c r="H207" s="616"/>
      <c r="I207" s="290"/>
    </row>
    <row r="208" s="292" customFormat="1" ht="64" customHeight="1" spans="1:9">
      <c r="A208" s="303">
        <v>2296099</v>
      </c>
      <c r="B208" s="422" t="s">
        <v>1470</v>
      </c>
      <c r="C208" s="310">
        <v>25</v>
      </c>
      <c r="D208" s="310">
        <v>65</v>
      </c>
      <c r="E208" s="310">
        <v>93</v>
      </c>
      <c r="F208" s="121">
        <f t="shared" si="48"/>
        <v>2.72</v>
      </c>
      <c r="G208" s="121">
        <f t="shared" si="49"/>
        <v>1.431</v>
      </c>
      <c r="H208" s="616"/>
      <c r="I208" s="290"/>
    </row>
    <row r="209" s="292" customFormat="1" ht="36" customHeight="1" spans="1:9">
      <c r="A209" s="306">
        <v>232</v>
      </c>
      <c r="B209" s="300" t="s">
        <v>1471</v>
      </c>
      <c r="C209" s="307">
        <f t="shared" ref="C209:E209" si="50">C210</f>
        <v>19203</v>
      </c>
      <c r="D209" s="307">
        <f t="shared" si="50"/>
        <v>26870</v>
      </c>
      <c r="E209" s="307">
        <f t="shared" si="50"/>
        <v>26124</v>
      </c>
      <c r="F209" s="117">
        <f t="shared" si="48"/>
        <v>0.36</v>
      </c>
      <c r="G209" s="117">
        <f t="shared" si="49"/>
        <v>0.972</v>
      </c>
      <c r="H209" s="616"/>
      <c r="I209" s="290"/>
    </row>
    <row r="210" s="292" customFormat="1" ht="36" customHeight="1" spans="1:9">
      <c r="A210" s="308">
        <v>23204</v>
      </c>
      <c r="B210" s="322" t="s">
        <v>1472</v>
      </c>
      <c r="C210" s="310">
        <f t="shared" ref="C210:E210" si="51">SUM(C211:C226)</f>
        <v>19203</v>
      </c>
      <c r="D210" s="310">
        <f t="shared" si="51"/>
        <v>26870</v>
      </c>
      <c r="E210" s="310">
        <f t="shared" si="51"/>
        <v>26124</v>
      </c>
      <c r="F210" s="121">
        <f t="shared" si="48"/>
        <v>0.36</v>
      </c>
      <c r="G210" s="121">
        <f t="shared" si="49"/>
        <v>0.972</v>
      </c>
      <c r="H210" s="616"/>
      <c r="I210" s="290"/>
    </row>
    <row r="211" s="292" customFormat="1" ht="64" customHeight="1" spans="1:9">
      <c r="A211" s="303">
        <v>2320401</v>
      </c>
      <c r="B211" s="422" t="s">
        <v>1473</v>
      </c>
      <c r="C211" s="310"/>
      <c r="D211" s="310"/>
      <c r="E211" s="310"/>
      <c r="F211" s="121" t="str">
        <f t="shared" si="48"/>
        <v/>
      </c>
      <c r="G211" s="121" t="str">
        <f t="shared" si="49"/>
        <v/>
      </c>
      <c r="H211" s="616"/>
      <c r="I211" s="290"/>
    </row>
    <row r="212" s="292" customFormat="1" ht="36" customHeight="1" spans="1:9">
      <c r="A212" s="303">
        <v>2320402</v>
      </c>
      <c r="B212" s="422" t="s">
        <v>1474</v>
      </c>
      <c r="C212" s="310"/>
      <c r="D212" s="310"/>
      <c r="E212" s="310"/>
      <c r="F212" s="121" t="str">
        <f t="shared" si="48"/>
        <v/>
      </c>
      <c r="G212" s="121" t="str">
        <f t="shared" si="49"/>
        <v/>
      </c>
      <c r="H212" s="616"/>
      <c r="I212" s="290"/>
    </row>
    <row r="213" s="292" customFormat="1" ht="64" customHeight="1" spans="1:9">
      <c r="A213" s="303">
        <v>2320405</v>
      </c>
      <c r="B213" s="422" t="s">
        <v>1475</v>
      </c>
      <c r="C213" s="310"/>
      <c r="D213" s="310"/>
      <c r="E213" s="310"/>
      <c r="F213" s="121" t="str">
        <f t="shared" si="48"/>
        <v/>
      </c>
      <c r="G213" s="121" t="str">
        <f t="shared" si="49"/>
        <v/>
      </c>
      <c r="H213" s="616"/>
      <c r="I213" s="290"/>
    </row>
    <row r="214" s="292" customFormat="1" ht="36" customHeight="1" spans="1:9">
      <c r="A214" s="303">
        <v>2320411</v>
      </c>
      <c r="B214" s="422" t="s">
        <v>1476</v>
      </c>
      <c r="C214" s="310">
        <v>2164</v>
      </c>
      <c r="D214" s="310">
        <v>4216</v>
      </c>
      <c r="E214" s="310">
        <v>4216</v>
      </c>
      <c r="F214" s="121">
        <f t="shared" si="48"/>
        <v>0.948</v>
      </c>
      <c r="G214" s="121">
        <f t="shared" si="49"/>
        <v>1</v>
      </c>
      <c r="H214" s="616"/>
      <c r="I214" s="290"/>
    </row>
    <row r="215" s="292" customFormat="1" ht="36" customHeight="1" spans="1:9">
      <c r="A215" s="303">
        <v>2320413</v>
      </c>
      <c r="B215" s="422" t="s">
        <v>1477</v>
      </c>
      <c r="C215" s="310"/>
      <c r="D215" s="310"/>
      <c r="E215" s="310"/>
      <c r="F215" s="121" t="str">
        <f t="shared" si="48"/>
        <v/>
      </c>
      <c r="G215" s="121" t="str">
        <f t="shared" si="49"/>
        <v/>
      </c>
      <c r="H215" s="616"/>
      <c r="I215" s="290"/>
    </row>
    <row r="216" s="292" customFormat="1" ht="36" customHeight="1" spans="1:9">
      <c r="A216" s="303">
        <v>2320414</v>
      </c>
      <c r="B216" s="422" t="s">
        <v>1478</v>
      </c>
      <c r="C216" s="310"/>
      <c r="D216" s="310"/>
      <c r="E216" s="310"/>
      <c r="F216" s="121" t="str">
        <f t="shared" si="48"/>
        <v/>
      </c>
      <c r="G216" s="121" t="str">
        <f t="shared" si="49"/>
        <v/>
      </c>
      <c r="H216" s="616"/>
      <c r="I216" s="290"/>
    </row>
    <row r="217" s="292" customFormat="1" ht="36" customHeight="1" spans="1:9">
      <c r="A217" s="303">
        <v>2320416</v>
      </c>
      <c r="B217" s="422" t="s">
        <v>1479</v>
      </c>
      <c r="C217" s="310"/>
      <c r="D217" s="310"/>
      <c r="E217" s="310"/>
      <c r="F217" s="121" t="str">
        <f t="shared" si="48"/>
        <v/>
      </c>
      <c r="G217" s="121" t="str">
        <f t="shared" si="49"/>
        <v/>
      </c>
      <c r="H217" s="616"/>
      <c r="I217" s="290"/>
    </row>
    <row r="218" s="292" customFormat="1" ht="36" customHeight="1" spans="1:9">
      <c r="A218" s="303">
        <v>2320417</v>
      </c>
      <c r="B218" s="422" t="s">
        <v>1480</v>
      </c>
      <c r="C218" s="310"/>
      <c r="D218" s="310"/>
      <c r="E218" s="310"/>
      <c r="F218" s="121" t="str">
        <f t="shared" si="48"/>
        <v/>
      </c>
      <c r="G218" s="121" t="str">
        <f t="shared" si="49"/>
        <v/>
      </c>
      <c r="H218" s="616"/>
      <c r="I218" s="290"/>
    </row>
    <row r="219" s="292" customFormat="1" ht="64" customHeight="1" spans="1:9">
      <c r="A219" s="303">
        <v>2320418</v>
      </c>
      <c r="B219" s="422" t="s">
        <v>1481</v>
      </c>
      <c r="C219" s="310"/>
      <c r="D219" s="310"/>
      <c r="E219" s="310"/>
      <c r="F219" s="121" t="str">
        <f t="shared" si="48"/>
        <v/>
      </c>
      <c r="G219" s="121" t="str">
        <f t="shared" si="49"/>
        <v/>
      </c>
      <c r="H219" s="616"/>
      <c r="I219" s="290"/>
    </row>
    <row r="220" s="292" customFormat="1" ht="36" customHeight="1" spans="1:9">
      <c r="A220" s="303">
        <v>2320419</v>
      </c>
      <c r="B220" s="422" t="s">
        <v>1482</v>
      </c>
      <c r="C220" s="310"/>
      <c r="D220" s="310"/>
      <c r="E220" s="310"/>
      <c r="F220" s="121" t="str">
        <f t="shared" si="48"/>
        <v/>
      </c>
      <c r="G220" s="121" t="str">
        <f t="shared" si="49"/>
        <v/>
      </c>
      <c r="H220" s="616"/>
      <c r="I220" s="290"/>
    </row>
    <row r="221" s="292" customFormat="1" ht="36" customHeight="1" spans="1:9">
      <c r="A221" s="303">
        <v>2320420</v>
      </c>
      <c r="B221" s="422" t="s">
        <v>1483</v>
      </c>
      <c r="C221" s="310"/>
      <c r="D221" s="310"/>
      <c r="E221" s="310"/>
      <c r="F221" s="121" t="str">
        <f t="shared" si="48"/>
        <v/>
      </c>
      <c r="G221" s="121" t="str">
        <f t="shared" si="49"/>
        <v/>
      </c>
      <c r="H221" s="616"/>
      <c r="I221" s="290"/>
    </row>
    <row r="222" s="292" customFormat="1" ht="36" customHeight="1" spans="1:9">
      <c r="A222" s="303">
        <v>2320431</v>
      </c>
      <c r="B222" s="422" t="s">
        <v>1484</v>
      </c>
      <c r="C222" s="310">
        <v>2379</v>
      </c>
      <c r="D222" s="310">
        <v>2379</v>
      </c>
      <c r="E222" s="310">
        <v>2379</v>
      </c>
      <c r="F222" s="121">
        <f t="shared" si="48"/>
        <v>0</v>
      </c>
      <c r="G222" s="121">
        <f t="shared" si="49"/>
        <v>1</v>
      </c>
      <c r="H222" s="616"/>
      <c r="I222" s="290"/>
    </row>
    <row r="223" s="292" customFormat="1" ht="38" customHeight="1" spans="1:9">
      <c r="A223" s="303">
        <v>2320432</v>
      </c>
      <c r="B223" s="422" t="s">
        <v>1485</v>
      </c>
      <c r="C223" s="310"/>
      <c r="D223" s="310">
        <v>500</v>
      </c>
      <c r="E223" s="310">
        <v>934</v>
      </c>
      <c r="F223" s="121" t="str">
        <f t="shared" si="48"/>
        <v/>
      </c>
      <c r="G223" s="121">
        <f t="shared" si="49"/>
        <v>1.868</v>
      </c>
      <c r="H223" s="616"/>
      <c r="I223" s="290"/>
    </row>
    <row r="224" s="292" customFormat="1" ht="38" customHeight="1" spans="1:9">
      <c r="A224" s="303">
        <v>2320433</v>
      </c>
      <c r="B224" s="422" t="s">
        <v>1486</v>
      </c>
      <c r="C224" s="310">
        <v>12286</v>
      </c>
      <c r="D224" s="310">
        <v>14302</v>
      </c>
      <c r="E224" s="310">
        <v>14302</v>
      </c>
      <c r="F224" s="121">
        <f t="shared" si="48"/>
        <v>0.164</v>
      </c>
      <c r="G224" s="121">
        <f t="shared" si="49"/>
        <v>1</v>
      </c>
      <c r="H224" s="616"/>
      <c r="I224" s="290"/>
    </row>
    <row r="225" s="292" customFormat="1" ht="64" customHeight="1" spans="1:9">
      <c r="A225" s="303">
        <v>2320498</v>
      </c>
      <c r="B225" s="422" t="s">
        <v>1487</v>
      </c>
      <c r="C225" s="310">
        <v>2374</v>
      </c>
      <c r="D225" s="310">
        <v>5473</v>
      </c>
      <c r="E225" s="310">
        <v>4293</v>
      </c>
      <c r="F225" s="121">
        <f t="shared" si="48"/>
        <v>0.808</v>
      </c>
      <c r="G225" s="121">
        <f t="shared" si="49"/>
        <v>0.784</v>
      </c>
      <c r="H225" s="616"/>
      <c r="I225" s="290"/>
    </row>
    <row r="226" s="292" customFormat="1" ht="36" customHeight="1" spans="1:9">
      <c r="A226" s="303">
        <v>2320499</v>
      </c>
      <c r="B226" s="422" t="s">
        <v>1488</v>
      </c>
      <c r="C226" s="310"/>
      <c r="D226" s="310"/>
      <c r="E226" s="310"/>
      <c r="F226" s="121" t="str">
        <f t="shared" si="48"/>
        <v/>
      </c>
      <c r="G226" s="121" t="str">
        <f t="shared" si="49"/>
        <v/>
      </c>
      <c r="H226" s="616"/>
      <c r="I226" s="290"/>
    </row>
    <row r="227" s="292" customFormat="1" ht="36" customHeight="1" spans="1:9">
      <c r="A227" s="306">
        <v>233</v>
      </c>
      <c r="B227" s="300" t="s">
        <v>1489</v>
      </c>
      <c r="C227" s="307">
        <f t="shared" ref="C227:E227" si="52">C228</f>
        <v>224</v>
      </c>
      <c r="D227" s="307">
        <f t="shared" si="52"/>
        <v>541</v>
      </c>
      <c r="E227" s="307">
        <f t="shared" si="52"/>
        <v>541</v>
      </c>
      <c r="F227" s="117">
        <f t="shared" si="48"/>
        <v>1.415</v>
      </c>
      <c r="G227" s="117">
        <f t="shared" si="49"/>
        <v>1</v>
      </c>
      <c r="H227" s="616"/>
      <c r="I227" s="290"/>
    </row>
    <row r="228" s="292" customFormat="1" ht="36" customHeight="1" spans="1:9">
      <c r="A228" s="312">
        <v>23304</v>
      </c>
      <c r="B228" s="322" t="s">
        <v>1490</v>
      </c>
      <c r="C228" s="310">
        <f t="shared" ref="C228:E228" si="53">SUM(C229:C244)</f>
        <v>224</v>
      </c>
      <c r="D228" s="310">
        <f t="shared" si="53"/>
        <v>541</v>
      </c>
      <c r="E228" s="310">
        <f t="shared" si="53"/>
        <v>541</v>
      </c>
      <c r="F228" s="121">
        <f t="shared" si="48"/>
        <v>1.415</v>
      </c>
      <c r="G228" s="121">
        <f t="shared" si="49"/>
        <v>1</v>
      </c>
      <c r="H228" s="616"/>
      <c r="I228" s="290"/>
    </row>
    <row r="229" s="292" customFormat="1" ht="64" customHeight="1" spans="1:9">
      <c r="A229" s="303">
        <v>2330401</v>
      </c>
      <c r="B229" s="422" t="s">
        <v>1491</v>
      </c>
      <c r="C229" s="310"/>
      <c r="D229" s="310"/>
      <c r="E229" s="310"/>
      <c r="F229" s="121" t="str">
        <f t="shared" si="48"/>
        <v/>
      </c>
      <c r="G229" s="121" t="str">
        <f t="shared" si="49"/>
        <v/>
      </c>
      <c r="H229" s="616"/>
      <c r="I229" s="290"/>
    </row>
    <row r="230" s="292" customFormat="1" ht="36" customHeight="1" spans="1:9">
      <c r="A230" s="303">
        <v>2330402</v>
      </c>
      <c r="B230" s="422" t="s">
        <v>1492</v>
      </c>
      <c r="C230" s="310"/>
      <c r="D230" s="310"/>
      <c r="E230" s="310"/>
      <c r="F230" s="121" t="str">
        <f t="shared" si="48"/>
        <v/>
      </c>
      <c r="G230" s="121" t="str">
        <f t="shared" si="49"/>
        <v/>
      </c>
      <c r="H230" s="616"/>
      <c r="I230" s="290"/>
    </row>
    <row r="231" s="292" customFormat="1" ht="64" customHeight="1" spans="1:9">
      <c r="A231" s="303">
        <v>2330405</v>
      </c>
      <c r="B231" s="422" t="s">
        <v>1493</v>
      </c>
      <c r="C231" s="310"/>
      <c r="D231" s="310"/>
      <c r="E231" s="310"/>
      <c r="F231" s="121" t="str">
        <f t="shared" si="48"/>
        <v/>
      </c>
      <c r="G231" s="121" t="str">
        <f t="shared" si="49"/>
        <v/>
      </c>
      <c r="H231" s="616"/>
      <c r="I231" s="290"/>
    </row>
    <row r="232" s="292" customFormat="1" ht="64" customHeight="1" spans="1:9">
      <c r="A232" s="303">
        <v>2330411</v>
      </c>
      <c r="B232" s="422" t="s">
        <v>1494</v>
      </c>
      <c r="C232" s="310">
        <v>69</v>
      </c>
      <c r="D232" s="310">
        <v>16</v>
      </c>
      <c r="E232" s="310">
        <v>16</v>
      </c>
      <c r="F232" s="121">
        <f t="shared" si="48"/>
        <v>-0.768</v>
      </c>
      <c r="G232" s="121">
        <f t="shared" si="49"/>
        <v>1</v>
      </c>
      <c r="H232" s="616"/>
      <c r="I232" s="290"/>
    </row>
    <row r="233" s="292" customFormat="1" ht="64" customHeight="1" spans="1:9">
      <c r="A233" s="303">
        <v>2330413</v>
      </c>
      <c r="B233" s="422" t="s">
        <v>1495</v>
      </c>
      <c r="C233" s="310"/>
      <c r="D233" s="310"/>
      <c r="E233" s="310"/>
      <c r="F233" s="121" t="str">
        <f t="shared" si="48"/>
        <v/>
      </c>
      <c r="G233" s="121" t="str">
        <f t="shared" si="49"/>
        <v/>
      </c>
      <c r="H233" s="616"/>
      <c r="I233" s="290"/>
    </row>
    <row r="234" s="292" customFormat="1" ht="64" customHeight="1" spans="1:9">
      <c r="A234" s="303">
        <v>2330414</v>
      </c>
      <c r="B234" s="422" t="s">
        <v>1496</v>
      </c>
      <c r="C234" s="310"/>
      <c r="D234" s="310"/>
      <c r="E234" s="310"/>
      <c r="F234" s="121" t="str">
        <f t="shared" si="48"/>
        <v/>
      </c>
      <c r="G234" s="121" t="str">
        <f t="shared" si="49"/>
        <v/>
      </c>
      <c r="H234" s="616"/>
      <c r="I234" s="290"/>
    </row>
    <row r="235" s="292" customFormat="1" ht="64" customHeight="1" spans="1:9">
      <c r="A235" s="303">
        <v>2330416</v>
      </c>
      <c r="B235" s="422" t="s">
        <v>1497</v>
      </c>
      <c r="C235" s="310"/>
      <c r="D235" s="310"/>
      <c r="E235" s="310"/>
      <c r="F235" s="121" t="str">
        <f t="shared" si="48"/>
        <v/>
      </c>
      <c r="G235" s="121" t="str">
        <f t="shared" si="49"/>
        <v/>
      </c>
      <c r="H235" s="616"/>
      <c r="I235" s="290"/>
    </row>
    <row r="236" s="292" customFormat="1" ht="64" customHeight="1" spans="1:9">
      <c r="A236" s="303">
        <v>2330417</v>
      </c>
      <c r="B236" s="422" t="s">
        <v>1498</v>
      </c>
      <c r="C236" s="310"/>
      <c r="D236" s="310"/>
      <c r="E236" s="310"/>
      <c r="F236" s="121" t="str">
        <f t="shared" si="48"/>
        <v/>
      </c>
      <c r="G236" s="121" t="str">
        <f t="shared" si="49"/>
        <v/>
      </c>
      <c r="H236" s="616"/>
      <c r="I236" s="290"/>
    </row>
    <row r="237" s="292" customFormat="1" ht="64" customHeight="1" spans="1:9">
      <c r="A237" s="303">
        <v>2330418</v>
      </c>
      <c r="B237" s="422" t="s">
        <v>1499</v>
      </c>
      <c r="C237" s="310"/>
      <c r="D237" s="310"/>
      <c r="E237" s="310"/>
      <c r="F237" s="121" t="str">
        <f t="shared" si="48"/>
        <v/>
      </c>
      <c r="G237" s="121" t="str">
        <f t="shared" si="49"/>
        <v/>
      </c>
      <c r="H237" s="616"/>
      <c r="I237" s="290"/>
    </row>
    <row r="238" s="292" customFormat="1" ht="36" customHeight="1" spans="1:9">
      <c r="A238" s="303">
        <v>2330419</v>
      </c>
      <c r="B238" s="422" t="s">
        <v>1500</v>
      </c>
      <c r="C238" s="310"/>
      <c r="D238" s="310"/>
      <c r="E238" s="310"/>
      <c r="F238" s="121" t="str">
        <f t="shared" si="48"/>
        <v/>
      </c>
      <c r="G238" s="121" t="str">
        <f t="shared" si="49"/>
        <v/>
      </c>
      <c r="H238" s="616"/>
      <c r="I238" s="290"/>
    </row>
    <row r="239" s="292" customFormat="1" ht="36" customHeight="1" spans="1:9">
      <c r="A239" s="303">
        <v>2330420</v>
      </c>
      <c r="B239" s="422" t="s">
        <v>1501</v>
      </c>
      <c r="C239" s="310"/>
      <c r="D239" s="310"/>
      <c r="E239" s="310"/>
      <c r="F239" s="121" t="str">
        <f t="shared" si="48"/>
        <v/>
      </c>
      <c r="G239" s="121" t="str">
        <f t="shared" si="49"/>
        <v/>
      </c>
      <c r="H239" s="616"/>
      <c r="I239" s="290"/>
    </row>
    <row r="240" s="292" customFormat="1" ht="36" customHeight="1" spans="1:9">
      <c r="A240" s="303">
        <v>2330431</v>
      </c>
      <c r="B240" s="422" t="s">
        <v>1502</v>
      </c>
      <c r="C240" s="310"/>
      <c r="D240" s="310"/>
      <c r="E240" s="310"/>
      <c r="F240" s="121" t="str">
        <f t="shared" si="48"/>
        <v/>
      </c>
      <c r="G240" s="121" t="str">
        <f t="shared" si="49"/>
        <v/>
      </c>
      <c r="H240" s="616"/>
      <c r="I240" s="290"/>
    </row>
    <row r="241" s="292" customFormat="1" ht="38" customHeight="1" spans="1:9">
      <c r="A241" s="303">
        <v>2330432</v>
      </c>
      <c r="B241" s="422" t="s">
        <v>1503</v>
      </c>
      <c r="C241" s="310">
        <v>26</v>
      </c>
      <c r="D241" s="310">
        <v>85</v>
      </c>
      <c r="E241" s="310">
        <v>85</v>
      </c>
      <c r="F241" s="121">
        <f t="shared" si="48"/>
        <v>2.269</v>
      </c>
      <c r="G241" s="121">
        <f t="shared" si="49"/>
        <v>1</v>
      </c>
      <c r="H241" s="616"/>
      <c r="I241" s="290"/>
    </row>
    <row r="242" s="292" customFormat="1" ht="38" customHeight="1" spans="1:9">
      <c r="A242" s="303">
        <v>2330433</v>
      </c>
      <c r="B242" s="422" t="s">
        <v>1504</v>
      </c>
      <c r="C242" s="310">
        <v>64</v>
      </c>
      <c r="D242" s="310">
        <v>220</v>
      </c>
      <c r="E242" s="310">
        <v>220</v>
      </c>
      <c r="F242" s="121">
        <f t="shared" si="48"/>
        <v>2.438</v>
      </c>
      <c r="G242" s="121">
        <f t="shared" si="49"/>
        <v>1</v>
      </c>
      <c r="H242" s="616"/>
      <c r="I242" s="290"/>
    </row>
    <row r="243" s="292" customFormat="1" ht="64" customHeight="1" spans="1:9">
      <c r="A243" s="303">
        <v>2330498</v>
      </c>
      <c r="B243" s="422" t="s">
        <v>1505</v>
      </c>
      <c r="C243" s="310">
        <v>65</v>
      </c>
      <c r="D243" s="310">
        <v>220</v>
      </c>
      <c r="E243" s="310">
        <v>220</v>
      </c>
      <c r="F243" s="121">
        <f t="shared" si="48"/>
        <v>2.385</v>
      </c>
      <c r="G243" s="121">
        <f t="shared" si="49"/>
        <v>1</v>
      </c>
      <c r="H243" s="616"/>
      <c r="I243" s="290"/>
    </row>
    <row r="244" s="292" customFormat="1" ht="36" customHeight="1" spans="1:9">
      <c r="A244" s="303">
        <v>2330499</v>
      </c>
      <c r="B244" s="422" t="s">
        <v>1506</v>
      </c>
      <c r="C244" s="310"/>
      <c r="D244" s="310"/>
      <c r="E244" s="310"/>
      <c r="F244" s="121" t="str">
        <f t="shared" si="48"/>
        <v/>
      </c>
      <c r="G244" s="121" t="str">
        <f t="shared" si="49"/>
        <v/>
      </c>
      <c r="H244" s="616"/>
      <c r="I244" s="290"/>
    </row>
    <row r="245" s="292" customFormat="1" ht="36" customHeight="1" spans="1:9">
      <c r="A245" s="314">
        <v>234</v>
      </c>
      <c r="B245" s="300" t="s">
        <v>1507</v>
      </c>
      <c r="C245" s="307">
        <f t="shared" ref="C245:E245" si="54">SUM(C246,C259)</f>
        <v>0</v>
      </c>
      <c r="D245" s="307">
        <f t="shared" si="54"/>
        <v>0</v>
      </c>
      <c r="E245" s="307">
        <f t="shared" si="54"/>
        <v>0</v>
      </c>
      <c r="F245" s="117" t="str">
        <f t="shared" si="48"/>
        <v/>
      </c>
      <c r="G245" s="117" t="str">
        <f t="shared" si="49"/>
        <v/>
      </c>
      <c r="H245" s="616"/>
      <c r="I245" s="290"/>
    </row>
    <row r="246" s="292" customFormat="1" ht="36" customHeight="1" spans="1:9">
      <c r="A246" s="315">
        <v>23401</v>
      </c>
      <c r="B246" s="322" t="s">
        <v>1508</v>
      </c>
      <c r="C246" s="310">
        <f t="shared" ref="C246:E246" si="55">SUM(C247:C258)</f>
        <v>0</v>
      </c>
      <c r="D246" s="310">
        <f t="shared" si="55"/>
        <v>0</v>
      </c>
      <c r="E246" s="310">
        <f t="shared" si="55"/>
        <v>0</v>
      </c>
      <c r="F246" s="121" t="str">
        <f t="shared" si="48"/>
        <v/>
      </c>
      <c r="G246" s="121" t="str">
        <f t="shared" si="49"/>
        <v/>
      </c>
      <c r="H246" s="616"/>
      <c r="I246" s="290"/>
    </row>
    <row r="247" s="292" customFormat="1" ht="36" customHeight="1" spans="1:9">
      <c r="A247" s="315">
        <v>2340101</v>
      </c>
      <c r="B247" s="422" t="s">
        <v>1509</v>
      </c>
      <c r="C247" s="310"/>
      <c r="D247" s="310"/>
      <c r="E247" s="310"/>
      <c r="F247" s="121" t="str">
        <f t="shared" si="48"/>
        <v/>
      </c>
      <c r="G247" s="121" t="str">
        <f t="shared" si="49"/>
        <v/>
      </c>
      <c r="H247" s="616"/>
      <c r="I247" s="290"/>
    </row>
    <row r="248" s="292" customFormat="1" ht="36" customHeight="1" spans="1:9">
      <c r="A248" s="315">
        <v>2340102</v>
      </c>
      <c r="B248" s="422" t="s">
        <v>1510</v>
      </c>
      <c r="C248" s="310"/>
      <c r="D248" s="310"/>
      <c r="E248" s="310"/>
      <c r="F248" s="121" t="str">
        <f t="shared" si="48"/>
        <v/>
      </c>
      <c r="G248" s="121" t="str">
        <f t="shared" si="49"/>
        <v/>
      </c>
      <c r="H248" s="616"/>
      <c r="I248" s="290"/>
    </row>
    <row r="249" s="292" customFormat="1" ht="36" customHeight="1" spans="1:9">
      <c r="A249" s="315">
        <v>2340103</v>
      </c>
      <c r="B249" s="422" t="s">
        <v>1511</v>
      </c>
      <c r="C249" s="310"/>
      <c r="D249" s="310"/>
      <c r="E249" s="310"/>
      <c r="F249" s="121" t="str">
        <f t="shared" si="48"/>
        <v/>
      </c>
      <c r="G249" s="121" t="str">
        <f t="shared" si="49"/>
        <v/>
      </c>
      <c r="H249" s="616"/>
      <c r="I249" s="290"/>
    </row>
    <row r="250" s="292" customFormat="1" ht="36" customHeight="1" spans="1:9">
      <c r="A250" s="315">
        <v>2340104</v>
      </c>
      <c r="B250" s="422" t="s">
        <v>1512</v>
      </c>
      <c r="C250" s="310"/>
      <c r="D250" s="310"/>
      <c r="E250" s="310"/>
      <c r="F250" s="121" t="str">
        <f t="shared" si="48"/>
        <v/>
      </c>
      <c r="G250" s="121" t="str">
        <f t="shared" si="49"/>
        <v/>
      </c>
      <c r="H250" s="616"/>
      <c r="I250" s="290"/>
    </row>
    <row r="251" s="292" customFormat="1" ht="36" customHeight="1" spans="1:9">
      <c r="A251" s="315">
        <v>2340105</v>
      </c>
      <c r="B251" s="422" t="s">
        <v>1513</v>
      </c>
      <c r="C251" s="310"/>
      <c r="D251" s="310"/>
      <c r="E251" s="310"/>
      <c r="F251" s="121" t="str">
        <f t="shared" si="48"/>
        <v/>
      </c>
      <c r="G251" s="121" t="str">
        <f t="shared" si="49"/>
        <v/>
      </c>
      <c r="H251" s="616"/>
      <c r="I251" s="290"/>
    </row>
    <row r="252" s="292" customFormat="1" ht="36" customHeight="1" spans="1:9">
      <c r="A252" s="315">
        <v>2340106</v>
      </c>
      <c r="B252" s="422" t="s">
        <v>1514</v>
      </c>
      <c r="C252" s="310"/>
      <c r="D252" s="310"/>
      <c r="E252" s="310"/>
      <c r="F252" s="121" t="str">
        <f t="shared" si="48"/>
        <v/>
      </c>
      <c r="G252" s="121" t="str">
        <f t="shared" si="49"/>
        <v/>
      </c>
      <c r="H252" s="616"/>
      <c r="I252" s="290"/>
    </row>
    <row r="253" s="292" customFormat="1" ht="36" customHeight="1" spans="1:9">
      <c r="A253" s="315">
        <v>2340107</v>
      </c>
      <c r="B253" s="422" t="s">
        <v>1515</v>
      </c>
      <c r="C253" s="310"/>
      <c r="D253" s="310"/>
      <c r="E253" s="310"/>
      <c r="F253" s="121" t="str">
        <f t="shared" si="48"/>
        <v/>
      </c>
      <c r="G253" s="121" t="str">
        <f t="shared" si="49"/>
        <v/>
      </c>
      <c r="H253" s="616"/>
      <c r="I253" s="290"/>
    </row>
    <row r="254" s="292" customFormat="1" ht="36" customHeight="1" spans="1:9">
      <c r="A254" s="315">
        <v>2340108</v>
      </c>
      <c r="B254" s="422" t="s">
        <v>1516</v>
      </c>
      <c r="C254" s="310"/>
      <c r="D254" s="310"/>
      <c r="E254" s="310"/>
      <c r="F254" s="121" t="str">
        <f t="shared" si="48"/>
        <v/>
      </c>
      <c r="G254" s="121" t="str">
        <f t="shared" si="49"/>
        <v/>
      </c>
      <c r="H254" s="616"/>
      <c r="I254" s="290"/>
    </row>
    <row r="255" s="292" customFormat="1" ht="38" customHeight="1" spans="1:9">
      <c r="A255" s="315">
        <v>2340109</v>
      </c>
      <c r="B255" s="422" t="s">
        <v>1517</v>
      </c>
      <c r="C255" s="310"/>
      <c r="D255" s="310"/>
      <c r="E255" s="310"/>
      <c r="F255" s="121" t="str">
        <f t="shared" si="48"/>
        <v/>
      </c>
      <c r="G255" s="121" t="str">
        <f t="shared" si="49"/>
        <v/>
      </c>
      <c r="H255" s="616"/>
      <c r="I255" s="290"/>
    </row>
    <row r="256" s="292" customFormat="1" ht="36" customHeight="1" spans="1:9">
      <c r="A256" s="315">
        <v>2340110</v>
      </c>
      <c r="B256" s="422" t="s">
        <v>1518</v>
      </c>
      <c r="C256" s="310"/>
      <c r="D256" s="310"/>
      <c r="E256" s="310"/>
      <c r="F256" s="121" t="str">
        <f t="shared" si="48"/>
        <v/>
      </c>
      <c r="G256" s="121" t="str">
        <f t="shared" si="49"/>
        <v/>
      </c>
      <c r="H256" s="616"/>
      <c r="I256" s="290"/>
    </row>
    <row r="257" s="292" customFormat="1" ht="36" customHeight="1" spans="1:9">
      <c r="A257" s="315">
        <v>2340111</v>
      </c>
      <c r="B257" s="422" t="s">
        <v>1519</v>
      </c>
      <c r="C257" s="310"/>
      <c r="D257" s="310"/>
      <c r="E257" s="310"/>
      <c r="F257" s="121" t="str">
        <f t="shared" si="48"/>
        <v/>
      </c>
      <c r="G257" s="121" t="str">
        <f t="shared" si="49"/>
        <v/>
      </c>
      <c r="H257" s="616"/>
      <c r="I257" s="290"/>
    </row>
    <row r="258" s="292" customFormat="1" ht="36" customHeight="1" spans="1:9">
      <c r="A258" s="315">
        <v>2340199</v>
      </c>
      <c r="B258" s="422" t="s">
        <v>1520</v>
      </c>
      <c r="C258" s="310"/>
      <c r="D258" s="310"/>
      <c r="E258" s="310"/>
      <c r="F258" s="121" t="str">
        <f t="shared" si="48"/>
        <v/>
      </c>
      <c r="G258" s="121" t="str">
        <f t="shared" si="49"/>
        <v/>
      </c>
      <c r="H258" s="616"/>
      <c r="I258" s="290"/>
    </row>
    <row r="259" s="292" customFormat="1" ht="36" customHeight="1" spans="1:9">
      <c r="A259" s="315">
        <v>23402</v>
      </c>
      <c r="B259" s="322" t="s">
        <v>1521</v>
      </c>
      <c r="C259" s="310">
        <f t="shared" ref="C259:E259" si="56">SUM(C260:C265)</f>
        <v>0</v>
      </c>
      <c r="D259" s="310">
        <f t="shared" si="56"/>
        <v>0</v>
      </c>
      <c r="E259" s="310">
        <f t="shared" si="56"/>
        <v>0</v>
      </c>
      <c r="F259" s="121" t="str">
        <f t="shared" si="48"/>
        <v/>
      </c>
      <c r="G259" s="121" t="str">
        <f t="shared" si="49"/>
        <v/>
      </c>
      <c r="H259" s="616"/>
      <c r="I259" s="290"/>
    </row>
    <row r="260" s="292" customFormat="1" ht="36" customHeight="1" spans="1:9">
      <c r="A260" s="315">
        <v>2340201</v>
      </c>
      <c r="B260" s="422" t="s">
        <v>912</v>
      </c>
      <c r="C260" s="310"/>
      <c r="D260" s="310"/>
      <c r="E260" s="310"/>
      <c r="F260" s="121" t="str">
        <f t="shared" si="48"/>
        <v/>
      </c>
      <c r="G260" s="121" t="str">
        <f t="shared" si="49"/>
        <v/>
      </c>
      <c r="H260" s="616"/>
      <c r="I260" s="290"/>
    </row>
    <row r="261" s="292" customFormat="1" ht="36" customHeight="1" spans="1:9">
      <c r="A261" s="315">
        <v>2340202</v>
      </c>
      <c r="B261" s="422" t="s">
        <v>950</v>
      </c>
      <c r="C261" s="310"/>
      <c r="D261" s="310"/>
      <c r="E261" s="310"/>
      <c r="F261" s="121" t="str">
        <f t="shared" ref="F261:F276" si="57">IF(C261&gt;0,E261/C261-1,"")</f>
        <v/>
      </c>
      <c r="G261" s="121" t="str">
        <f t="shared" ref="G261:G276" si="58">IF(D261&gt;0,E261/D261,"")</f>
        <v/>
      </c>
      <c r="H261" s="616"/>
      <c r="I261" s="290"/>
    </row>
    <row r="262" s="292" customFormat="1" ht="36" customHeight="1" spans="1:9">
      <c r="A262" s="315">
        <v>2340203</v>
      </c>
      <c r="B262" s="422" t="s">
        <v>1522</v>
      </c>
      <c r="C262" s="310"/>
      <c r="D262" s="310"/>
      <c r="E262" s="310"/>
      <c r="F262" s="121" t="str">
        <f t="shared" si="57"/>
        <v/>
      </c>
      <c r="G262" s="121" t="str">
        <f t="shared" si="58"/>
        <v/>
      </c>
      <c r="H262" s="616"/>
      <c r="I262" s="290"/>
    </row>
    <row r="263" s="292" customFormat="1" ht="36" customHeight="1" spans="1:9">
      <c r="A263" s="315">
        <v>2340204</v>
      </c>
      <c r="B263" s="422" t="s">
        <v>1523</v>
      </c>
      <c r="C263" s="310"/>
      <c r="D263" s="310"/>
      <c r="E263" s="310"/>
      <c r="F263" s="121" t="str">
        <f t="shared" si="57"/>
        <v/>
      </c>
      <c r="G263" s="121" t="str">
        <f t="shared" si="58"/>
        <v/>
      </c>
      <c r="H263" s="616"/>
      <c r="I263" s="290"/>
    </row>
    <row r="264" s="292" customFormat="1" ht="36" customHeight="1" spans="1:9">
      <c r="A264" s="315">
        <v>2340205</v>
      </c>
      <c r="B264" s="422" t="s">
        <v>1524</v>
      </c>
      <c r="C264" s="310"/>
      <c r="D264" s="310"/>
      <c r="E264" s="310"/>
      <c r="F264" s="121" t="str">
        <f t="shared" si="57"/>
        <v/>
      </c>
      <c r="G264" s="121" t="str">
        <f t="shared" si="58"/>
        <v/>
      </c>
      <c r="H264" s="616"/>
      <c r="I264" s="290"/>
    </row>
    <row r="265" s="292" customFormat="1" ht="38" customHeight="1" spans="1:9">
      <c r="A265" s="315">
        <v>2340299</v>
      </c>
      <c r="B265" s="422" t="s">
        <v>1525</v>
      </c>
      <c r="C265" s="310"/>
      <c r="D265" s="310"/>
      <c r="E265" s="310"/>
      <c r="F265" s="121" t="str">
        <f t="shared" si="57"/>
        <v/>
      </c>
      <c r="G265" s="121" t="str">
        <f t="shared" si="58"/>
        <v/>
      </c>
      <c r="H265" s="616"/>
      <c r="I265" s="290"/>
    </row>
    <row r="266" s="292" customFormat="1" ht="38" customHeight="1" spans="1:9">
      <c r="A266" s="299"/>
      <c r="B266" s="300"/>
      <c r="C266" s="310"/>
      <c r="D266" s="310"/>
      <c r="E266" s="310"/>
      <c r="F266" s="117" t="str">
        <f t="shared" si="57"/>
        <v/>
      </c>
      <c r="G266" s="117" t="str">
        <f t="shared" si="58"/>
        <v/>
      </c>
      <c r="H266" s="616"/>
      <c r="I266" s="290"/>
    </row>
    <row r="267" s="292" customFormat="1" ht="38" customHeight="1" spans="1:9">
      <c r="A267" s="318"/>
      <c r="B267" s="319" t="s">
        <v>1526</v>
      </c>
      <c r="C267" s="307">
        <f t="shared" ref="C267:E267" si="59">SUM(C5,C21,C33,C44,C102,C126,C178,C182,C209,C227,C245)</f>
        <v>435066</v>
      </c>
      <c r="D267" s="307">
        <f t="shared" si="59"/>
        <v>247264</v>
      </c>
      <c r="E267" s="307">
        <f t="shared" si="59"/>
        <v>66112</v>
      </c>
      <c r="F267" s="117">
        <f t="shared" si="57"/>
        <v>-0.848</v>
      </c>
      <c r="G267" s="117">
        <f t="shared" si="58"/>
        <v>0.267</v>
      </c>
      <c r="H267" s="616"/>
      <c r="I267" s="290"/>
    </row>
    <row r="268" s="292" customFormat="1" ht="38" customHeight="1" spans="1:9">
      <c r="A268" s="617">
        <v>230</v>
      </c>
      <c r="B268" s="321" t="s">
        <v>136</v>
      </c>
      <c r="C268" s="307">
        <f t="shared" ref="C268:E268" si="60">SUM(C269,C270:C272)</f>
        <v>24361</v>
      </c>
      <c r="D268" s="307">
        <f t="shared" si="60"/>
        <v>93872</v>
      </c>
      <c r="E268" s="307">
        <f t="shared" si="60"/>
        <v>7974</v>
      </c>
      <c r="F268" s="117">
        <f t="shared" si="57"/>
        <v>-0.673</v>
      </c>
      <c r="G268" s="117">
        <f t="shared" si="58"/>
        <v>0.085</v>
      </c>
      <c r="H268" s="616"/>
      <c r="I268" s="290"/>
    </row>
    <row r="269" s="480" customFormat="1" ht="36" customHeight="1" spans="1:9">
      <c r="A269" s="324">
        <v>23004</v>
      </c>
      <c r="B269" s="322" t="s">
        <v>1527</v>
      </c>
      <c r="C269" s="358"/>
      <c r="D269" s="358"/>
      <c r="E269" s="358"/>
      <c r="F269" s="121" t="str">
        <f t="shared" si="57"/>
        <v/>
      </c>
      <c r="G269" s="121" t="str">
        <f t="shared" si="58"/>
        <v/>
      </c>
      <c r="H269" s="618"/>
      <c r="I269" s="620"/>
    </row>
    <row r="270" s="292" customFormat="1" ht="36" customHeight="1" spans="1:9">
      <c r="A270" s="324">
        <v>23006</v>
      </c>
      <c r="B270" s="322" t="s">
        <v>137</v>
      </c>
      <c r="C270" s="358"/>
      <c r="D270" s="358"/>
      <c r="E270" s="358">
        <v>3974</v>
      </c>
      <c r="F270" s="121" t="str">
        <f t="shared" si="57"/>
        <v/>
      </c>
      <c r="G270" s="121" t="str">
        <f t="shared" si="58"/>
        <v/>
      </c>
      <c r="H270" s="616"/>
      <c r="I270" s="290"/>
    </row>
    <row r="271" s="292" customFormat="1" ht="38" customHeight="1" spans="1:9">
      <c r="A271" s="324">
        <v>23008</v>
      </c>
      <c r="B271" s="322" t="s">
        <v>140</v>
      </c>
      <c r="C271" s="358">
        <v>23016</v>
      </c>
      <c r="D271" s="358">
        <v>93872</v>
      </c>
      <c r="E271" s="358"/>
      <c r="F271" s="121">
        <f t="shared" si="57"/>
        <v>-1</v>
      </c>
      <c r="G271" s="121">
        <f t="shared" si="58"/>
        <v>0</v>
      </c>
      <c r="H271" s="616"/>
      <c r="I271" s="290"/>
    </row>
    <row r="272" s="292" customFormat="1" ht="38" customHeight="1" spans="1:9">
      <c r="A272" s="324">
        <v>23009</v>
      </c>
      <c r="B272" s="322" t="s">
        <v>1528</v>
      </c>
      <c r="C272" s="358">
        <v>1345</v>
      </c>
      <c r="D272" s="358"/>
      <c r="E272" s="358">
        <v>4000</v>
      </c>
      <c r="F272" s="121">
        <f t="shared" si="57"/>
        <v>1.974</v>
      </c>
      <c r="G272" s="121" t="str">
        <f t="shared" si="58"/>
        <v/>
      </c>
      <c r="H272" s="616"/>
      <c r="I272" s="290"/>
    </row>
    <row r="273" s="292" customFormat="1" ht="38" customHeight="1" spans="1:9">
      <c r="A273" s="356">
        <v>231</v>
      </c>
      <c r="B273" s="329" t="s">
        <v>1529</v>
      </c>
      <c r="C273" s="360">
        <f t="shared" ref="C273:E273" si="61">SUM(C274:C275)</f>
        <v>69960</v>
      </c>
      <c r="D273" s="360">
        <f t="shared" si="61"/>
        <v>14400</v>
      </c>
      <c r="E273" s="360">
        <f t="shared" si="61"/>
        <v>14400</v>
      </c>
      <c r="F273" s="117">
        <f t="shared" si="57"/>
        <v>-0.794</v>
      </c>
      <c r="G273" s="117">
        <f t="shared" si="58"/>
        <v>1</v>
      </c>
      <c r="H273" s="616"/>
      <c r="I273" s="290"/>
    </row>
    <row r="274" s="292" customFormat="1" ht="38" customHeight="1" spans="1:9">
      <c r="A274" s="619"/>
      <c r="B274" s="322" t="s">
        <v>146</v>
      </c>
      <c r="C274" s="358"/>
      <c r="D274" s="358">
        <v>14400</v>
      </c>
      <c r="E274" s="358">
        <v>4100</v>
      </c>
      <c r="F274" s="117" t="str">
        <f t="shared" si="57"/>
        <v/>
      </c>
      <c r="G274" s="121">
        <f t="shared" si="58"/>
        <v>0.285</v>
      </c>
      <c r="H274" s="616"/>
      <c r="I274" s="290"/>
    </row>
    <row r="275" s="292" customFormat="1" ht="38" customHeight="1" spans="1:9">
      <c r="A275" s="619"/>
      <c r="B275" s="322" t="s">
        <v>147</v>
      </c>
      <c r="C275" s="358">
        <v>69960</v>
      </c>
      <c r="D275" s="358"/>
      <c r="E275" s="358">
        <v>10300</v>
      </c>
      <c r="F275" s="121">
        <f t="shared" si="57"/>
        <v>-0.853</v>
      </c>
      <c r="G275" s="117" t="str">
        <f t="shared" si="58"/>
        <v/>
      </c>
      <c r="H275" s="616"/>
      <c r="I275" s="290"/>
    </row>
    <row r="276" s="292" customFormat="1" ht="38" customHeight="1" spans="1:9">
      <c r="A276" s="361"/>
      <c r="B276" s="331" t="s">
        <v>151</v>
      </c>
      <c r="C276" s="360">
        <f t="shared" ref="C276:E276" si="62">SUM(C267:C268,C273)</f>
        <v>529387</v>
      </c>
      <c r="D276" s="360">
        <f t="shared" si="62"/>
        <v>355536</v>
      </c>
      <c r="E276" s="360">
        <f t="shared" si="62"/>
        <v>88486</v>
      </c>
      <c r="F276" s="117">
        <f t="shared" si="57"/>
        <v>-0.833</v>
      </c>
      <c r="G276" s="117">
        <f t="shared" si="58"/>
        <v>0.249</v>
      </c>
      <c r="H276" s="616"/>
      <c r="I276" s="290"/>
    </row>
    <row r="277" s="292" customFormat="1" ht="28" customHeight="1" spans="3:8">
      <c r="C277" s="597"/>
      <c r="D277" s="597"/>
      <c r="E277" s="597"/>
      <c r="F277" s="293"/>
      <c r="G277" s="293"/>
      <c r="H277" s="612"/>
    </row>
  </sheetData>
  <mergeCells count="6">
    <mergeCell ref="B1:G1"/>
    <mergeCell ref="D3:E3"/>
    <mergeCell ref="F3:G3"/>
    <mergeCell ref="A3:A4"/>
    <mergeCell ref="B3:B4"/>
    <mergeCell ref="C3:C4"/>
  </mergeCells>
  <conditionalFormatting sqref="B6">
    <cfRule type="expression" dxfId="1" priority="133" stopIfTrue="1">
      <formula>"len($A:$A)=3"</formula>
    </cfRule>
    <cfRule type="expression" dxfId="1" priority="134" stopIfTrue="1">
      <formula>"len($A:$A)=3"</formula>
    </cfRule>
    <cfRule type="expression" dxfId="1" priority="135" stopIfTrue="1">
      <formula>"len($A:$A)=3"</formula>
    </cfRule>
  </conditionalFormatting>
  <conditionalFormatting sqref="B12">
    <cfRule type="expression" dxfId="1" priority="130" stopIfTrue="1">
      <formula>"len($A:$A)=3"</formula>
    </cfRule>
    <cfRule type="expression" dxfId="1" priority="131" stopIfTrue="1">
      <formula>"len($A:$A)=3"</formula>
    </cfRule>
    <cfRule type="expression" dxfId="1" priority="132" stopIfTrue="1">
      <formula>"len($A:$A)=3"</formula>
    </cfRule>
  </conditionalFormatting>
  <conditionalFormatting sqref="B18">
    <cfRule type="expression" dxfId="1" priority="127" stopIfTrue="1">
      <formula>"len($A:$A)=3"</formula>
    </cfRule>
    <cfRule type="expression" dxfId="1" priority="128" stopIfTrue="1">
      <formula>"len($A:$A)=3"</formula>
    </cfRule>
    <cfRule type="expression" dxfId="1" priority="129" stopIfTrue="1">
      <formula>"len($A:$A)=3"</formula>
    </cfRule>
  </conditionalFormatting>
  <conditionalFormatting sqref="B22">
    <cfRule type="expression" dxfId="1" priority="124" stopIfTrue="1">
      <formula>"len($A:$A)=3"</formula>
    </cfRule>
    <cfRule type="expression" dxfId="1" priority="125" stopIfTrue="1">
      <formula>"len($A:$A)=3"</formula>
    </cfRule>
    <cfRule type="expression" dxfId="1" priority="126" stopIfTrue="1">
      <formula>"len($A:$A)=3"</formula>
    </cfRule>
  </conditionalFormatting>
  <conditionalFormatting sqref="B26">
    <cfRule type="expression" dxfId="1" priority="121" stopIfTrue="1">
      <formula>"len($A:$A)=3"</formula>
    </cfRule>
    <cfRule type="expression" dxfId="1" priority="122" stopIfTrue="1">
      <formula>"len($A:$A)=3"</formula>
    </cfRule>
    <cfRule type="expression" dxfId="1" priority="123" stopIfTrue="1">
      <formula>"len($A:$A)=3"</formula>
    </cfRule>
  </conditionalFormatting>
  <conditionalFormatting sqref="B30">
    <cfRule type="expression" dxfId="1" priority="118" stopIfTrue="1">
      <formula>"len($A:$A)=3"</formula>
    </cfRule>
    <cfRule type="expression" dxfId="1" priority="119" stopIfTrue="1">
      <formula>"len($A:$A)=3"</formula>
    </cfRule>
    <cfRule type="expression" dxfId="1" priority="120" stopIfTrue="1">
      <formula>"len($A:$A)=3"</formula>
    </cfRule>
  </conditionalFormatting>
  <conditionalFormatting sqref="B34">
    <cfRule type="expression" dxfId="1" priority="115" stopIfTrue="1">
      <formula>"len($A:$A)=3"</formula>
    </cfRule>
    <cfRule type="expression" dxfId="1" priority="116" stopIfTrue="1">
      <formula>"len($A:$A)=3"</formula>
    </cfRule>
    <cfRule type="expression" dxfId="1" priority="117" stopIfTrue="1">
      <formula>"len($A:$A)=3"</formula>
    </cfRule>
  </conditionalFormatting>
  <conditionalFormatting sqref="B39">
    <cfRule type="expression" dxfId="1" priority="112" stopIfTrue="1">
      <formula>"len($A:$A)=3"</formula>
    </cfRule>
    <cfRule type="expression" dxfId="1" priority="113" stopIfTrue="1">
      <formula>"len($A:$A)=3"</formula>
    </cfRule>
    <cfRule type="expression" dxfId="1" priority="114" stopIfTrue="1">
      <formula>"len($A:$A)=3"</formula>
    </cfRule>
  </conditionalFormatting>
  <conditionalFormatting sqref="B45">
    <cfRule type="expression" dxfId="1" priority="109" stopIfTrue="1">
      <formula>"len($A:$A)=3"</formula>
    </cfRule>
    <cfRule type="expression" dxfId="1" priority="110" stopIfTrue="1">
      <formula>"len($A:$A)=3"</formula>
    </cfRule>
    <cfRule type="expression" dxfId="1" priority="111" stopIfTrue="1">
      <formula>"len($A:$A)=3"</formula>
    </cfRule>
  </conditionalFormatting>
  <conditionalFormatting sqref="B61">
    <cfRule type="expression" dxfId="1" priority="106" stopIfTrue="1">
      <formula>"len($A:$A)=3"</formula>
    </cfRule>
    <cfRule type="expression" dxfId="1" priority="107" stopIfTrue="1">
      <formula>"len($A:$A)=3"</formula>
    </cfRule>
    <cfRule type="expression" dxfId="1" priority="108" stopIfTrue="1">
      <formula>"len($A:$A)=3"</formula>
    </cfRule>
  </conditionalFormatting>
  <conditionalFormatting sqref="B65">
    <cfRule type="expression" dxfId="1" priority="103" stopIfTrue="1">
      <formula>"len($A:$A)=3"</formula>
    </cfRule>
    <cfRule type="expression" dxfId="1" priority="104" stopIfTrue="1">
      <formula>"len($A:$A)=3"</formula>
    </cfRule>
    <cfRule type="expression" dxfId="1" priority="105" stopIfTrue="1">
      <formula>"len($A:$A)=3"</formula>
    </cfRule>
  </conditionalFormatting>
  <conditionalFormatting sqref="B66">
    <cfRule type="expression" dxfId="1" priority="100" stopIfTrue="1">
      <formula>"len($A:$A)=3"</formula>
    </cfRule>
    <cfRule type="expression" dxfId="1" priority="101" stopIfTrue="1">
      <formula>"len($A:$A)=3"</formula>
    </cfRule>
    <cfRule type="expression" dxfId="1" priority="102" stopIfTrue="1">
      <formula>"len($A:$A)=3"</formula>
    </cfRule>
  </conditionalFormatting>
  <conditionalFormatting sqref="B72">
    <cfRule type="expression" dxfId="1" priority="97" stopIfTrue="1">
      <formula>"len($A:$A)=3"</formula>
    </cfRule>
    <cfRule type="expression" dxfId="1" priority="98" stopIfTrue="1">
      <formula>"len($A:$A)=3"</formula>
    </cfRule>
    <cfRule type="expression" dxfId="1" priority="99" stopIfTrue="1">
      <formula>"len($A:$A)=3"</formula>
    </cfRule>
  </conditionalFormatting>
  <conditionalFormatting sqref="B76">
    <cfRule type="expression" dxfId="1" priority="94" stopIfTrue="1">
      <formula>"len($A:$A)=3"</formula>
    </cfRule>
    <cfRule type="expression" dxfId="1" priority="95" stopIfTrue="1">
      <formula>"len($A:$A)=3"</formula>
    </cfRule>
    <cfRule type="expression" dxfId="1" priority="96" stopIfTrue="1">
      <formula>"len($A:$A)=3"</formula>
    </cfRule>
  </conditionalFormatting>
  <conditionalFormatting sqref="B80">
    <cfRule type="expression" dxfId="1" priority="91" stopIfTrue="1">
      <formula>"len($A:$A)=3"</formula>
    </cfRule>
    <cfRule type="expression" dxfId="1" priority="92" stopIfTrue="1">
      <formula>"len($A:$A)=3"</formula>
    </cfRule>
    <cfRule type="expression" dxfId="1" priority="93" stopIfTrue="1">
      <formula>"len($A:$A)=3"</formula>
    </cfRule>
  </conditionalFormatting>
  <conditionalFormatting sqref="B84">
    <cfRule type="expression" dxfId="1" priority="88" stopIfTrue="1">
      <formula>"len($A:$A)=3"</formula>
    </cfRule>
    <cfRule type="expression" dxfId="1" priority="89" stopIfTrue="1">
      <formula>"len($A:$A)=3"</formula>
    </cfRule>
    <cfRule type="expression" dxfId="1" priority="90" stopIfTrue="1">
      <formula>"len($A:$A)=3"</formula>
    </cfRule>
  </conditionalFormatting>
  <conditionalFormatting sqref="B90">
    <cfRule type="expression" dxfId="1" priority="85" stopIfTrue="1">
      <formula>"len($A:$A)=3"</formula>
    </cfRule>
    <cfRule type="expression" dxfId="1" priority="86" stopIfTrue="1">
      <formula>"len($A:$A)=3"</formula>
    </cfRule>
    <cfRule type="expression" dxfId="1" priority="87" stopIfTrue="1">
      <formula>"len($A:$A)=3"</formula>
    </cfRule>
  </conditionalFormatting>
  <conditionalFormatting sqref="B93">
    <cfRule type="expression" dxfId="1" priority="82" stopIfTrue="1">
      <formula>"len($A:$A)=3"</formula>
    </cfRule>
    <cfRule type="expression" dxfId="1" priority="83" stopIfTrue="1">
      <formula>"len($A:$A)=3"</formula>
    </cfRule>
    <cfRule type="expression" dxfId="1" priority="84" stopIfTrue="1">
      <formula>"len($A:$A)=3"</formula>
    </cfRule>
  </conditionalFormatting>
  <conditionalFormatting sqref="B103">
    <cfRule type="expression" dxfId="1" priority="79" stopIfTrue="1">
      <formula>"len($A:$A)=3"</formula>
    </cfRule>
    <cfRule type="expression" dxfId="1" priority="80" stopIfTrue="1">
      <formula>"len($A:$A)=3"</formula>
    </cfRule>
    <cfRule type="expression" dxfId="1" priority="81" stopIfTrue="1">
      <formula>"len($A:$A)=3"</formula>
    </cfRule>
  </conditionalFormatting>
  <conditionalFormatting sqref="B108">
    <cfRule type="expression" dxfId="1" priority="76" stopIfTrue="1">
      <formula>"len($A:$A)=3"</formula>
    </cfRule>
    <cfRule type="expression" dxfId="1" priority="77" stopIfTrue="1">
      <formula>"len($A:$A)=3"</formula>
    </cfRule>
    <cfRule type="expression" dxfId="1" priority="78" stopIfTrue="1">
      <formula>"len($A:$A)=3"</formula>
    </cfRule>
  </conditionalFormatting>
  <conditionalFormatting sqref="B113">
    <cfRule type="expression" dxfId="1" priority="73" stopIfTrue="1">
      <formula>"len($A:$A)=3"</formula>
    </cfRule>
    <cfRule type="expression" dxfId="1" priority="74" stopIfTrue="1">
      <formula>"len($A:$A)=3"</formula>
    </cfRule>
    <cfRule type="expression" dxfId="1" priority="75" stopIfTrue="1">
      <formula>"len($A:$A)=3"</formula>
    </cfRule>
  </conditionalFormatting>
  <conditionalFormatting sqref="B118">
    <cfRule type="expression" dxfId="1" priority="70" stopIfTrue="1">
      <formula>"len($A:$A)=3"</formula>
    </cfRule>
    <cfRule type="expression" dxfId="1" priority="71" stopIfTrue="1">
      <formula>"len($A:$A)=3"</formula>
    </cfRule>
    <cfRule type="expression" dxfId="1" priority="72" stopIfTrue="1">
      <formula>"len($A:$A)=3"</formula>
    </cfRule>
  </conditionalFormatting>
  <conditionalFormatting sqref="B121">
    <cfRule type="expression" dxfId="1" priority="67" stopIfTrue="1">
      <formula>"len($A:$A)=3"</formula>
    </cfRule>
    <cfRule type="expression" dxfId="1" priority="68" stopIfTrue="1">
      <formula>"len($A:$A)=3"</formula>
    </cfRule>
    <cfRule type="expression" dxfId="1" priority="69" stopIfTrue="1">
      <formula>"len($A:$A)=3"</formula>
    </cfRule>
  </conditionalFormatting>
  <conditionalFormatting sqref="B127">
    <cfRule type="expression" dxfId="1" priority="64" stopIfTrue="1">
      <formula>"len($A:$A)=3"</formula>
    </cfRule>
    <cfRule type="expression" dxfId="1" priority="65" stopIfTrue="1">
      <formula>"len($A:$A)=3"</formula>
    </cfRule>
    <cfRule type="expression" dxfId="1" priority="66" stopIfTrue="1">
      <formula>"len($A:$A)=3"</formula>
    </cfRule>
  </conditionalFormatting>
  <conditionalFormatting sqref="B132">
    <cfRule type="expression" dxfId="1" priority="61" stopIfTrue="1">
      <formula>"len($A:$A)=3"</formula>
    </cfRule>
    <cfRule type="expression" dxfId="1" priority="62" stopIfTrue="1">
      <formula>"len($A:$A)=3"</formula>
    </cfRule>
    <cfRule type="expression" dxfId="1" priority="63" stopIfTrue="1">
      <formula>"len($A:$A)=3"</formula>
    </cfRule>
  </conditionalFormatting>
  <conditionalFormatting sqref="B137">
    <cfRule type="expression" dxfId="1" priority="58" stopIfTrue="1">
      <formula>"len($A:$A)=3"</formula>
    </cfRule>
    <cfRule type="expression" dxfId="1" priority="59" stopIfTrue="1">
      <formula>"len($A:$A)=3"</formula>
    </cfRule>
    <cfRule type="expression" dxfId="1" priority="60" stopIfTrue="1">
      <formula>"len($A:$A)=3"</formula>
    </cfRule>
  </conditionalFormatting>
  <conditionalFormatting sqref="B142">
    <cfRule type="expression" dxfId="1" priority="55" stopIfTrue="1">
      <formula>"len($A:$A)=3"</formula>
    </cfRule>
    <cfRule type="expression" dxfId="1" priority="56" stopIfTrue="1">
      <formula>"len($A:$A)=3"</formula>
    </cfRule>
    <cfRule type="expression" dxfId="1" priority="57" stopIfTrue="1">
      <formula>"len($A:$A)=3"</formula>
    </cfRule>
  </conditionalFormatting>
  <conditionalFormatting sqref="B151">
    <cfRule type="expression" dxfId="1" priority="52" stopIfTrue="1">
      <formula>"len($A:$A)=3"</formula>
    </cfRule>
    <cfRule type="expression" dxfId="1" priority="53" stopIfTrue="1">
      <formula>"len($A:$A)=3"</formula>
    </cfRule>
    <cfRule type="expression" dxfId="1" priority="54" stopIfTrue="1">
      <formula>"len($A:$A)=3"</formula>
    </cfRule>
  </conditionalFormatting>
  <conditionalFormatting sqref="B158">
    <cfRule type="expression" dxfId="1" priority="49" stopIfTrue="1">
      <formula>"len($A:$A)=3"</formula>
    </cfRule>
    <cfRule type="expression" dxfId="1" priority="50" stopIfTrue="1">
      <formula>"len($A:$A)=3"</formula>
    </cfRule>
    <cfRule type="expression" dxfId="1" priority="51" stopIfTrue="1">
      <formula>"len($A:$A)=3"</formula>
    </cfRule>
  </conditionalFormatting>
  <conditionalFormatting sqref="B167">
    <cfRule type="expression" dxfId="1" priority="46" stopIfTrue="1">
      <formula>"len($A:$A)=3"</formula>
    </cfRule>
    <cfRule type="expression" dxfId="1" priority="47" stopIfTrue="1">
      <formula>"len($A:$A)=3"</formula>
    </cfRule>
    <cfRule type="expression" dxfId="1" priority="48" stopIfTrue="1">
      <formula>"len($A:$A)=3"</formula>
    </cfRule>
  </conditionalFormatting>
  <conditionalFormatting sqref="B170">
    <cfRule type="expression" dxfId="1" priority="43" stopIfTrue="1">
      <formula>"len($A:$A)=3"</formula>
    </cfRule>
    <cfRule type="expression" dxfId="1" priority="44" stopIfTrue="1">
      <formula>"len($A:$A)=3"</formula>
    </cfRule>
    <cfRule type="expression" dxfId="1" priority="45" stopIfTrue="1">
      <formula>"len($A:$A)=3"</formula>
    </cfRule>
  </conditionalFormatting>
  <conditionalFormatting sqref="B179">
    <cfRule type="expression" dxfId="1" priority="37" stopIfTrue="1">
      <formula>"len($A:$A)=3"</formula>
    </cfRule>
    <cfRule type="expression" dxfId="1" priority="38" stopIfTrue="1">
      <formula>"len($A:$A)=3"</formula>
    </cfRule>
    <cfRule type="expression" dxfId="1" priority="39" stopIfTrue="1">
      <formula>"len($A:$A)=3"</formula>
    </cfRule>
  </conditionalFormatting>
  <conditionalFormatting sqref="B183">
    <cfRule type="expression" dxfId="1" priority="34" stopIfTrue="1">
      <formula>"len($A:$A)=3"</formula>
    </cfRule>
    <cfRule type="expression" dxfId="1" priority="35" stopIfTrue="1">
      <formula>"len($A:$A)=3"</formula>
    </cfRule>
    <cfRule type="expression" dxfId="1" priority="36" stopIfTrue="1">
      <formula>"len($A:$A)=3"</formula>
    </cfRule>
  </conditionalFormatting>
  <conditionalFormatting sqref="B187">
    <cfRule type="expression" dxfId="1" priority="31" stopIfTrue="1">
      <formula>"len($A:$A)=3"</formula>
    </cfRule>
    <cfRule type="expression" dxfId="1" priority="32" stopIfTrue="1">
      <formula>"len($A:$A)=3"</formula>
    </cfRule>
    <cfRule type="expression" dxfId="1" priority="33" stopIfTrue="1">
      <formula>"len($A:$A)=3"</formula>
    </cfRule>
  </conditionalFormatting>
  <conditionalFormatting sqref="B196">
    <cfRule type="expression" dxfId="1" priority="28" stopIfTrue="1">
      <formula>"len($A:$A)=3"</formula>
    </cfRule>
    <cfRule type="expression" dxfId="1" priority="29" stopIfTrue="1">
      <formula>"len($A:$A)=3"</formula>
    </cfRule>
    <cfRule type="expression" dxfId="1" priority="30" stopIfTrue="1">
      <formula>"len($A:$A)=3"</formula>
    </cfRule>
  </conditionalFormatting>
  <conditionalFormatting sqref="B197">
    <cfRule type="expression" dxfId="1" priority="25" stopIfTrue="1">
      <formula>"len($A:$A)=3"</formula>
    </cfRule>
    <cfRule type="expression" dxfId="1" priority="26" stopIfTrue="1">
      <formula>"len($A:$A)=3"</formula>
    </cfRule>
    <cfRule type="expression" dxfId="1" priority="27" stopIfTrue="1">
      <formula>"len($A:$A)=3"</formula>
    </cfRule>
  </conditionalFormatting>
  <conditionalFormatting sqref="B210">
    <cfRule type="expression" dxfId="1" priority="22" stopIfTrue="1">
      <formula>"len($A:$A)=3"</formula>
    </cfRule>
    <cfRule type="expression" dxfId="1" priority="23" stopIfTrue="1">
      <formula>"len($A:$A)=3"</formula>
    </cfRule>
    <cfRule type="expression" dxfId="1" priority="24" stopIfTrue="1">
      <formula>"len($A:$A)=3"</formula>
    </cfRule>
  </conditionalFormatting>
  <conditionalFormatting sqref="B228">
    <cfRule type="expression" dxfId="1" priority="19" stopIfTrue="1">
      <formula>"len($A:$A)=3"</formula>
    </cfRule>
    <cfRule type="expression" dxfId="1" priority="20" stopIfTrue="1">
      <formula>"len($A:$A)=3"</formula>
    </cfRule>
    <cfRule type="expression" dxfId="1" priority="21" stopIfTrue="1">
      <formula>"len($A:$A)=3"</formula>
    </cfRule>
  </conditionalFormatting>
  <conditionalFormatting sqref="B246">
    <cfRule type="expression" dxfId="1" priority="16" stopIfTrue="1">
      <formula>"len($A:$A)=3"</formula>
    </cfRule>
    <cfRule type="expression" dxfId="1" priority="17" stopIfTrue="1">
      <formula>"len($A:$A)=3"</formula>
    </cfRule>
    <cfRule type="expression" dxfId="1" priority="18" stopIfTrue="1">
      <formula>"len($A:$A)=3"</formula>
    </cfRule>
  </conditionalFormatting>
  <conditionalFormatting sqref="B259">
    <cfRule type="expression" dxfId="1" priority="13" stopIfTrue="1">
      <formula>"len($A:$A)=3"</formula>
    </cfRule>
    <cfRule type="expression" dxfId="1" priority="14" stopIfTrue="1">
      <formula>"len($A:$A)=3"</formula>
    </cfRule>
    <cfRule type="expression" dxfId="1" priority="15" stopIfTrue="1">
      <formula>"len($A:$A)=3"</formula>
    </cfRule>
  </conditionalFormatting>
  <conditionalFormatting sqref="B269">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B273">
    <cfRule type="expression" dxfId="1" priority="136" stopIfTrue="1">
      <formula>"len($A:$A)=3"</formula>
    </cfRule>
  </conditionalFormatting>
  <conditionalFormatting sqref="C277">
    <cfRule type="expression" dxfId="1" priority="2" stopIfTrue="1">
      <formula>"len($A:$A)=3"</formula>
    </cfRule>
  </conditionalFormatting>
  <conditionalFormatting sqref="D277">
    <cfRule type="expression" dxfId="1" priority="3" stopIfTrue="1">
      <formula>"len($A:$A)=3"</formula>
    </cfRule>
  </conditionalFormatting>
  <conditionalFormatting sqref="E277">
    <cfRule type="expression" dxfId="1" priority="1" stopIfTrue="1">
      <formula>"len($A:$A)=3"</formula>
    </cfRule>
  </conditionalFormatting>
  <conditionalFormatting sqref="B173:B174">
    <cfRule type="expression" dxfId="1" priority="40" stopIfTrue="1">
      <formula>"len($A:$A)=3"</formula>
    </cfRule>
    <cfRule type="expression" dxfId="1" priority="41" stopIfTrue="1">
      <formula>"len($A:$A)=3"</formula>
    </cfRule>
    <cfRule type="expression" dxfId="1" priority="42" stopIfTrue="1">
      <formula>"len($A:$A)=3"</formula>
    </cfRule>
  </conditionalFormatting>
  <conditionalFormatting sqref="B270:B272">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B274:B275">
    <cfRule type="expression" dxfId="1" priority="7" stopIfTrue="1">
      <formula>"len($A:$A)=3"</formula>
    </cfRule>
    <cfRule type="expression" dxfId="1" priority="8" stopIfTrue="1">
      <formula>"len($A:$A)=3"</formula>
    </cfRule>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H53"/>
  <sheetViews>
    <sheetView showGridLines="0" showZeros="0" zoomScaleSheetLayoutView="80" workbookViewId="0">
      <pane ySplit="4" topLeftCell="A11" activePane="bottomLeft" state="frozen"/>
      <selection/>
      <selection pane="bottomLeft" activeCell="J17" sqref="J17"/>
    </sheetView>
  </sheetViews>
  <sheetFormatPr defaultColWidth="9" defaultRowHeight="14.25" outlineLevelCol="7"/>
  <cols>
    <col min="1" max="1" width="15.375" style="335" customWidth="1"/>
    <col min="2" max="2" width="30.625" style="335" customWidth="1"/>
    <col min="3" max="5" width="16.7583333333333" style="335" customWidth="1"/>
    <col min="6" max="7" width="15.125" style="336" customWidth="1"/>
    <col min="8" max="8" width="3.75833333333333" style="335" customWidth="1"/>
    <col min="9" max="16364" width="9" style="335" customWidth="1"/>
    <col min="16365" max="16384" width="9" style="335"/>
  </cols>
  <sheetData>
    <row r="1" s="335" customFormat="1" ht="45" customHeight="1" spans="2:7">
      <c r="B1" s="337" t="s">
        <v>1530</v>
      </c>
      <c r="C1" s="337"/>
      <c r="D1" s="337"/>
      <c r="E1" s="337"/>
      <c r="F1" s="337"/>
      <c r="G1" s="337"/>
    </row>
    <row r="2" s="335" customFormat="1" ht="20.1" customHeight="1" spans="1:7">
      <c r="A2" s="338" t="s">
        <v>1531</v>
      </c>
      <c r="B2" s="449"/>
      <c r="C2" s="339"/>
      <c r="D2" s="339"/>
      <c r="E2" s="338"/>
      <c r="F2" s="340"/>
      <c r="G2" s="340" t="s">
        <v>53</v>
      </c>
    </row>
    <row r="3" s="334" customFormat="1" ht="36" customHeight="1" spans="1:7">
      <c r="A3" s="500" t="s">
        <v>54</v>
      </c>
      <c r="B3" s="501" t="s">
        <v>55</v>
      </c>
      <c r="C3" s="32" t="s">
        <v>56</v>
      </c>
      <c r="D3" s="32" t="s">
        <v>57</v>
      </c>
      <c r="E3" s="32"/>
      <c r="F3" s="32" t="s">
        <v>61</v>
      </c>
      <c r="G3" s="32" t="s">
        <v>62</v>
      </c>
    </row>
    <row r="4" s="334" customFormat="1" ht="36" customHeight="1" spans="1:8">
      <c r="A4" s="600"/>
      <c r="B4" s="501"/>
      <c r="C4" s="32"/>
      <c r="D4" s="32" t="s">
        <v>59</v>
      </c>
      <c r="E4" s="233" t="s">
        <v>109</v>
      </c>
      <c r="F4" s="32"/>
      <c r="G4" s="32"/>
      <c r="H4" s="601"/>
    </row>
    <row r="5" s="334" customFormat="1" ht="36" customHeight="1" spans="1:8">
      <c r="A5" s="303">
        <v>1030102</v>
      </c>
      <c r="B5" s="300" t="s">
        <v>1270</v>
      </c>
      <c r="C5" s="307">
        <v>0</v>
      </c>
      <c r="D5" s="307"/>
      <c r="E5" s="307"/>
      <c r="F5" s="117" t="str">
        <f t="shared" ref="F5:F51" si="0">IF(C5&gt;0,E5/C5-1,"")</f>
        <v/>
      </c>
      <c r="G5" s="117" t="str">
        <f t="shared" ref="G5:G51" si="1">IF(D5&gt;0,E5/D5,"")</f>
        <v/>
      </c>
      <c r="H5" s="602"/>
    </row>
    <row r="6" s="335" customFormat="1" ht="36" customHeight="1" spans="1:8">
      <c r="A6" s="303">
        <v>1030112</v>
      </c>
      <c r="B6" s="300" t="s">
        <v>1271</v>
      </c>
      <c r="C6" s="307">
        <v>0</v>
      </c>
      <c r="D6" s="307"/>
      <c r="E6" s="307"/>
      <c r="F6" s="117" t="str">
        <f t="shared" si="0"/>
        <v/>
      </c>
      <c r="G6" s="117" t="str">
        <f t="shared" si="1"/>
        <v/>
      </c>
      <c r="H6" s="602"/>
    </row>
    <row r="7" s="335" customFormat="1" ht="36" customHeight="1" spans="1:8">
      <c r="A7" s="303">
        <v>1030115</v>
      </c>
      <c r="B7" s="300" t="s">
        <v>1272</v>
      </c>
      <c r="C7" s="307">
        <v>0</v>
      </c>
      <c r="D7" s="307"/>
      <c r="E7" s="307"/>
      <c r="F7" s="117" t="str">
        <f t="shared" si="0"/>
        <v/>
      </c>
      <c r="G7" s="117" t="str">
        <f t="shared" si="1"/>
        <v/>
      </c>
      <c r="H7" s="602"/>
    </row>
    <row r="8" s="335" customFormat="1" ht="36" customHeight="1" spans="1:8">
      <c r="A8" s="303">
        <v>1030129</v>
      </c>
      <c r="B8" s="300" t="s">
        <v>1273</v>
      </c>
      <c r="C8" s="307">
        <v>0</v>
      </c>
      <c r="D8" s="307"/>
      <c r="E8" s="307"/>
      <c r="F8" s="117" t="str">
        <f t="shared" si="0"/>
        <v/>
      </c>
      <c r="G8" s="117" t="str">
        <f t="shared" si="1"/>
        <v/>
      </c>
      <c r="H8" s="602"/>
    </row>
    <row r="9" s="335" customFormat="1" ht="36" customHeight="1" spans="1:8">
      <c r="A9" s="303">
        <v>1030146</v>
      </c>
      <c r="B9" s="300" t="s">
        <v>1274</v>
      </c>
      <c r="C9" s="307">
        <v>0</v>
      </c>
      <c r="D9" s="307"/>
      <c r="E9" s="307"/>
      <c r="F9" s="117" t="str">
        <f t="shared" si="0"/>
        <v/>
      </c>
      <c r="G9" s="117" t="str">
        <f t="shared" si="1"/>
        <v/>
      </c>
      <c r="H9" s="602"/>
    </row>
    <row r="10" s="335" customFormat="1" ht="36" customHeight="1" spans="1:8">
      <c r="A10" s="303">
        <v>1030147</v>
      </c>
      <c r="B10" s="300" t="s">
        <v>1275</v>
      </c>
      <c r="C10" s="307">
        <v>0</v>
      </c>
      <c r="D10" s="307"/>
      <c r="E10" s="307"/>
      <c r="F10" s="117" t="str">
        <f t="shared" si="0"/>
        <v/>
      </c>
      <c r="G10" s="117" t="str">
        <f t="shared" si="1"/>
        <v/>
      </c>
      <c r="H10" s="602"/>
    </row>
    <row r="11" s="335" customFormat="1" ht="36" customHeight="1" spans="1:8">
      <c r="A11" s="303">
        <v>1030148</v>
      </c>
      <c r="B11" s="300" t="s">
        <v>1276</v>
      </c>
      <c r="C11" s="307">
        <v>310401</v>
      </c>
      <c r="D11" s="307">
        <f>SUM(D12:D16)</f>
        <v>352145</v>
      </c>
      <c r="E11" s="307">
        <f>SUM(E12:E16)</f>
        <v>58952</v>
      </c>
      <c r="F11" s="117">
        <f t="shared" si="0"/>
        <v>-0.81</v>
      </c>
      <c r="G11" s="117">
        <f t="shared" si="1"/>
        <v>0.167</v>
      </c>
      <c r="H11" s="602"/>
    </row>
    <row r="12" s="335" customFormat="1" ht="36" customHeight="1" spans="1:8">
      <c r="A12" s="303">
        <v>103014801</v>
      </c>
      <c r="B12" s="343" t="s">
        <v>1277</v>
      </c>
      <c r="C12" s="310">
        <v>302028</v>
      </c>
      <c r="D12" s="310">
        <v>352145</v>
      </c>
      <c r="E12" s="310">
        <v>54634</v>
      </c>
      <c r="F12" s="121">
        <f t="shared" si="0"/>
        <v>-0.819</v>
      </c>
      <c r="G12" s="121">
        <f t="shared" si="1"/>
        <v>0.155</v>
      </c>
      <c r="H12" s="602"/>
    </row>
    <row r="13" s="335" customFormat="1" ht="36" customHeight="1" spans="1:8">
      <c r="A13" s="303">
        <v>103014802</v>
      </c>
      <c r="B13" s="343" t="s">
        <v>1278</v>
      </c>
      <c r="C13" s="310">
        <v>2034</v>
      </c>
      <c r="D13" s="310"/>
      <c r="E13" s="310">
        <v>4143</v>
      </c>
      <c r="F13" s="121">
        <f t="shared" si="0"/>
        <v>1.037</v>
      </c>
      <c r="G13" s="121" t="str">
        <f t="shared" si="1"/>
        <v/>
      </c>
      <c r="H13" s="602"/>
    </row>
    <row r="14" s="335" customFormat="1" ht="36" customHeight="1" spans="1:8">
      <c r="A14" s="303">
        <v>103014803</v>
      </c>
      <c r="B14" s="343" t="s">
        <v>1279</v>
      </c>
      <c r="C14" s="310">
        <v>6480</v>
      </c>
      <c r="D14" s="310"/>
      <c r="E14" s="310">
        <v>447</v>
      </c>
      <c r="F14" s="121">
        <f t="shared" si="0"/>
        <v>-0.931</v>
      </c>
      <c r="G14" s="121" t="str">
        <f t="shared" si="1"/>
        <v/>
      </c>
      <c r="H14" s="602"/>
    </row>
    <row r="15" s="335" customFormat="1" ht="36" customHeight="1" spans="1:8">
      <c r="A15" s="303">
        <v>103014898</v>
      </c>
      <c r="B15" s="343" t="s">
        <v>1280</v>
      </c>
      <c r="C15" s="310">
        <v>-141</v>
      </c>
      <c r="D15" s="310"/>
      <c r="E15" s="310">
        <v>-272</v>
      </c>
      <c r="F15" s="121" t="str">
        <f t="shared" si="0"/>
        <v/>
      </c>
      <c r="G15" s="121" t="str">
        <f t="shared" si="1"/>
        <v/>
      </c>
      <c r="H15" s="602"/>
    </row>
    <row r="16" s="335" customFormat="1" ht="36" customHeight="1" spans="1:8">
      <c r="A16" s="303">
        <v>103014899</v>
      </c>
      <c r="B16" s="343" t="s">
        <v>1281</v>
      </c>
      <c r="C16" s="307">
        <v>0</v>
      </c>
      <c r="D16" s="310"/>
      <c r="E16" s="310"/>
      <c r="F16" s="117" t="str">
        <f t="shared" si="0"/>
        <v/>
      </c>
      <c r="G16" s="117" t="str">
        <f t="shared" si="1"/>
        <v/>
      </c>
      <c r="H16" s="602"/>
    </row>
    <row r="17" s="335" customFormat="1" ht="36" customHeight="1" spans="1:8">
      <c r="A17" s="603">
        <v>1030150</v>
      </c>
      <c r="B17" s="234" t="s">
        <v>1282</v>
      </c>
      <c r="C17" s="307">
        <v>0</v>
      </c>
      <c r="D17" s="307"/>
      <c r="E17" s="307"/>
      <c r="F17" s="117" t="str">
        <f t="shared" si="0"/>
        <v/>
      </c>
      <c r="G17" s="117" t="str">
        <f t="shared" si="1"/>
        <v/>
      </c>
      <c r="H17" s="602"/>
    </row>
    <row r="18" s="335" customFormat="1" ht="36" customHeight="1" spans="1:8">
      <c r="A18" s="603">
        <v>1030155</v>
      </c>
      <c r="B18" s="234" t="s">
        <v>1283</v>
      </c>
      <c r="C18" s="307">
        <v>0</v>
      </c>
      <c r="D18" s="307">
        <f>SUM(D19:D20)</f>
        <v>0</v>
      </c>
      <c r="E18" s="307">
        <f>SUM(E19:E20)</f>
        <v>0</v>
      </c>
      <c r="F18" s="117" t="str">
        <f t="shared" si="0"/>
        <v/>
      </c>
      <c r="G18" s="117" t="str">
        <f t="shared" si="1"/>
        <v/>
      </c>
      <c r="H18" s="602"/>
    </row>
    <row r="19" s="335" customFormat="1" ht="36" customHeight="1" spans="1:8">
      <c r="A19" s="603">
        <v>103015501</v>
      </c>
      <c r="B19" s="343" t="s">
        <v>1532</v>
      </c>
      <c r="C19" s="307">
        <v>0</v>
      </c>
      <c r="D19" s="310"/>
      <c r="E19" s="310"/>
      <c r="F19" s="117" t="str">
        <f t="shared" si="0"/>
        <v/>
      </c>
      <c r="G19" s="117" t="str">
        <f t="shared" si="1"/>
        <v/>
      </c>
      <c r="H19" s="602"/>
    </row>
    <row r="20" s="335" customFormat="1" ht="36" customHeight="1" spans="1:8">
      <c r="A20" s="603">
        <v>103015502</v>
      </c>
      <c r="B20" s="343" t="s">
        <v>1533</v>
      </c>
      <c r="C20" s="307">
        <v>0</v>
      </c>
      <c r="D20" s="310"/>
      <c r="E20" s="310"/>
      <c r="F20" s="117" t="str">
        <f t="shared" si="0"/>
        <v/>
      </c>
      <c r="G20" s="117" t="str">
        <f t="shared" si="1"/>
        <v/>
      </c>
      <c r="H20" s="602"/>
    </row>
    <row r="21" s="335" customFormat="1" ht="36" customHeight="1" spans="1:8">
      <c r="A21" s="603">
        <v>1030156</v>
      </c>
      <c r="B21" s="234" t="s">
        <v>1286</v>
      </c>
      <c r="C21" s="307">
        <v>0</v>
      </c>
      <c r="D21" s="307"/>
      <c r="E21" s="307"/>
      <c r="F21" s="117" t="str">
        <f t="shared" si="0"/>
        <v/>
      </c>
      <c r="G21" s="117" t="str">
        <f t="shared" si="1"/>
        <v/>
      </c>
      <c r="H21" s="602"/>
    </row>
    <row r="22" s="335" customFormat="1" ht="36" customHeight="1" spans="1:8">
      <c r="A22" s="603">
        <v>1030157</v>
      </c>
      <c r="B22" s="234" t="s">
        <v>1287</v>
      </c>
      <c r="C22" s="307">
        <v>0</v>
      </c>
      <c r="D22" s="307"/>
      <c r="E22" s="307"/>
      <c r="F22" s="117" t="str">
        <f t="shared" si="0"/>
        <v/>
      </c>
      <c r="G22" s="117" t="str">
        <f t="shared" si="1"/>
        <v/>
      </c>
      <c r="H22" s="602"/>
    </row>
    <row r="23" s="335" customFormat="1" ht="36" customHeight="1" spans="1:8">
      <c r="A23" s="603">
        <v>1030158</v>
      </c>
      <c r="B23" s="234" t="s">
        <v>1288</v>
      </c>
      <c r="C23" s="307">
        <v>0</v>
      </c>
      <c r="D23" s="307"/>
      <c r="E23" s="307"/>
      <c r="F23" s="117" t="str">
        <f t="shared" si="0"/>
        <v/>
      </c>
      <c r="G23" s="117" t="str">
        <f t="shared" si="1"/>
        <v/>
      </c>
      <c r="H23" s="602"/>
    </row>
    <row r="24" s="335" customFormat="1" ht="36" customHeight="1" spans="1:8">
      <c r="A24" s="303">
        <v>1030159</v>
      </c>
      <c r="B24" s="300" t="s">
        <v>1289</v>
      </c>
      <c r="C24" s="307">
        <v>0</v>
      </c>
      <c r="D24" s="307"/>
      <c r="E24" s="307"/>
      <c r="F24" s="117" t="str">
        <f t="shared" si="0"/>
        <v/>
      </c>
      <c r="G24" s="117" t="str">
        <f t="shared" si="1"/>
        <v/>
      </c>
      <c r="H24" s="602"/>
    </row>
    <row r="25" s="335" customFormat="1" ht="36" customHeight="1" spans="1:8">
      <c r="A25" s="303">
        <v>1030178</v>
      </c>
      <c r="B25" s="300" t="s">
        <v>1290</v>
      </c>
      <c r="C25" s="307">
        <v>530</v>
      </c>
      <c r="D25" s="307">
        <v>1081</v>
      </c>
      <c r="E25" s="307">
        <v>428</v>
      </c>
      <c r="F25" s="117">
        <f t="shared" si="0"/>
        <v>-0.192</v>
      </c>
      <c r="G25" s="117">
        <f t="shared" si="1"/>
        <v>0.396</v>
      </c>
      <c r="H25" s="602"/>
    </row>
    <row r="26" s="335" customFormat="1" ht="36" customHeight="1" spans="1:8">
      <c r="A26" s="303">
        <v>1030180</v>
      </c>
      <c r="B26" s="300" t="s">
        <v>1291</v>
      </c>
      <c r="C26" s="307">
        <v>0</v>
      </c>
      <c r="D26" s="307"/>
      <c r="E26" s="307"/>
      <c r="F26" s="117" t="str">
        <f t="shared" si="0"/>
        <v/>
      </c>
      <c r="G26" s="117" t="str">
        <f t="shared" si="1"/>
        <v/>
      </c>
      <c r="H26" s="602"/>
    </row>
    <row r="27" s="335" customFormat="1" ht="36" customHeight="1" spans="1:8">
      <c r="A27" s="303">
        <v>1030199</v>
      </c>
      <c r="B27" s="300" t="s">
        <v>1292</v>
      </c>
      <c r="C27" s="307">
        <v>0</v>
      </c>
      <c r="D27" s="307"/>
      <c r="E27" s="307"/>
      <c r="F27" s="117" t="str">
        <f t="shared" si="0"/>
        <v/>
      </c>
      <c r="G27" s="117" t="str">
        <f t="shared" si="1"/>
        <v/>
      </c>
      <c r="H27" s="602"/>
    </row>
    <row r="28" s="335" customFormat="1" ht="36" customHeight="1" spans="1:8">
      <c r="A28" s="303">
        <v>10310</v>
      </c>
      <c r="B28" s="300" t="s">
        <v>1293</v>
      </c>
      <c r="C28" s="307">
        <v>2465</v>
      </c>
      <c r="D28" s="307"/>
      <c r="E28" s="307">
        <v>939</v>
      </c>
      <c r="F28" s="117">
        <f t="shared" si="0"/>
        <v>-0.619</v>
      </c>
      <c r="G28" s="117" t="str">
        <f t="shared" si="1"/>
        <v/>
      </c>
      <c r="H28" s="602"/>
    </row>
    <row r="29" s="335" customFormat="1" ht="36" customHeight="1" spans="1:8">
      <c r="A29" s="349"/>
      <c r="B29" s="604"/>
      <c r="C29" s="307"/>
      <c r="D29" s="277"/>
      <c r="E29" s="277"/>
      <c r="F29" s="117" t="str">
        <f t="shared" si="0"/>
        <v/>
      </c>
      <c r="G29" s="117" t="str">
        <f t="shared" si="1"/>
        <v/>
      </c>
      <c r="H29" s="602"/>
    </row>
    <row r="30" s="335" customFormat="1" ht="36" customHeight="1" spans="1:8">
      <c r="A30" s="349"/>
      <c r="B30" s="605" t="s">
        <v>1534</v>
      </c>
      <c r="C30" s="307">
        <f>+SUM(C5:C11)+SUM(C17:C18)+SUM(C21:C28)</f>
        <v>313396</v>
      </c>
      <c r="D30" s="307">
        <f>SUM(D5,D6,D7,D8,D9,D10,D11,D17,D18,D21,D22,D23,D24,D25,D26,D27,D28)</f>
        <v>353226</v>
      </c>
      <c r="E30" s="307">
        <f>SUM(E5,E6,E7,E8,E9,E10,E11,E17,E18,E21,E22,E23,E24,E25,E26,E27,E28)</f>
        <v>60319</v>
      </c>
      <c r="F30" s="117">
        <f t="shared" si="0"/>
        <v>-0.808</v>
      </c>
      <c r="G30" s="117">
        <f t="shared" si="1"/>
        <v>0.171</v>
      </c>
      <c r="H30" s="602"/>
    </row>
    <row r="31" s="335" customFormat="1" ht="36" customHeight="1" spans="1:8">
      <c r="A31" s="345">
        <v>105</v>
      </c>
      <c r="B31" s="346" t="s">
        <v>1295</v>
      </c>
      <c r="C31" s="277">
        <f>SUM(C32)</f>
        <v>214560</v>
      </c>
      <c r="D31" s="277">
        <f>SUM(D32)</f>
        <v>0</v>
      </c>
      <c r="E31" s="277">
        <f>SUM(E32)</f>
        <v>20500</v>
      </c>
      <c r="F31" s="117">
        <f t="shared" si="0"/>
        <v>-0.904</v>
      </c>
      <c r="G31" s="117" t="str">
        <f t="shared" si="1"/>
        <v/>
      </c>
      <c r="H31" s="602"/>
    </row>
    <row r="32" s="335" customFormat="1" ht="36" customHeight="1" spans="1:8">
      <c r="A32" s="345"/>
      <c r="B32" s="606" t="s">
        <v>1296</v>
      </c>
      <c r="C32" s="276">
        <f>SUM(C33:C34)</f>
        <v>214560</v>
      </c>
      <c r="D32" s="276">
        <f>SUM(D33:D34)</f>
        <v>0</v>
      </c>
      <c r="E32" s="276">
        <f>SUM(E33:E34)</f>
        <v>20500</v>
      </c>
      <c r="F32" s="121">
        <f t="shared" si="0"/>
        <v>-0.904</v>
      </c>
      <c r="G32" s="117" t="str">
        <f t="shared" si="1"/>
        <v/>
      </c>
      <c r="H32" s="602"/>
    </row>
    <row r="33" s="335" customFormat="1" ht="36" customHeight="1" spans="1:8">
      <c r="A33" s="345"/>
      <c r="B33" s="607" t="s">
        <v>1297</v>
      </c>
      <c r="C33" s="310">
        <v>146600</v>
      </c>
      <c r="D33" s="276"/>
      <c r="E33" s="310">
        <v>10200</v>
      </c>
      <c r="F33" s="121">
        <f t="shared" si="0"/>
        <v>-0.93</v>
      </c>
      <c r="G33" s="117" t="str">
        <f t="shared" si="1"/>
        <v/>
      </c>
      <c r="H33" s="602"/>
    </row>
    <row r="34" s="335" customFormat="1" ht="36" customHeight="1" spans="1:8">
      <c r="A34" s="345"/>
      <c r="B34" s="607" t="s">
        <v>1298</v>
      </c>
      <c r="C34" s="310">
        <v>67960</v>
      </c>
      <c r="D34" s="276"/>
      <c r="E34" s="310">
        <v>10300</v>
      </c>
      <c r="F34" s="121">
        <f t="shared" si="0"/>
        <v>-0.848</v>
      </c>
      <c r="G34" s="117" t="str">
        <f t="shared" si="1"/>
        <v/>
      </c>
      <c r="H34" s="602"/>
    </row>
    <row r="35" s="335" customFormat="1" ht="36" customHeight="1" spans="1:8">
      <c r="A35" s="345">
        <v>110</v>
      </c>
      <c r="B35" s="346" t="s">
        <v>100</v>
      </c>
      <c r="C35" s="307">
        <f>+C36+C48+C49+C50</f>
        <v>1431</v>
      </c>
      <c r="D35" s="307">
        <f>+D36+D48+D49+D50</f>
        <v>2310</v>
      </c>
      <c r="E35" s="277">
        <f>SUM(E36,E48:E50)</f>
        <v>7610</v>
      </c>
      <c r="F35" s="117">
        <f t="shared" si="0"/>
        <v>4.318</v>
      </c>
      <c r="G35" s="117">
        <f t="shared" si="1"/>
        <v>3.294</v>
      </c>
      <c r="H35" s="602"/>
    </row>
    <row r="36" s="335" customFormat="1" ht="36" customHeight="1" spans="1:8">
      <c r="A36" s="349">
        <v>11004</v>
      </c>
      <c r="B36" s="608" t="s">
        <v>1535</v>
      </c>
      <c r="C36" s="310">
        <f>SUM(C37:C47)</f>
        <v>910</v>
      </c>
      <c r="D36" s="577">
        <f>SUM(D37:D47)</f>
        <v>965</v>
      </c>
      <c r="E36" s="577">
        <f>SUM(E37:E47)</f>
        <v>6265</v>
      </c>
      <c r="F36" s="121">
        <f t="shared" si="0"/>
        <v>5.885</v>
      </c>
      <c r="G36" s="121">
        <f t="shared" si="1"/>
        <v>6.492</v>
      </c>
      <c r="H36" s="602"/>
    </row>
    <row r="37" s="335" customFormat="1" ht="36" customHeight="1" spans="1:8">
      <c r="A37" s="351">
        <v>1100402</v>
      </c>
      <c r="B37" s="609" t="s">
        <v>1536</v>
      </c>
      <c r="C37" s="310"/>
      <c r="D37" s="610"/>
      <c r="E37" s="359"/>
      <c r="F37" s="121" t="str">
        <f t="shared" si="0"/>
        <v/>
      </c>
      <c r="G37" s="121" t="str">
        <f t="shared" si="1"/>
        <v/>
      </c>
      <c r="H37" s="602"/>
    </row>
    <row r="38" s="335" customFormat="1" ht="36" customHeight="1" spans="1:8">
      <c r="A38" s="351">
        <v>1100403</v>
      </c>
      <c r="B38" s="609" t="s">
        <v>1537</v>
      </c>
      <c r="C38" s="310"/>
      <c r="D38" s="276"/>
      <c r="E38" s="359"/>
      <c r="F38" s="121" t="str">
        <f t="shared" si="0"/>
        <v/>
      </c>
      <c r="G38" s="121" t="str">
        <f t="shared" si="1"/>
        <v/>
      </c>
      <c r="H38" s="602"/>
    </row>
    <row r="39" s="335" customFormat="1" ht="36" customHeight="1" spans="1:8">
      <c r="A39" s="351">
        <v>1100404</v>
      </c>
      <c r="B39" s="609" t="s">
        <v>1538</v>
      </c>
      <c r="C39" s="310"/>
      <c r="D39" s="276"/>
      <c r="E39" s="359"/>
      <c r="F39" s="121" t="str">
        <f t="shared" si="0"/>
        <v/>
      </c>
      <c r="G39" s="121" t="str">
        <f t="shared" si="1"/>
        <v/>
      </c>
      <c r="H39" s="602"/>
    </row>
    <row r="40" s="335" customFormat="1" ht="36" customHeight="1" spans="1:8">
      <c r="A40" s="351">
        <v>1100405</v>
      </c>
      <c r="B40" s="609" t="s">
        <v>1539</v>
      </c>
      <c r="C40" s="310"/>
      <c r="D40" s="276">
        <v>3</v>
      </c>
      <c r="E40" s="359">
        <v>2</v>
      </c>
      <c r="F40" s="121" t="str">
        <f t="shared" si="0"/>
        <v/>
      </c>
      <c r="G40" s="121">
        <f t="shared" si="1"/>
        <v>0.667</v>
      </c>
      <c r="H40" s="602"/>
    </row>
    <row r="41" s="335" customFormat="1" ht="36" customHeight="1" spans="1:8">
      <c r="A41" s="351">
        <v>1100406</v>
      </c>
      <c r="B41" s="609" t="s">
        <v>1540</v>
      </c>
      <c r="C41" s="310">
        <v>48</v>
      </c>
      <c r="D41" s="276">
        <v>244</v>
      </c>
      <c r="E41" s="276">
        <v>425</v>
      </c>
      <c r="F41" s="121">
        <f t="shared" si="0"/>
        <v>7.854</v>
      </c>
      <c r="G41" s="121">
        <f t="shared" si="1"/>
        <v>1.742</v>
      </c>
      <c r="H41" s="602"/>
    </row>
    <row r="42" s="335" customFormat="1" ht="36" customHeight="1" spans="1:8">
      <c r="A42" s="351">
        <v>1100407</v>
      </c>
      <c r="B42" s="609" t="s">
        <v>1541</v>
      </c>
      <c r="C42" s="310"/>
      <c r="D42" s="276"/>
      <c r="E42" s="276"/>
      <c r="F42" s="121" t="str">
        <f t="shared" si="0"/>
        <v/>
      </c>
      <c r="G42" s="121" t="str">
        <f t="shared" si="1"/>
        <v/>
      </c>
      <c r="H42" s="602"/>
    </row>
    <row r="43" s="335" customFormat="1" ht="36" customHeight="1" spans="1:8">
      <c r="A43" s="351">
        <v>1100408</v>
      </c>
      <c r="B43" s="609" t="s">
        <v>1542</v>
      </c>
      <c r="C43" s="310">
        <v>163</v>
      </c>
      <c r="D43" s="276"/>
      <c r="E43" s="276">
        <v>5136</v>
      </c>
      <c r="F43" s="121">
        <f t="shared" si="0"/>
        <v>30.509</v>
      </c>
      <c r="G43" s="121" t="str">
        <f t="shared" si="1"/>
        <v/>
      </c>
      <c r="H43" s="602"/>
    </row>
    <row r="44" s="335" customFormat="1" ht="36" customHeight="1" spans="1:8">
      <c r="A44" s="351">
        <v>1100409</v>
      </c>
      <c r="B44" s="609" t="s">
        <v>1543</v>
      </c>
      <c r="C44" s="310">
        <v>205</v>
      </c>
      <c r="D44" s="276">
        <v>198</v>
      </c>
      <c r="E44" s="276">
        <v>12</v>
      </c>
      <c r="F44" s="121">
        <f t="shared" si="0"/>
        <v>-0.941</v>
      </c>
      <c r="G44" s="121">
        <f t="shared" si="1"/>
        <v>0.061</v>
      </c>
      <c r="H44" s="602"/>
    </row>
    <row r="45" s="335" customFormat="1" ht="36" customHeight="1" spans="1:8">
      <c r="A45" s="351">
        <v>1100410</v>
      </c>
      <c r="B45" s="609" t="s">
        <v>1544</v>
      </c>
      <c r="C45" s="310"/>
      <c r="D45" s="276"/>
      <c r="E45" s="276"/>
      <c r="F45" s="121" t="str">
        <f t="shared" si="0"/>
        <v/>
      </c>
      <c r="G45" s="121" t="str">
        <f t="shared" si="1"/>
        <v/>
      </c>
      <c r="H45" s="602"/>
    </row>
    <row r="46" s="335" customFormat="1" ht="36" customHeight="1" spans="1:8">
      <c r="A46" s="351">
        <v>1100411</v>
      </c>
      <c r="B46" s="609" t="s">
        <v>1545</v>
      </c>
      <c r="C46" s="310"/>
      <c r="D46" s="276"/>
      <c r="E46" s="276"/>
      <c r="F46" s="121" t="str">
        <f t="shared" si="0"/>
        <v/>
      </c>
      <c r="G46" s="121" t="str">
        <f t="shared" si="1"/>
        <v/>
      </c>
      <c r="H46" s="602"/>
    </row>
    <row r="47" s="335" customFormat="1" ht="36" customHeight="1" spans="1:8">
      <c r="A47" s="351">
        <v>1100499</v>
      </c>
      <c r="B47" s="609" t="s">
        <v>1546</v>
      </c>
      <c r="C47" s="310">
        <v>494</v>
      </c>
      <c r="D47" s="276">
        <v>520</v>
      </c>
      <c r="E47" s="276">
        <v>690</v>
      </c>
      <c r="F47" s="121">
        <f t="shared" si="0"/>
        <v>0.397</v>
      </c>
      <c r="G47" s="121">
        <f t="shared" si="1"/>
        <v>1.327</v>
      </c>
      <c r="H47" s="602"/>
    </row>
    <row r="48" s="335" customFormat="1" ht="36" customHeight="1" spans="1:8">
      <c r="A48" s="349">
        <v>11006</v>
      </c>
      <c r="B48" s="608" t="s">
        <v>1547</v>
      </c>
      <c r="C48" s="310"/>
      <c r="D48" s="276"/>
      <c r="E48" s="276"/>
      <c r="F48" s="121" t="str">
        <f t="shared" si="0"/>
        <v/>
      </c>
      <c r="G48" s="121" t="str">
        <f t="shared" si="1"/>
        <v/>
      </c>
      <c r="H48" s="602"/>
    </row>
    <row r="49" s="335" customFormat="1" ht="36" customHeight="1" spans="1:8">
      <c r="A49" s="349">
        <v>11008</v>
      </c>
      <c r="B49" s="608" t="s">
        <v>104</v>
      </c>
      <c r="C49" s="310">
        <v>521</v>
      </c>
      <c r="D49" s="276">
        <v>1345</v>
      </c>
      <c r="E49" s="358">
        <v>1345</v>
      </c>
      <c r="F49" s="121">
        <f t="shared" si="0"/>
        <v>1.582</v>
      </c>
      <c r="G49" s="121">
        <f t="shared" si="1"/>
        <v>1</v>
      </c>
      <c r="H49" s="602"/>
    </row>
    <row r="50" s="335" customFormat="1" ht="36" customHeight="1" spans="1:8">
      <c r="A50" s="349">
        <v>11009</v>
      </c>
      <c r="B50" s="608" t="s">
        <v>105</v>
      </c>
      <c r="C50" s="310"/>
      <c r="D50" s="276"/>
      <c r="E50" s="359"/>
      <c r="F50" s="121" t="str">
        <f t="shared" si="0"/>
        <v/>
      </c>
      <c r="G50" s="121" t="str">
        <f t="shared" si="1"/>
        <v/>
      </c>
      <c r="H50" s="602"/>
    </row>
    <row r="51" s="335" customFormat="1" ht="36" customHeight="1" spans="1:8">
      <c r="A51" s="352"/>
      <c r="B51" s="353" t="s">
        <v>108</v>
      </c>
      <c r="C51" s="116">
        <f>SUM(C30:C31,C35)</f>
        <v>529387</v>
      </c>
      <c r="D51" s="116">
        <f>SUM(D30:D31,D35)</f>
        <v>355536</v>
      </c>
      <c r="E51" s="116">
        <f>SUM(E30:E31,E35)</f>
        <v>88429</v>
      </c>
      <c r="F51" s="117">
        <f t="shared" si="0"/>
        <v>-0.833</v>
      </c>
      <c r="G51" s="117">
        <f t="shared" si="1"/>
        <v>0.249</v>
      </c>
      <c r="H51" s="602"/>
    </row>
    <row r="52" s="335" customFormat="1" ht="15" spans="3:7">
      <c r="C52" s="597"/>
      <c r="D52" s="597"/>
      <c r="E52" s="597"/>
      <c r="F52" s="336"/>
      <c r="G52" s="336"/>
    </row>
    <row r="53" s="335" customFormat="1" spans="3:7">
      <c r="C53" s="599"/>
      <c r="D53" s="611"/>
      <c r="F53" s="336"/>
      <c r="G53" s="336"/>
    </row>
  </sheetData>
  <mergeCells count="7">
    <mergeCell ref="B1:G1"/>
    <mergeCell ref="D3:E3"/>
    <mergeCell ref="A3:A4"/>
    <mergeCell ref="B3:B4"/>
    <mergeCell ref="C3:C4"/>
    <mergeCell ref="F3:F4"/>
    <mergeCell ref="G3:G4"/>
  </mergeCells>
  <conditionalFormatting sqref="B32">
    <cfRule type="expression" dxfId="1" priority="7" stopIfTrue="1">
      <formula>"len($A:$A)=3"</formula>
    </cfRule>
  </conditionalFormatting>
  <conditionalFormatting sqref="B33:B34">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B37:B38">
    <cfRule type="expression" dxfId="1" priority="3" stopIfTrue="1">
      <formula>"len($A:$A)=3"</formula>
    </cfRule>
  </conditionalFormatting>
  <conditionalFormatting sqref="B39:B47">
    <cfRule type="expression" dxfId="1" priority="8" stopIfTrue="1">
      <formula>"len($A:$A)=3"</formula>
    </cfRule>
  </conditionalFormatting>
  <conditionalFormatting sqref="B48:B50">
    <cfRule type="expression" dxfId="1" priority="2" stopIfTrue="1">
      <formula>"len($A:$A)=3"</formula>
    </cfRule>
  </conditionalFormatting>
  <conditionalFormatting sqref="E37:E40">
    <cfRule type="expression" dxfId="1" priority="1" stopIfTrue="1">
      <formula>"len($A:$A)=3"</formula>
    </cfRule>
  </conditionalFormatting>
  <conditionalFormatting sqref="B31 B35:B36">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G296"/>
  <sheetViews>
    <sheetView showZeros="0" zoomScaleSheetLayoutView="80" workbookViewId="0">
      <pane ySplit="4" topLeftCell="A5" activePane="bottomLeft" state="frozen"/>
      <selection/>
      <selection pane="bottomLeft" activeCell="J17" sqref="J17"/>
    </sheetView>
  </sheetViews>
  <sheetFormatPr defaultColWidth="9" defaultRowHeight="14.25" outlineLevelCol="6"/>
  <cols>
    <col min="1" max="1" width="17.875" style="292" customWidth="1"/>
    <col min="2" max="2" width="30.625" style="292" customWidth="1"/>
    <col min="3" max="4" width="16.7583333333333" style="292" customWidth="1"/>
    <col min="5" max="5" width="16" style="292" customWidth="1"/>
    <col min="6" max="7" width="14.5083333333333" style="293" customWidth="1"/>
    <col min="8" max="16384" width="9" style="292"/>
  </cols>
  <sheetData>
    <row r="1" s="292" customFormat="1" ht="41.45" customHeight="1" spans="2:7">
      <c r="B1" s="294" t="s">
        <v>1548</v>
      </c>
      <c r="C1" s="294"/>
      <c r="D1" s="294"/>
      <c r="E1" s="294"/>
      <c r="F1" s="294"/>
      <c r="G1" s="294"/>
    </row>
    <row r="2" s="292" customFormat="1" ht="20.1" customHeight="1" spans="1:7">
      <c r="A2" s="295" t="s">
        <v>1549</v>
      </c>
      <c r="B2" s="497"/>
      <c r="C2" s="594"/>
      <c r="D2" s="594"/>
      <c r="E2" s="295"/>
      <c r="F2" s="296"/>
      <c r="G2" s="296" t="s">
        <v>53</v>
      </c>
    </row>
    <row r="3" s="290" customFormat="1" ht="34.9" customHeight="1" spans="1:7">
      <c r="A3" s="233" t="s">
        <v>54</v>
      </c>
      <c r="B3" s="485" t="s">
        <v>55</v>
      </c>
      <c r="C3" s="233" t="s">
        <v>56</v>
      </c>
      <c r="D3" s="233" t="s">
        <v>57</v>
      </c>
      <c r="E3" s="233"/>
      <c r="F3" s="32" t="s">
        <v>61</v>
      </c>
      <c r="G3" s="32" t="s">
        <v>62</v>
      </c>
    </row>
    <row r="4" s="290" customFormat="1" ht="34.9" customHeight="1" spans="1:7">
      <c r="A4" s="233"/>
      <c r="B4" s="485"/>
      <c r="C4" s="233"/>
      <c r="D4" s="233" t="s">
        <v>59</v>
      </c>
      <c r="E4" s="233" t="s">
        <v>109</v>
      </c>
      <c r="F4" s="32"/>
      <c r="G4" s="32"/>
    </row>
    <row r="5" s="291" customFormat="1" ht="36" customHeight="1" spans="1:7">
      <c r="A5" s="306">
        <v>207</v>
      </c>
      <c r="B5" s="300" t="s">
        <v>1304</v>
      </c>
      <c r="C5" s="307">
        <f>SUM(C6,C12,C18)</f>
        <v>0</v>
      </c>
      <c r="D5" s="307">
        <f>SUM(D6,D12,D18)</f>
        <v>3</v>
      </c>
      <c r="E5" s="307">
        <v>3</v>
      </c>
      <c r="F5" s="117" t="str">
        <f t="shared" ref="F5:F68" si="0">IF(C5&gt;0,E5/C5-1,"")</f>
        <v/>
      </c>
      <c r="G5" s="117">
        <f t="shared" ref="G5:G68" si="1">IF(D5&gt;0,E5/D5,"")</f>
        <v>1</v>
      </c>
    </row>
    <row r="6" s="291" customFormat="1" ht="36" customHeight="1" spans="1:7">
      <c r="A6" s="303">
        <v>20707</v>
      </c>
      <c r="B6" s="322" t="s">
        <v>1305</v>
      </c>
      <c r="C6" s="310">
        <f>SUM(C7:C11)</f>
        <v>0</v>
      </c>
      <c r="D6" s="310">
        <f>SUM(D7:D11)</f>
        <v>3</v>
      </c>
      <c r="E6" s="310">
        <v>3</v>
      </c>
      <c r="F6" s="121" t="str">
        <f t="shared" si="0"/>
        <v/>
      </c>
      <c r="G6" s="121">
        <f t="shared" si="1"/>
        <v>1</v>
      </c>
    </row>
    <row r="7" s="292" customFormat="1" ht="36" customHeight="1" spans="1:7">
      <c r="A7" s="303">
        <v>2070701</v>
      </c>
      <c r="B7" s="422" t="s">
        <v>1306</v>
      </c>
      <c r="C7" s="310">
        <v>0</v>
      </c>
      <c r="D7" s="310"/>
      <c r="E7" s="310">
        <v>0</v>
      </c>
      <c r="F7" s="121" t="str">
        <f t="shared" si="0"/>
        <v/>
      </c>
      <c r="G7" s="121" t="str">
        <f t="shared" si="1"/>
        <v/>
      </c>
    </row>
    <row r="8" s="292" customFormat="1" ht="36" customHeight="1" spans="1:7">
      <c r="A8" s="303">
        <v>2070702</v>
      </c>
      <c r="B8" s="422" t="s">
        <v>1307</v>
      </c>
      <c r="C8" s="310">
        <v>0</v>
      </c>
      <c r="D8" s="310"/>
      <c r="E8" s="310">
        <v>0</v>
      </c>
      <c r="F8" s="121" t="str">
        <f t="shared" si="0"/>
        <v/>
      </c>
      <c r="G8" s="121" t="str">
        <f t="shared" si="1"/>
        <v/>
      </c>
    </row>
    <row r="9" s="292" customFormat="1" ht="36" customHeight="1" spans="1:7">
      <c r="A9" s="303">
        <v>2070703</v>
      </c>
      <c r="B9" s="422" t="s">
        <v>1308</v>
      </c>
      <c r="C9" s="310">
        <v>0</v>
      </c>
      <c r="D9" s="310"/>
      <c r="E9" s="310">
        <v>0</v>
      </c>
      <c r="F9" s="121" t="str">
        <f t="shared" si="0"/>
        <v/>
      </c>
      <c r="G9" s="121" t="str">
        <f t="shared" si="1"/>
        <v/>
      </c>
    </row>
    <row r="10" s="292" customFormat="1" ht="36" customHeight="1" spans="1:7">
      <c r="A10" s="303">
        <v>2070704</v>
      </c>
      <c r="B10" s="422" t="s">
        <v>1309</v>
      </c>
      <c r="C10" s="310">
        <v>0</v>
      </c>
      <c r="D10" s="310"/>
      <c r="E10" s="310">
        <v>0</v>
      </c>
      <c r="F10" s="121" t="str">
        <f t="shared" si="0"/>
        <v/>
      </c>
      <c r="G10" s="121" t="str">
        <f t="shared" si="1"/>
        <v/>
      </c>
    </row>
    <row r="11" s="291" customFormat="1" ht="36" customHeight="1" spans="1:7">
      <c r="A11" s="303">
        <v>2070799</v>
      </c>
      <c r="B11" s="422" t="s">
        <v>1310</v>
      </c>
      <c r="C11" s="310">
        <v>0</v>
      </c>
      <c r="D11" s="310">
        <v>3</v>
      </c>
      <c r="E11" s="310">
        <v>3</v>
      </c>
      <c r="F11" s="121" t="str">
        <f t="shared" si="0"/>
        <v/>
      </c>
      <c r="G11" s="121">
        <f t="shared" si="1"/>
        <v>1</v>
      </c>
    </row>
    <row r="12" s="291" customFormat="1" ht="36" customHeight="1" spans="1:7">
      <c r="A12" s="303">
        <v>20709</v>
      </c>
      <c r="B12" s="322" t="s">
        <v>1311</v>
      </c>
      <c r="C12" s="310">
        <f>SUM(C13:C17)</f>
        <v>0</v>
      </c>
      <c r="D12" s="310">
        <f>SUM(D13:D17)</f>
        <v>0</v>
      </c>
      <c r="E12" s="310">
        <v>0</v>
      </c>
      <c r="F12" s="117" t="str">
        <f t="shared" si="0"/>
        <v/>
      </c>
      <c r="G12" s="117" t="str">
        <f t="shared" si="1"/>
        <v/>
      </c>
    </row>
    <row r="13" s="292" customFormat="1" ht="36" customHeight="1" spans="1:7">
      <c r="A13" s="303">
        <v>2070901</v>
      </c>
      <c r="B13" s="422" t="s">
        <v>1312</v>
      </c>
      <c r="C13" s="310">
        <v>0</v>
      </c>
      <c r="D13" s="310"/>
      <c r="E13" s="310">
        <v>0</v>
      </c>
      <c r="F13" s="117" t="str">
        <f t="shared" si="0"/>
        <v/>
      </c>
      <c r="G13" s="117" t="str">
        <f t="shared" si="1"/>
        <v/>
      </c>
    </row>
    <row r="14" s="292" customFormat="1" ht="36" customHeight="1" spans="1:7">
      <c r="A14" s="303">
        <v>2070902</v>
      </c>
      <c r="B14" s="422" t="s">
        <v>1313</v>
      </c>
      <c r="C14" s="310">
        <v>0</v>
      </c>
      <c r="D14" s="310"/>
      <c r="E14" s="310">
        <v>0</v>
      </c>
      <c r="F14" s="117" t="str">
        <f t="shared" si="0"/>
        <v/>
      </c>
      <c r="G14" s="117" t="str">
        <f t="shared" si="1"/>
        <v/>
      </c>
    </row>
    <row r="15" s="292" customFormat="1" ht="36" customHeight="1" spans="1:7">
      <c r="A15" s="303">
        <v>2070903</v>
      </c>
      <c r="B15" s="422" t="s">
        <v>1314</v>
      </c>
      <c r="C15" s="310">
        <v>0</v>
      </c>
      <c r="D15" s="310"/>
      <c r="E15" s="310">
        <v>0</v>
      </c>
      <c r="F15" s="117" t="str">
        <f t="shared" si="0"/>
        <v/>
      </c>
      <c r="G15" s="117" t="str">
        <f t="shared" si="1"/>
        <v/>
      </c>
    </row>
    <row r="16" s="292" customFormat="1" ht="36" customHeight="1" spans="1:7">
      <c r="A16" s="303">
        <v>2070904</v>
      </c>
      <c r="B16" s="422" t="s">
        <v>1315</v>
      </c>
      <c r="C16" s="310">
        <v>0</v>
      </c>
      <c r="D16" s="310"/>
      <c r="E16" s="310">
        <v>0</v>
      </c>
      <c r="F16" s="117" t="str">
        <f t="shared" si="0"/>
        <v/>
      </c>
      <c r="G16" s="117" t="str">
        <f t="shared" si="1"/>
        <v/>
      </c>
    </row>
    <row r="17" s="292" customFormat="1" ht="36" customHeight="1" spans="1:7">
      <c r="A17" s="303">
        <v>2070999</v>
      </c>
      <c r="B17" s="422" t="s">
        <v>1316</v>
      </c>
      <c r="C17" s="310">
        <v>0</v>
      </c>
      <c r="D17" s="310"/>
      <c r="E17" s="310">
        <v>0</v>
      </c>
      <c r="F17" s="117" t="str">
        <f t="shared" si="0"/>
        <v/>
      </c>
      <c r="G17" s="117" t="str">
        <f t="shared" si="1"/>
        <v/>
      </c>
    </row>
    <row r="18" s="291" customFormat="1" ht="64" customHeight="1" spans="1:7">
      <c r="A18" s="303">
        <v>20710</v>
      </c>
      <c r="B18" s="322" t="s">
        <v>1317</v>
      </c>
      <c r="C18" s="310">
        <f>SUM(C19:C20)</f>
        <v>0</v>
      </c>
      <c r="D18" s="310">
        <f>SUM(D19:D20)</f>
        <v>0</v>
      </c>
      <c r="E18" s="310">
        <v>0</v>
      </c>
      <c r="F18" s="117" t="str">
        <f t="shared" si="0"/>
        <v/>
      </c>
      <c r="G18" s="117" t="str">
        <f t="shared" si="1"/>
        <v/>
      </c>
    </row>
    <row r="19" s="292" customFormat="1" ht="36" customHeight="1" spans="1:7">
      <c r="A19" s="303">
        <v>2071001</v>
      </c>
      <c r="B19" s="422" t="s">
        <v>1318</v>
      </c>
      <c r="C19" s="310">
        <v>0</v>
      </c>
      <c r="D19" s="310"/>
      <c r="E19" s="310">
        <v>0</v>
      </c>
      <c r="F19" s="117" t="str">
        <f t="shared" si="0"/>
        <v/>
      </c>
      <c r="G19" s="117" t="str">
        <f t="shared" si="1"/>
        <v/>
      </c>
    </row>
    <row r="20" s="292" customFormat="1" ht="64" customHeight="1" spans="1:7">
      <c r="A20" s="303">
        <v>2071099</v>
      </c>
      <c r="B20" s="422" t="s">
        <v>1319</v>
      </c>
      <c r="C20" s="310">
        <v>0</v>
      </c>
      <c r="D20" s="310"/>
      <c r="E20" s="310">
        <v>0</v>
      </c>
      <c r="F20" s="117" t="str">
        <f t="shared" si="0"/>
        <v/>
      </c>
      <c r="G20" s="117" t="str">
        <f t="shared" si="1"/>
        <v/>
      </c>
    </row>
    <row r="21" s="292" customFormat="1" ht="36" customHeight="1" spans="1:7">
      <c r="A21" s="306">
        <v>208</v>
      </c>
      <c r="B21" s="300" t="s">
        <v>1320</v>
      </c>
      <c r="C21" s="307">
        <f>SUM(C22,C26,C30)</f>
        <v>22</v>
      </c>
      <c r="D21" s="307">
        <f>SUM(D22,D26,D30)</f>
        <v>245</v>
      </c>
      <c r="E21" s="307">
        <v>427</v>
      </c>
      <c r="F21" s="117">
        <f t="shared" si="0"/>
        <v>18.409</v>
      </c>
      <c r="G21" s="117">
        <f t="shared" si="1"/>
        <v>1.743</v>
      </c>
    </row>
    <row r="22" s="291" customFormat="1" ht="36" customHeight="1" spans="1:7">
      <c r="A22" s="303">
        <v>20822</v>
      </c>
      <c r="B22" s="322" t="s">
        <v>1321</v>
      </c>
      <c r="C22" s="310">
        <f>SUM(C23:C25)</f>
        <v>22</v>
      </c>
      <c r="D22" s="310">
        <f>SUM(D23:D25)</f>
        <v>245</v>
      </c>
      <c r="E22" s="310">
        <v>245</v>
      </c>
      <c r="F22" s="121">
        <f t="shared" si="0"/>
        <v>10.136</v>
      </c>
      <c r="G22" s="121">
        <f t="shared" si="1"/>
        <v>1</v>
      </c>
    </row>
    <row r="23" s="292" customFormat="1" ht="36" customHeight="1" spans="1:7">
      <c r="A23" s="303">
        <v>2082201</v>
      </c>
      <c r="B23" s="422" t="s">
        <v>1322</v>
      </c>
      <c r="C23" s="310">
        <v>22</v>
      </c>
      <c r="D23" s="310">
        <v>245</v>
      </c>
      <c r="E23" s="310">
        <v>245</v>
      </c>
      <c r="F23" s="121">
        <f t="shared" si="0"/>
        <v>10.136</v>
      </c>
      <c r="G23" s="121">
        <f t="shared" si="1"/>
        <v>1</v>
      </c>
    </row>
    <row r="24" s="291" customFormat="1" ht="36" customHeight="1" spans="1:7">
      <c r="A24" s="303">
        <v>2082202</v>
      </c>
      <c r="B24" s="422" t="s">
        <v>1323</v>
      </c>
      <c r="C24" s="310">
        <v>0</v>
      </c>
      <c r="D24" s="310"/>
      <c r="E24" s="310">
        <v>0</v>
      </c>
      <c r="F24" s="117" t="str">
        <f t="shared" si="0"/>
        <v/>
      </c>
      <c r="G24" s="117" t="str">
        <f t="shared" si="1"/>
        <v/>
      </c>
    </row>
    <row r="25" s="292" customFormat="1" ht="64" customHeight="1" spans="1:7">
      <c r="A25" s="303">
        <v>2082299</v>
      </c>
      <c r="B25" s="422" t="s">
        <v>1324</v>
      </c>
      <c r="C25" s="310">
        <v>0</v>
      </c>
      <c r="D25" s="310"/>
      <c r="E25" s="310">
        <v>0</v>
      </c>
      <c r="F25" s="117" t="str">
        <f t="shared" si="0"/>
        <v/>
      </c>
      <c r="G25" s="117" t="str">
        <f t="shared" si="1"/>
        <v/>
      </c>
    </row>
    <row r="26" s="292" customFormat="1" ht="36" customHeight="1" spans="1:7">
      <c r="A26" s="303">
        <v>20823</v>
      </c>
      <c r="B26" s="322" t="s">
        <v>1325</v>
      </c>
      <c r="C26" s="310">
        <f>SUM(C27:C29)</f>
        <v>0</v>
      </c>
      <c r="D26" s="310">
        <f>SUM(D27:D29)</f>
        <v>0</v>
      </c>
      <c r="E26" s="310">
        <v>182</v>
      </c>
      <c r="F26" s="117" t="str">
        <f t="shared" si="0"/>
        <v/>
      </c>
      <c r="G26" s="117" t="str">
        <f t="shared" si="1"/>
        <v/>
      </c>
    </row>
    <row r="27" s="292" customFormat="1" ht="36" customHeight="1" spans="1:7">
      <c r="A27" s="303">
        <v>2082301</v>
      </c>
      <c r="B27" s="422" t="s">
        <v>1322</v>
      </c>
      <c r="C27" s="310">
        <v>0</v>
      </c>
      <c r="D27" s="310"/>
      <c r="E27" s="310">
        <v>0</v>
      </c>
      <c r="F27" s="117" t="str">
        <f t="shared" si="0"/>
        <v/>
      </c>
      <c r="G27" s="117" t="str">
        <f t="shared" si="1"/>
        <v/>
      </c>
    </row>
    <row r="28" s="292" customFormat="1" ht="36" customHeight="1" spans="1:7">
      <c r="A28" s="303">
        <v>2082302</v>
      </c>
      <c r="B28" s="422" t="s">
        <v>1323</v>
      </c>
      <c r="C28" s="310">
        <v>0</v>
      </c>
      <c r="D28" s="310"/>
      <c r="E28" s="310">
        <v>180</v>
      </c>
      <c r="F28" s="117" t="str">
        <f t="shared" si="0"/>
        <v/>
      </c>
      <c r="G28" s="117" t="str">
        <f t="shared" si="1"/>
        <v/>
      </c>
    </row>
    <row r="29" s="291" customFormat="1" ht="36" customHeight="1" spans="1:7">
      <c r="A29" s="303">
        <v>2082399</v>
      </c>
      <c r="B29" s="422" t="s">
        <v>1326</v>
      </c>
      <c r="C29" s="310">
        <v>0</v>
      </c>
      <c r="D29" s="310"/>
      <c r="E29" s="310">
        <v>2</v>
      </c>
      <c r="F29" s="117" t="str">
        <f t="shared" si="0"/>
        <v/>
      </c>
      <c r="G29" s="117" t="str">
        <f t="shared" si="1"/>
        <v/>
      </c>
    </row>
    <row r="30" s="291" customFormat="1" ht="64" customHeight="1" spans="1:7">
      <c r="A30" s="303">
        <v>20829</v>
      </c>
      <c r="B30" s="322" t="s">
        <v>1327</v>
      </c>
      <c r="C30" s="310">
        <f>SUM(C31:C32)</f>
        <v>0</v>
      </c>
      <c r="D30" s="310">
        <f>SUM(D31:D32)</f>
        <v>0</v>
      </c>
      <c r="E30" s="310">
        <v>0</v>
      </c>
      <c r="F30" s="117" t="str">
        <f t="shared" si="0"/>
        <v/>
      </c>
      <c r="G30" s="117" t="str">
        <f t="shared" si="1"/>
        <v/>
      </c>
    </row>
    <row r="31" s="292" customFormat="1" ht="36" customHeight="1" spans="1:7">
      <c r="A31" s="303">
        <v>2082901</v>
      </c>
      <c r="B31" s="422" t="s">
        <v>1323</v>
      </c>
      <c r="C31" s="310">
        <v>0</v>
      </c>
      <c r="D31" s="310"/>
      <c r="E31" s="310">
        <v>0</v>
      </c>
      <c r="F31" s="117" t="str">
        <f t="shared" si="0"/>
        <v/>
      </c>
      <c r="G31" s="117" t="str">
        <f t="shared" si="1"/>
        <v/>
      </c>
    </row>
    <row r="32" s="291" customFormat="1" ht="64" customHeight="1" spans="1:7">
      <c r="A32" s="303">
        <v>2082999</v>
      </c>
      <c r="B32" s="422" t="s">
        <v>1328</v>
      </c>
      <c r="C32" s="310">
        <v>0</v>
      </c>
      <c r="D32" s="310"/>
      <c r="E32" s="310">
        <v>0</v>
      </c>
      <c r="F32" s="117" t="str">
        <f t="shared" si="0"/>
        <v/>
      </c>
      <c r="G32" s="117" t="str">
        <f t="shared" si="1"/>
        <v/>
      </c>
    </row>
    <row r="33" s="292" customFormat="1" ht="36" customHeight="1" spans="1:7">
      <c r="A33" s="306">
        <v>211</v>
      </c>
      <c r="B33" s="300" t="s">
        <v>1329</v>
      </c>
      <c r="C33" s="307">
        <f>SUM(C34,C39)</f>
        <v>0</v>
      </c>
      <c r="D33" s="307">
        <f>SUM(D34,D39)</f>
        <v>0</v>
      </c>
      <c r="E33" s="307">
        <v>0</v>
      </c>
      <c r="F33" s="117" t="str">
        <f t="shared" si="0"/>
        <v/>
      </c>
      <c r="G33" s="117" t="str">
        <f t="shared" si="1"/>
        <v/>
      </c>
    </row>
    <row r="34" s="292" customFormat="1" ht="36" customHeight="1" spans="1:7">
      <c r="A34" s="303">
        <v>21160</v>
      </c>
      <c r="B34" s="322" t="s">
        <v>1330</v>
      </c>
      <c r="C34" s="310">
        <f>SUM(C35:C38)</f>
        <v>0</v>
      </c>
      <c r="D34" s="310">
        <f>SUM(D35:D38)</f>
        <v>0</v>
      </c>
      <c r="E34" s="310">
        <v>0</v>
      </c>
      <c r="F34" s="117" t="str">
        <f t="shared" si="0"/>
        <v/>
      </c>
      <c r="G34" s="117" t="str">
        <f t="shared" si="1"/>
        <v/>
      </c>
    </row>
    <row r="35" s="292" customFormat="1" ht="36" customHeight="1" spans="1:7">
      <c r="A35" s="308">
        <v>2116001</v>
      </c>
      <c r="B35" s="422" t="s">
        <v>1331</v>
      </c>
      <c r="C35" s="310">
        <v>0</v>
      </c>
      <c r="D35" s="310"/>
      <c r="E35" s="310">
        <v>0</v>
      </c>
      <c r="F35" s="117" t="str">
        <f t="shared" si="0"/>
        <v/>
      </c>
      <c r="G35" s="117" t="str">
        <f t="shared" si="1"/>
        <v/>
      </c>
    </row>
    <row r="36" s="292" customFormat="1" ht="36" customHeight="1" spans="1:7">
      <c r="A36" s="308">
        <v>2116002</v>
      </c>
      <c r="B36" s="422" t="s">
        <v>1332</v>
      </c>
      <c r="C36" s="310">
        <v>0</v>
      </c>
      <c r="D36" s="310"/>
      <c r="E36" s="310">
        <v>0</v>
      </c>
      <c r="F36" s="117" t="str">
        <f t="shared" si="0"/>
        <v/>
      </c>
      <c r="G36" s="117" t="str">
        <f t="shared" si="1"/>
        <v/>
      </c>
    </row>
    <row r="37" s="292" customFormat="1" ht="36" customHeight="1" spans="1:7">
      <c r="A37" s="308">
        <v>2116003</v>
      </c>
      <c r="B37" s="422" t="s">
        <v>1333</v>
      </c>
      <c r="C37" s="310">
        <v>0</v>
      </c>
      <c r="D37" s="310"/>
      <c r="E37" s="310">
        <v>0</v>
      </c>
      <c r="F37" s="117" t="str">
        <f t="shared" si="0"/>
        <v/>
      </c>
      <c r="G37" s="117" t="str">
        <f t="shared" si="1"/>
        <v/>
      </c>
    </row>
    <row r="38" s="292" customFormat="1" ht="64" customHeight="1" spans="1:7">
      <c r="A38" s="308">
        <v>2116099</v>
      </c>
      <c r="B38" s="422" t="s">
        <v>1334</v>
      </c>
      <c r="C38" s="310">
        <v>0</v>
      </c>
      <c r="D38" s="310"/>
      <c r="E38" s="310">
        <v>0</v>
      </c>
      <c r="F38" s="117" t="str">
        <f t="shared" si="0"/>
        <v/>
      </c>
      <c r="G38" s="117" t="str">
        <f t="shared" si="1"/>
        <v/>
      </c>
    </row>
    <row r="39" s="292" customFormat="1" ht="36" customHeight="1" spans="1:7">
      <c r="A39" s="308">
        <v>21161</v>
      </c>
      <c r="B39" s="322" t="s">
        <v>1335</v>
      </c>
      <c r="C39" s="310">
        <f>SUM(C40:C43)</f>
        <v>0</v>
      </c>
      <c r="D39" s="310">
        <f>SUM(D40:D43)</f>
        <v>0</v>
      </c>
      <c r="E39" s="310">
        <v>0</v>
      </c>
      <c r="F39" s="117" t="str">
        <f t="shared" si="0"/>
        <v/>
      </c>
      <c r="G39" s="117" t="str">
        <f t="shared" si="1"/>
        <v/>
      </c>
    </row>
    <row r="40" s="291" customFormat="1" ht="36" customHeight="1" spans="1:7">
      <c r="A40" s="308">
        <v>2116101</v>
      </c>
      <c r="B40" s="422" t="s">
        <v>1336</v>
      </c>
      <c r="C40" s="310">
        <v>0</v>
      </c>
      <c r="D40" s="310"/>
      <c r="E40" s="310">
        <v>0</v>
      </c>
      <c r="F40" s="117" t="str">
        <f t="shared" si="0"/>
        <v/>
      </c>
      <c r="G40" s="117" t="str">
        <f t="shared" si="1"/>
        <v/>
      </c>
    </row>
    <row r="41" s="292" customFormat="1" ht="36" customHeight="1" spans="1:7">
      <c r="A41" s="308">
        <v>2116102</v>
      </c>
      <c r="B41" s="422" t="s">
        <v>1337</v>
      </c>
      <c r="C41" s="310">
        <v>0</v>
      </c>
      <c r="D41" s="310"/>
      <c r="E41" s="310">
        <v>0</v>
      </c>
      <c r="F41" s="117" t="str">
        <f t="shared" si="0"/>
        <v/>
      </c>
      <c r="G41" s="117" t="str">
        <f t="shared" si="1"/>
        <v/>
      </c>
    </row>
    <row r="42" s="292" customFormat="1" ht="36" customHeight="1" spans="1:7">
      <c r="A42" s="308">
        <v>2116103</v>
      </c>
      <c r="B42" s="422" t="s">
        <v>1338</v>
      </c>
      <c r="C42" s="310">
        <v>0</v>
      </c>
      <c r="D42" s="310"/>
      <c r="E42" s="310">
        <v>0</v>
      </c>
      <c r="F42" s="117" t="str">
        <f t="shared" si="0"/>
        <v/>
      </c>
      <c r="G42" s="117" t="str">
        <f t="shared" si="1"/>
        <v/>
      </c>
    </row>
    <row r="43" s="291" customFormat="1" ht="36" customHeight="1" spans="1:7">
      <c r="A43" s="308">
        <v>2116104</v>
      </c>
      <c r="B43" s="422" t="s">
        <v>1339</v>
      </c>
      <c r="C43" s="310">
        <v>0</v>
      </c>
      <c r="D43" s="310"/>
      <c r="E43" s="310">
        <v>0</v>
      </c>
      <c r="F43" s="117" t="str">
        <f t="shared" si="0"/>
        <v/>
      </c>
      <c r="G43" s="117" t="str">
        <f t="shared" si="1"/>
        <v/>
      </c>
    </row>
    <row r="44" s="292" customFormat="1" ht="36" customHeight="1" spans="1:7">
      <c r="A44" s="306">
        <v>212</v>
      </c>
      <c r="B44" s="300" t="s">
        <v>1340</v>
      </c>
      <c r="C44" s="307">
        <f>SUM(C45,C61,C65,C66,C72,C76,C80,C84,C90,C93)</f>
        <v>318714</v>
      </c>
      <c r="D44" s="307">
        <f>SUM(D45,D61,D65,D66,D72,D76,D80,D84,D90,D93)</f>
        <v>217713</v>
      </c>
      <c r="E44" s="307">
        <f>E45+E61+E72+E66+E76+E80+E84+E90+E93</f>
        <v>32263</v>
      </c>
      <c r="F44" s="117">
        <f t="shared" si="0"/>
        <v>-0.899</v>
      </c>
      <c r="G44" s="117">
        <f t="shared" si="1"/>
        <v>0.148</v>
      </c>
    </row>
    <row r="45" s="292" customFormat="1" ht="36" customHeight="1" spans="1:7">
      <c r="A45" s="303">
        <v>21208</v>
      </c>
      <c r="B45" s="322" t="s">
        <v>1341</v>
      </c>
      <c r="C45" s="310">
        <f t="shared" ref="C45:E45" si="2">SUM(C46:C60)</f>
        <v>258449</v>
      </c>
      <c r="D45" s="310">
        <f t="shared" si="2"/>
        <v>216632</v>
      </c>
      <c r="E45" s="310">
        <f t="shared" si="2"/>
        <v>31382</v>
      </c>
      <c r="F45" s="121">
        <f t="shared" si="0"/>
        <v>-0.879</v>
      </c>
      <c r="G45" s="121">
        <f t="shared" si="1"/>
        <v>0.145</v>
      </c>
    </row>
    <row r="46" s="292" customFormat="1" ht="36" customHeight="1" spans="1:7">
      <c r="A46" s="303">
        <v>2120801</v>
      </c>
      <c r="B46" s="422" t="s">
        <v>1342</v>
      </c>
      <c r="C46" s="310">
        <v>77752</v>
      </c>
      <c r="D46" s="310">
        <v>17370</v>
      </c>
      <c r="E46" s="310">
        <v>17370</v>
      </c>
      <c r="F46" s="121">
        <f t="shared" si="0"/>
        <v>-0.777</v>
      </c>
      <c r="G46" s="121">
        <f t="shared" si="1"/>
        <v>1</v>
      </c>
    </row>
    <row r="47" s="292" customFormat="1" ht="36" customHeight="1" spans="1:7">
      <c r="A47" s="303">
        <v>2120802</v>
      </c>
      <c r="B47" s="422" t="s">
        <v>1343</v>
      </c>
      <c r="C47" s="310">
        <v>0</v>
      </c>
      <c r="D47" s="310"/>
      <c r="E47" s="310">
        <v>0</v>
      </c>
      <c r="F47" s="117" t="str">
        <f t="shared" si="0"/>
        <v/>
      </c>
      <c r="G47" s="117" t="str">
        <f t="shared" si="1"/>
        <v/>
      </c>
    </row>
    <row r="48" s="291" customFormat="1" ht="36" customHeight="1" spans="1:7">
      <c r="A48" s="303">
        <v>2120803</v>
      </c>
      <c r="B48" s="422" t="s">
        <v>1344</v>
      </c>
      <c r="C48" s="310">
        <v>0</v>
      </c>
      <c r="D48" s="310"/>
      <c r="E48" s="310">
        <v>0</v>
      </c>
      <c r="F48" s="117" t="str">
        <f t="shared" si="0"/>
        <v/>
      </c>
      <c r="G48" s="117" t="str">
        <f t="shared" si="1"/>
        <v/>
      </c>
    </row>
    <row r="49" s="292" customFormat="1" ht="36" customHeight="1" spans="1:7">
      <c r="A49" s="303">
        <v>2120804</v>
      </c>
      <c r="B49" s="422" t="s">
        <v>1345</v>
      </c>
      <c r="C49" s="310">
        <v>0</v>
      </c>
      <c r="D49" s="310"/>
      <c r="E49" s="310">
        <v>346</v>
      </c>
      <c r="F49" s="117" t="str">
        <f t="shared" si="0"/>
        <v/>
      </c>
      <c r="G49" s="117" t="str">
        <f t="shared" si="1"/>
        <v/>
      </c>
    </row>
    <row r="50" s="292" customFormat="1" ht="36" customHeight="1" spans="1:7">
      <c r="A50" s="303">
        <v>2120805</v>
      </c>
      <c r="B50" s="422" t="s">
        <v>1346</v>
      </c>
      <c r="C50" s="310">
        <v>0</v>
      </c>
      <c r="D50" s="310"/>
      <c r="E50" s="310">
        <v>0</v>
      </c>
      <c r="F50" s="117" t="str">
        <f t="shared" si="0"/>
        <v/>
      </c>
      <c r="G50" s="117" t="str">
        <f t="shared" si="1"/>
        <v/>
      </c>
    </row>
    <row r="51" s="292" customFormat="1" ht="36" customHeight="1" spans="1:7">
      <c r="A51" s="303">
        <v>2120806</v>
      </c>
      <c r="B51" s="422" t="s">
        <v>1347</v>
      </c>
      <c r="C51" s="310">
        <v>0</v>
      </c>
      <c r="D51" s="310"/>
      <c r="E51" s="310">
        <v>0</v>
      </c>
      <c r="F51" s="117" t="str">
        <f t="shared" si="0"/>
        <v/>
      </c>
      <c r="G51" s="117" t="str">
        <f t="shared" si="1"/>
        <v/>
      </c>
    </row>
    <row r="52" s="292" customFormat="1" ht="36" customHeight="1" spans="1:7">
      <c r="A52" s="303">
        <v>2120807</v>
      </c>
      <c r="B52" s="422" t="s">
        <v>1348</v>
      </c>
      <c r="C52" s="310">
        <v>0</v>
      </c>
      <c r="D52" s="310"/>
      <c r="E52" s="310">
        <v>0</v>
      </c>
      <c r="F52" s="117" t="str">
        <f t="shared" si="0"/>
        <v/>
      </c>
      <c r="G52" s="117" t="str">
        <f t="shared" si="1"/>
        <v/>
      </c>
    </row>
    <row r="53" s="292" customFormat="1" ht="36" customHeight="1" spans="1:7">
      <c r="A53" s="303">
        <v>2120809</v>
      </c>
      <c r="B53" s="422" t="s">
        <v>1349</v>
      </c>
      <c r="C53" s="310">
        <v>0</v>
      </c>
      <c r="D53" s="310"/>
      <c r="E53" s="310">
        <v>0</v>
      </c>
      <c r="F53" s="117" t="str">
        <f t="shared" si="0"/>
        <v/>
      </c>
      <c r="G53" s="117" t="str">
        <f t="shared" si="1"/>
        <v/>
      </c>
    </row>
    <row r="54" s="292" customFormat="1" ht="36" customHeight="1" spans="1:7">
      <c r="A54" s="303">
        <v>2120810</v>
      </c>
      <c r="B54" s="422" t="s">
        <v>1350</v>
      </c>
      <c r="C54" s="310">
        <v>0</v>
      </c>
      <c r="D54" s="310"/>
      <c r="E54" s="310">
        <v>0</v>
      </c>
      <c r="F54" s="117" t="str">
        <f t="shared" si="0"/>
        <v/>
      </c>
      <c r="G54" s="117" t="str">
        <f t="shared" si="1"/>
        <v/>
      </c>
    </row>
    <row r="55" s="291" customFormat="1" ht="36" customHeight="1" spans="1:7">
      <c r="A55" s="303">
        <v>2120811</v>
      </c>
      <c r="B55" s="422" t="s">
        <v>1351</v>
      </c>
      <c r="C55" s="310">
        <v>0</v>
      </c>
      <c r="D55" s="310"/>
      <c r="E55" s="310">
        <v>0</v>
      </c>
      <c r="F55" s="117" t="str">
        <f t="shared" si="0"/>
        <v/>
      </c>
      <c r="G55" s="117" t="str">
        <f t="shared" si="1"/>
        <v/>
      </c>
    </row>
    <row r="56" s="291" customFormat="1" ht="36" customHeight="1" spans="1:7">
      <c r="A56" s="303">
        <v>2120813</v>
      </c>
      <c r="B56" s="422" t="s">
        <v>1003</v>
      </c>
      <c r="C56" s="310">
        <v>0</v>
      </c>
      <c r="D56" s="310"/>
      <c r="E56" s="310">
        <v>0</v>
      </c>
      <c r="F56" s="117" t="str">
        <f t="shared" si="0"/>
        <v/>
      </c>
      <c r="G56" s="117" t="str">
        <f t="shared" si="1"/>
        <v/>
      </c>
    </row>
    <row r="57" s="292" customFormat="1" ht="36" customHeight="1" spans="1:7">
      <c r="A57" s="303">
        <v>2120814</v>
      </c>
      <c r="B57" s="422" t="s">
        <v>1352</v>
      </c>
      <c r="C57" s="310"/>
      <c r="D57" s="310"/>
      <c r="E57" s="310">
        <v>0</v>
      </c>
      <c r="F57" s="117" t="str">
        <f t="shared" si="0"/>
        <v/>
      </c>
      <c r="G57" s="117" t="str">
        <f t="shared" si="1"/>
        <v/>
      </c>
    </row>
    <row r="58" s="292" customFormat="1" ht="36" customHeight="1" spans="1:7">
      <c r="A58" s="303">
        <v>2120815</v>
      </c>
      <c r="B58" s="422" t="s">
        <v>1353</v>
      </c>
      <c r="C58" s="310"/>
      <c r="D58" s="310"/>
      <c r="E58" s="310">
        <v>14</v>
      </c>
      <c r="F58" s="117" t="str">
        <f t="shared" si="0"/>
        <v/>
      </c>
      <c r="G58" s="117" t="str">
        <f t="shared" si="1"/>
        <v/>
      </c>
    </row>
    <row r="59" s="292" customFormat="1" ht="36" customHeight="1" spans="1:7">
      <c r="A59" s="303">
        <v>2120816</v>
      </c>
      <c r="B59" s="422" t="s">
        <v>1354</v>
      </c>
      <c r="C59" s="310"/>
      <c r="D59" s="310"/>
      <c r="E59" s="310">
        <v>0</v>
      </c>
      <c r="F59" s="117" t="str">
        <f t="shared" si="0"/>
        <v/>
      </c>
      <c r="G59" s="117" t="str">
        <f t="shared" si="1"/>
        <v/>
      </c>
    </row>
    <row r="60" s="292" customFormat="1" ht="64" customHeight="1" spans="1:7">
      <c r="A60" s="303">
        <v>2120899</v>
      </c>
      <c r="B60" s="422" t="s">
        <v>1355</v>
      </c>
      <c r="C60" s="310">
        <v>180697</v>
      </c>
      <c r="D60" s="310">
        <v>199262</v>
      </c>
      <c r="E60" s="310">
        <f>3140+21737-11225</f>
        <v>13652</v>
      </c>
      <c r="F60" s="121">
        <f t="shared" si="0"/>
        <v>-0.924</v>
      </c>
      <c r="G60" s="121">
        <f t="shared" si="1"/>
        <v>0.069</v>
      </c>
    </row>
    <row r="61" s="292" customFormat="1" ht="36" customHeight="1" spans="1:7">
      <c r="A61" s="303">
        <v>21210</v>
      </c>
      <c r="B61" s="322" t="s">
        <v>1356</v>
      </c>
      <c r="C61" s="310">
        <f>SUM(C62:C64)</f>
        <v>0</v>
      </c>
      <c r="D61" s="310">
        <f>SUM(D62:D64)</f>
        <v>0</v>
      </c>
      <c r="E61" s="310">
        <v>0</v>
      </c>
      <c r="F61" s="117" t="str">
        <f t="shared" si="0"/>
        <v/>
      </c>
      <c r="G61" s="117" t="str">
        <f t="shared" si="1"/>
        <v/>
      </c>
    </row>
    <row r="62" s="291" customFormat="1" ht="36" customHeight="1" spans="1:7">
      <c r="A62" s="303">
        <v>2121001</v>
      </c>
      <c r="B62" s="422" t="s">
        <v>1342</v>
      </c>
      <c r="C62" s="310">
        <v>0</v>
      </c>
      <c r="D62" s="310"/>
      <c r="E62" s="310">
        <v>0</v>
      </c>
      <c r="F62" s="117" t="str">
        <f t="shared" si="0"/>
        <v/>
      </c>
      <c r="G62" s="117" t="str">
        <f t="shared" si="1"/>
        <v/>
      </c>
    </row>
    <row r="63" s="292" customFormat="1" ht="36" customHeight="1" spans="1:7">
      <c r="A63" s="303">
        <v>2121002</v>
      </c>
      <c r="B63" s="422" t="s">
        <v>1343</v>
      </c>
      <c r="C63" s="310">
        <v>0</v>
      </c>
      <c r="D63" s="310"/>
      <c r="E63" s="310">
        <v>0</v>
      </c>
      <c r="F63" s="117" t="str">
        <f t="shared" si="0"/>
        <v/>
      </c>
      <c r="G63" s="117" t="str">
        <f t="shared" si="1"/>
        <v/>
      </c>
    </row>
    <row r="64" s="292" customFormat="1" ht="36" customHeight="1" spans="1:7">
      <c r="A64" s="303">
        <v>2121099</v>
      </c>
      <c r="B64" s="422" t="s">
        <v>1357</v>
      </c>
      <c r="C64" s="310">
        <v>0</v>
      </c>
      <c r="D64" s="310"/>
      <c r="E64" s="310">
        <v>0</v>
      </c>
      <c r="F64" s="117" t="str">
        <f t="shared" si="0"/>
        <v/>
      </c>
      <c r="G64" s="117" t="str">
        <f t="shared" si="1"/>
        <v/>
      </c>
    </row>
    <row r="65" s="292" customFormat="1" ht="36" customHeight="1" spans="1:7">
      <c r="A65" s="303">
        <v>21211</v>
      </c>
      <c r="B65" s="322" t="s">
        <v>1358</v>
      </c>
      <c r="C65" s="310"/>
      <c r="D65" s="310"/>
      <c r="E65" s="310"/>
      <c r="F65" s="117" t="str">
        <f t="shared" si="0"/>
        <v/>
      </c>
      <c r="G65" s="117" t="str">
        <f t="shared" si="1"/>
        <v/>
      </c>
    </row>
    <row r="66" s="292" customFormat="1" ht="36" customHeight="1" spans="1:7">
      <c r="A66" s="303">
        <v>21213</v>
      </c>
      <c r="B66" s="322" t="s">
        <v>1359</v>
      </c>
      <c r="C66" s="310">
        <f>SUM(C67:C71)</f>
        <v>0</v>
      </c>
      <c r="D66" s="310">
        <f>SUM(D67:D71)</f>
        <v>0</v>
      </c>
      <c r="E66" s="310">
        <v>0</v>
      </c>
      <c r="F66" s="117" t="str">
        <f t="shared" si="0"/>
        <v/>
      </c>
      <c r="G66" s="117" t="str">
        <f t="shared" si="1"/>
        <v/>
      </c>
    </row>
    <row r="67" s="291" customFormat="1" ht="36" customHeight="1" spans="1:7">
      <c r="A67" s="303">
        <v>2121301</v>
      </c>
      <c r="B67" s="422" t="s">
        <v>1360</v>
      </c>
      <c r="C67" s="310">
        <v>0</v>
      </c>
      <c r="D67" s="310"/>
      <c r="E67" s="310">
        <v>0</v>
      </c>
      <c r="F67" s="117" t="str">
        <f t="shared" si="0"/>
        <v/>
      </c>
      <c r="G67" s="117" t="str">
        <f t="shared" si="1"/>
        <v/>
      </c>
    </row>
    <row r="68" s="292" customFormat="1" ht="36" customHeight="1" spans="1:7">
      <c r="A68" s="303">
        <v>2121302</v>
      </c>
      <c r="B68" s="422" t="s">
        <v>1361</v>
      </c>
      <c r="C68" s="310">
        <v>0</v>
      </c>
      <c r="D68" s="310"/>
      <c r="E68" s="310">
        <v>0</v>
      </c>
      <c r="F68" s="117" t="str">
        <f t="shared" si="0"/>
        <v/>
      </c>
      <c r="G68" s="117" t="str">
        <f t="shared" si="1"/>
        <v/>
      </c>
    </row>
    <row r="69" s="292" customFormat="1" ht="36" customHeight="1" spans="1:7">
      <c r="A69" s="303">
        <v>2121303</v>
      </c>
      <c r="B69" s="422" t="s">
        <v>1362</v>
      </c>
      <c r="C69" s="310">
        <v>0</v>
      </c>
      <c r="D69" s="310"/>
      <c r="E69" s="310">
        <v>0</v>
      </c>
      <c r="F69" s="117" t="str">
        <f t="shared" ref="F69:F132" si="3">IF(C69&gt;0,E69/C69-1,"")</f>
        <v/>
      </c>
      <c r="G69" s="117" t="str">
        <f t="shared" ref="G69:G132" si="4">IF(D69&gt;0,E69/D69,"")</f>
        <v/>
      </c>
    </row>
    <row r="70" s="292" customFormat="1" ht="36" customHeight="1" spans="1:7">
      <c r="A70" s="303">
        <v>2121304</v>
      </c>
      <c r="B70" s="422" t="s">
        <v>1363</v>
      </c>
      <c r="C70" s="310">
        <v>0</v>
      </c>
      <c r="D70" s="310"/>
      <c r="E70" s="310">
        <v>0</v>
      </c>
      <c r="F70" s="117" t="str">
        <f t="shared" si="3"/>
        <v/>
      </c>
      <c r="G70" s="117" t="str">
        <f t="shared" si="4"/>
        <v/>
      </c>
    </row>
    <row r="71" s="292" customFormat="1" ht="36" customHeight="1" spans="1:7">
      <c r="A71" s="303">
        <v>2121399</v>
      </c>
      <c r="B71" s="422" t="s">
        <v>1364</v>
      </c>
      <c r="C71" s="310">
        <v>0</v>
      </c>
      <c r="D71" s="310"/>
      <c r="E71" s="310">
        <v>0</v>
      </c>
      <c r="F71" s="117" t="str">
        <f t="shared" si="3"/>
        <v/>
      </c>
      <c r="G71" s="117" t="str">
        <f t="shared" si="4"/>
        <v/>
      </c>
    </row>
    <row r="72" s="291" customFormat="1" ht="36" customHeight="1" spans="1:7">
      <c r="A72" s="303">
        <v>21214</v>
      </c>
      <c r="B72" s="322" t="s">
        <v>1365</v>
      </c>
      <c r="C72" s="310">
        <f>SUM(C73:C75)</f>
        <v>265</v>
      </c>
      <c r="D72" s="310">
        <f>SUM(D73:D75)</f>
        <v>1081</v>
      </c>
      <c r="E72" s="310">
        <v>881</v>
      </c>
      <c r="F72" s="121">
        <f t="shared" si="3"/>
        <v>2.325</v>
      </c>
      <c r="G72" s="121">
        <f t="shared" si="4"/>
        <v>0.815</v>
      </c>
    </row>
    <row r="73" s="292" customFormat="1" ht="36" customHeight="1" spans="1:7">
      <c r="A73" s="303">
        <v>2121401</v>
      </c>
      <c r="B73" s="422" t="s">
        <v>1366</v>
      </c>
      <c r="C73" s="310">
        <v>265</v>
      </c>
      <c r="D73" s="310">
        <v>1081</v>
      </c>
      <c r="E73" s="310">
        <v>881</v>
      </c>
      <c r="F73" s="121">
        <f t="shared" si="3"/>
        <v>2.325</v>
      </c>
      <c r="G73" s="121">
        <f t="shared" si="4"/>
        <v>0.815</v>
      </c>
    </row>
    <row r="74" s="292" customFormat="1" ht="36" customHeight="1" spans="1:7">
      <c r="A74" s="303">
        <v>2121402</v>
      </c>
      <c r="B74" s="422" t="s">
        <v>1367</v>
      </c>
      <c r="C74" s="310">
        <v>0</v>
      </c>
      <c r="D74" s="310"/>
      <c r="E74" s="310">
        <v>0</v>
      </c>
      <c r="F74" s="117" t="str">
        <f t="shared" si="3"/>
        <v/>
      </c>
      <c r="G74" s="117" t="str">
        <f t="shared" si="4"/>
        <v/>
      </c>
    </row>
    <row r="75" s="292" customFormat="1" ht="36" customHeight="1" spans="1:7">
      <c r="A75" s="303">
        <v>2121499</v>
      </c>
      <c r="B75" s="422" t="s">
        <v>1368</v>
      </c>
      <c r="C75" s="310">
        <v>0</v>
      </c>
      <c r="D75" s="310"/>
      <c r="E75" s="310">
        <v>0</v>
      </c>
      <c r="F75" s="117" t="str">
        <f t="shared" si="3"/>
        <v/>
      </c>
      <c r="G75" s="117" t="str">
        <f t="shared" si="4"/>
        <v/>
      </c>
    </row>
    <row r="76" s="292" customFormat="1" ht="36" customHeight="1" spans="1:7">
      <c r="A76" s="303">
        <v>21215</v>
      </c>
      <c r="B76" s="322" t="s">
        <v>1369</v>
      </c>
      <c r="C76" s="310">
        <f>SUM(C77:C79)</f>
        <v>0</v>
      </c>
      <c r="D76" s="310">
        <f>SUM(D77:D79)</f>
        <v>0</v>
      </c>
      <c r="E76" s="310">
        <v>0</v>
      </c>
      <c r="F76" s="117" t="str">
        <f t="shared" si="3"/>
        <v/>
      </c>
      <c r="G76" s="117" t="str">
        <f t="shared" si="4"/>
        <v/>
      </c>
    </row>
    <row r="77" s="291" customFormat="1" ht="36" customHeight="1" spans="1:7">
      <c r="A77" s="303">
        <v>2121501</v>
      </c>
      <c r="B77" s="422" t="s">
        <v>1342</v>
      </c>
      <c r="C77" s="310">
        <v>0</v>
      </c>
      <c r="D77" s="310"/>
      <c r="E77" s="310">
        <v>0</v>
      </c>
      <c r="F77" s="117" t="str">
        <f t="shared" si="3"/>
        <v/>
      </c>
      <c r="G77" s="117" t="str">
        <f t="shared" si="4"/>
        <v/>
      </c>
    </row>
    <row r="78" s="291" customFormat="1" ht="36" customHeight="1" spans="1:7">
      <c r="A78" s="303">
        <v>2121502</v>
      </c>
      <c r="B78" s="422" t="s">
        <v>1343</v>
      </c>
      <c r="C78" s="310">
        <v>0</v>
      </c>
      <c r="D78" s="310"/>
      <c r="E78" s="310">
        <v>0</v>
      </c>
      <c r="F78" s="117" t="str">
        <f t="shared" si="3"/>
        <v/>
      </c>
      <c r="G78" s="117" t="str">
        <f t="shared" si="4"/>
        <v/>
      </c>
    </row>
    <row r="79" s="292" customFormat="1" ht="64" customHeight="1" spans="1:7">
      <c r="A79" s="303">
        <v>2121599</v>
      </c>
      <c r="B79" s="422" t="s">
        <v>1370</v>
      </c>
      <c r="C79" s="310">
        <v>0</v>
      </c>
      <c r="D79" s="310"/>
      <c r="E79" s="310">
        <v>0</v>
      </c>
      <c r="F79" s="121" t="str">
        <f t="shared" si="3"/>
        <v/>
      </c>
      <c r="G79" s="117" t="str">
        <f t="shared" si="4"/>
        <v/>
      </c>
    </row>
    <row r="80" s="292" customFormat="1" ht="36" customHeight="1" spans="1:7">
      <c r="A80" s="303">
        <v>21216</v>
      </c>
      <c r="B80" s="322" t="s">
        <v>1371</v>
      </c>
      <c r="C80" s="310">
        <f>SUM(C81:C83)</f>
        <v>60000</v>
      </c>
      <c r="D80" s="310">
        <f>SUM(D81:D83)</f>
        <v>0</v>
      </c>
      <c r="E80" s="310">
        <v>0</v>
      </c>
      <c r="F80" s="121">
        <f t="shared" si="3"/>
        <v>-1</v>
      </c>
      <c r="G80" s="117" t="str">
        <f t="shared" si="4"/>
        <v/>
      </c>
    </row>
    <row r="81" s="292" customFormat="1" ht="36" customHeight="1" spans="1:7">
      <c r="A81" s="303">
        <v>2121601</v>
      </c>
      <c r="B81" s="422" t="s">
        <v>1342</v>
      </c>
      <c r="C81" s="310">
        <v>0</v>
      </c>
      <c r="D81" s="310"/>
      <c r="E81" s="310">
        <v>0</v>
      </c>
      <c r="F81" s="121" t="str">
        <f t="shared" si="3"/>
        <v/>
      </c>
      <c r="G81" s="117" t="str">
        <f t="shared" si="4"/>
        <v/>
      </c>
    </row>
    <row r="82" s="292" customFormat="1" ht="36" customHeight="1" spans="1:7">
      <c r="A82" s="303">
        <v>2121602</v>
      </c>
      <c r="B82" s="422" t="s">
        <v>1343</v>
      </c>
      <c r="C82" s="310">
        <v>0</v>
      </c>
      <c r="D82" s="310"/>
      <c r="E82" s="310">
        <v>0</v>
      </c>
      <c r="F82" s="121" t="str">
        <f t="shared" si="3"/>
        <v/>
      </c>
      <c r="G82" s="117" t="str">
        <f t="shared" si="4"/>
        <v/>
      </c>
    </row>
    <row r="83" s="291" customFormat="1" ht="64" customHeight="1" spans="1:7">
      <c r="A83" s="303">
        <v>2121699</v>
      </c>
      <c r="B83" s="422" t="s">
        <v>1372</v>
      </c>
      <c r="C83" s="310">
        <v>60000</v>
      </c>
      <c r="D83" s="310"/>
      <c r="E83" s="310">
        <v>0</v>
      </c>
      <c r="F83" s="121">
        <f t="shared" si="3"/>
        <v>-1</v>
      </c>
      <c r="G83" s="117" t="str">
        <f t="shared" si="4"/>
        <v/>
      </c>
    </row>
    <row r="84" s="292" customFormat="1" ht="64" customHeight="1" spans="1:7">
      <c r="A84" s="303">
        <v>21217</v>
      </c>
      <c r="B84" s="322" t="s">
        <v>1373</v>
      </c>
      <c r="C84" s="310">
        <f>SUM(C85:C89)</f>
        <v>0</v>
      </c>
      <c r="D84" s="310">
        <f>SUM(D85:D89)</f>
        <v>0</v>
      </c>
      <c r="E84" s="310">
        <v>0</v>
      </c>
      <c r="F84" s="117" t="str">
        <f t="shared" si="3"/>
        <v/>
      </c>
      <c r="G84" s="117" t="str">
        <f t="shared" si="4"/>
        <v/>
      </c>
    </row>
    <row r="85" s="292" customFormat="1" ht="36" customHeight="1" spans="1:7">
      <c r="A85" s="303">
        <v>2121701</v>
      </c>
      <c r="B85" s="422" t="s">
        <v>1360</v>
      </c>
      <c r="C85" s="310">
        <v>0</v>
      </c>
      <c r="D85" s="310"/>
      <c r="E85" s="310">
        <v>0</v>
      </c>
      <c r="F85" s="117" t="str">
        <f t="shared" si="3"/>
        <v/>
      </c>
      <c r="G85" s="117" t="str">
        <f t="shared" si="4"/>
        <v/>
      </c>
    </row>
    <row r="86" s="292" customFormat="1" ht="36" customHeight="1" spans="1:7">
      <c r="A86" s="303">
        <v>2121702</v>
      </c>
      <c r="B86" s="422" t="s">
        <v>1361</v>
      </c>
      <c r="C86" s="310">
        <v>0</v>
      </c>
      <c r="D86" s="310"/>
      <c r="E86" s="310">
        <v>0</v>
      </c>
      <c r="F86" s="117" t="str">
        <f t="shared" si="3"/>
        <v/>
      </c>
      <c r="G86" s="117" t="str">
        <f t="shared" si="4"/>
        <v/>
      </c>
    </row>
    <row r="87" s="292" customFormat="1" ht="36" customHeight="1" spans="1:7">
      <c r="A87" s="303">
        <v>2121703</v>
      </c>
      <c r="B87" s="422" t="s">
        <v>1362</v>
      </c>
      <c r="C87" s="310">
        <v>0</v>
      </c>
      <c r="D87" s="310"/>
      <c r="E87" s="310">
        <v>0</v>
      </c>
      <c r="F87" s="117" t="str">
        <f t="shared" si="3"/>
        <v/>
      </c>
      <c r="G87" s="117" t="str">
        <f t="shared" si="4"/>
        <v/>
      </c>
    </row>
    <row r="88" s="291" customFormat="1" ht="36" customHeight="1" spans="1:7">
      <c r="A88" s="303">
        <v>2121704</v>
      </c>
      <c r="B88" s="422" t="s">
        <v>1363</v>
      </c>
      <c r="C88" s="310">
        <v>0</v>
      </c>
      <c r="D88" s="310"/>
      <c r="E88" s="310">
        <v>0</v>
      </c>
      <c r="F88" s="117" t="str">
        <f t="shared" si="3"/>
        <v/>
      </c>
      <c r="G88" s="117" t="str">
        <f t="shared" si="4"/>
        <v/>
      </c>
    </row>
    <row r="89" s="292" customFormat="1" ht="64" customHeight="1" spans="1:7">
      <c r="A89" s="303">
        <v>2121799</v>
      </c>
      <c r="B89" s="422" t="s">
        <v>1374</v>
      </c>
      <c r="C89" s="310">
        <v>0</v>
      </c>
      <c r="D89" s="310"/>
      <c r="E89" s="310">
        <v>0</v>
      </c>
      <c r="F89" s="117" t="str">
        <f t="shared" si="3"/>
        <v/>
      </c>
      <c r="G89" s="117" t="str">
        <f t="shared" si="4"/>
        <v/>
      </c>
    </row>
    <row r="90" s="292" customFormat="1" ht="36" customHeight="1" spans="1:7">
      <c r="A90" s="303">
        <v>21218</v>
      </c>
      <c r="B90" s="322" t="s">
        <v>1375</v>
      </c>
      <c r="C90" s="310">
        <f>SUM(C91:C92)</f>
        <v>0</v>
      </c>
      <c r="D90" s="310">
        <f>SUM(D91:D92)</f>
        <v>0</v>
      </c>
      <c r="E90" s="310">
        <v>0</v>
      </c>
      <c r="F90" s="117" t="str">
        <f t="shared" si="3"/>
        <v/>
      </c>
      <c r="G90" s="117" t="str">
        <f t="shared" si="4"/>
        <v/>
      </c>
    </row>
    <row r="91" s="292" customFormat="1" ht="36" customHeight="1" spans="1:7">
      <c r="A91" s="303">
        <v>2121801</v>
      </c>
      <c r="B91" s="422" t="s">
        <v>1366</v>
      </c>
      <c r="C91" s="310">
        <v>0</v>
      </c>
      <c r="D91" s="310"/>
      <c r="E91" s="310">
        <v>0</v>
      </c>
      <c r="F91" s="117" t="str">
        <f t="shared" si="3"/>
        <v/>
      </c>
      <c r="G91" s="117" t="str">
        <f t="shared" si="4"/>
        <v/>
      </c>
    </row>
    <row r="92" s="292" customFormat="1" ht="64" customHeight="1" spans="1:7">
      <c r="A92" s="303">
        <v>2121899</v>
      </c>
      <c r="B92" s="422" t="s">
        <v>1376</v>
      </c>
      <c r="C92" s="310">
        <v>0</v>
      </c>
      <c r="D92" s="310"/>
      <c r="E92" s="310">
        <v>0</v>
      </c>
      <c r="F92" s="117" t="str">
        <f t="shared" si="3"/>
        <v/>
      </c>
      <c r="G92" s="117" t="str">
        <f t="shared" si="4"/>
        <v/>
      </c>
    </row>
    <row r="93" s="291" customFormat="1" ht="64" customHeight="1" spans="1:7">
      <c r="A93" s="303">
        <v>21219</v>
      </c>
      <c r="B93" s="322" t="s">
        <v>1377</v>
      </c>
      <c r="C93" s="310">
        <f>SUM(C94:C101)</f>
        <v>0</v>
      </c>
      <c r="D93" s="310">
        <f>SUM(D94:D101)</f>
        <v>0</v>
      </c>
      <c r="E93" s="310">
        <v>0</v>
      </c>
      <c r="F93" s="117" t="str">
        <f t="shared" si="3"/>
        <v/>
      </c>
      <c r="G93" s="117" t="str">
        <f t="shared" si="4"/>
        <v/>
      </c>
    </row>
    <row r="94" s="292" customFormat="1" ht="36" customHeight="1" spans="1:7">
      <c r="A94" s="303">
        <v>2121901</v>
      </c>
      <c r="B94" s="422" t="s">
        <v>1342</v>
      </c>
      <c r="C94" s="310">
        <v>0</v>
      </c>
      <c r="D94" s="310"/>
      <c r="E94" s="310">
        <v>0</v>
      </c>
      <c r="F94" s="117" t="str">
        <f t="shared" si="3"/>
        <v/>
      </c>
      <c r="G94" s="117" t="str">
        <f t="shared" si="4"/>
        <v/>
      </c>
    </row>
    <row r="95" s="292" customFormat="1" ht="36" customHeight="1" spans="1:7">
      <c r="A95" s="303">
        <v>2121902</v>
      </c>
      <c r="B95" s="422" t="s">
        <v>1343</v>
      </c>
      <c r="C95" s="310">
        <v>0</v>
      </c>
      <c r="D95" s="310"/>
      <c r="E95" s="310">
        <v>0</v>
      </c>
      <c r="F95" s="117" t="str">
        <f t="shared" si="3"/>
        <v/>
      </c>
      <c r="G95" s="117" t="str">
        <f t="shared" si="4"/>
        <v/>
      </c>
    </row>
    <row r="96" s="292" customFormat="1" ht="36" customHeight="1" spans="1:7">
      <c r="A96" s="303">
        <v>2121903</v>
      </c>
      <c r="B96" s="422" t="s">
        <v>1344</v>
      </c>
      <c r="C96" s="310">
        <v>0</v>
      </c>
      <c r="D96" s="310"/>
      <c r="E96" s="310">
        <v>0</v>
      </c>
      <c r="F96" s="117" t="str">
        <f t="shared" si="3"/>
        <v/>
      </c>
      <c r="G96" s="117" t="str">
        <f t="shared" si="4"/>
        <v/>
      </c>
    </row>
    <row r="97" s="292" customFormat="1" ht="36" customHeight="1" spans="1:7">
      <c r="A97" s="303">
        <v>2121904</v>
      </c>
      <c r="B97" s="422" t="s">
        <v>1345</v>
      </c>
      <c r="C97" s="310">
        <v>0</v>
      </c>
      <c r="D97" s="310"/>
      <c r="E97" s="310">
        <v>0</v>
      </c>
      <c r="F97" s="117" t="str">
        <f t="shared" si="3"/>
        <v/>
      </c>
      <c r="G97" s="117" t="str">
        <f t="shared" si="4"/>
        <v/>
      </c>
    </row>
    <row r="98" s="292" customFormat="1" ht="36" customHeight="1" spans="1:7">
      <c r="A98" s="303">
        <v>2121905</v>
      </c>
      <c r="B98" s="422" t="s">
        <v>1348</v>
      </c>
      <c r="C98" s="310">
        <v>0</v>
      </c>
      <c r="D98" s="310"/>
      <c r="E98" s="310">
        <v>0</v>
      </c>
      <c r="F98" s="117" t="str">
        <f t="shared" si="3"/>
        <v/>
      </c>
      <c r="G98" s="117" t="str">
        <f t="shared" si="4"/>
        <v/>
      </c>
    </row>
    <row r="99" s="292" customFormat="1" ht="36" customHeight="1" spans="1:7">
      <c r="A99" s="303">
        <v>2121906</v>
      </c>
      <c r="B99" s="422" t="s">
        <v>1350</v>
      </c>
      <c r="C99" s="310">
        <v>0</v>
      </c>
      <c r="D99" s="310"/>
      <c r="E99" s="310">
        <v>0</v>
      </c>
      <c r="F99" s="117" t="str">
        <f t="shared" si="3"/>
        <v/>
      </c>
      <c r="G99" s="117" t="str">
        <f t="shared" si="4"/>
        <v/>
      </c>
    </row>
    <row r="100" s="292" customFormat="1" ht="36" customHeight="1" spans="1:7">
      <c r="A100" s="303">
        <v>2121907</v>
      </c>
      <c r="B100" s="422" t="s">
        <v>1351</v>
      </c>
      <c r="C100" s="310">
        <v>0</v>
      </c>
      <c r="D100" s="310"/>
      <c r="E100" s="310">
        <v>0</v>
      </c>
      <c r="F100" s="117" t="str">
        <f t="shared" si="3"/>
        <v/>
      </c>
      <c r="G100" s="117" t="str">
        <f t="shared" si="4"/>
        <v/>
      </c>
    </row>
    <row r="101" s="292" customFormat="1" ht="64" customHeight="1" spans="1:7">
      <c r="A101" s="303">
        <v>2121999</v>
      </c>
      <c r="B101" s="422" t="s">
        <v>1378</v>
      </c>
      <c r="C101" s="310">
        <v>0</v>
      </c>
      <c r="D101" s="310"/>
      <c r="E101" s="310">
        <v>0</v>
      </c>
      <c r="F101" s="117" t="str">
        <f t="shared" si="3"/>
        <v/>
      </c>
      <c r="G101" s="117" t="str">
        <f t="shared" si="4"/>
        <v/>
      </c>
    </row>
    <row r="102" s="291" customFormat="1" ht="36" customHeight="1" spans="1:7">
      <c r="A102" s="306">
        <v>213</v>
      </c>
      <c r="B102" s="300" t="s">
        <v>1379</v>
      </c>
      <c r="C102" s="307">
        <f>SUM(C103,C108,C113,C118,C121)</f>
        <v>198</v>
      </c>
      <c r="D102" s="307">
        <f>SUM(D103,D108,D113,D118,D121)</f>
        <v>198</v>
      </c>
      <c r="E102" s="307">
        <v>191</v>
      </c>
      <c r="F102" s="117">
        <f t="shared" si="3"/>
        <v>-0.035</v>
      </c>
      <c r="G102" s="117">
        <f t="shared" si="4"/>
        <v>0.965</v>
      </c>
    </row>
    <row r="103" s="292" customFormat="1" ht="36" customHeight="1" spans="1:7">
      <c r="A103" s="303">
        <v>21366</v>
      </c>
      <c r="B103" s="322" t="s">
        <v>1380</v>
      </c>
      <c r="C103" s="310">
        <f>SUM(C104:C107)</f>
        <v>198</v>
      </c>
      <c r="D103" s="310">
        <f>SUM(D104:D107)</f>
        <v>198</v>
      </c>
      <c r="E103" s="310">
        <v>191</v>
      </c>
      <c r="F103" s="121">
        <f t="shared" si="3"/>
        <v>-0.035</v>
      </c>
      <c r="G103" s="121">
        <f t="shared" si="4"/>
        <v>0.965</v>
      </c>
    </row>
    <row r="104" s="292" customFormat="1" ht="36" customHeight="1" spans="1:7">
      <c r="A104" s="303">
        <v>2136601</v>
      </c>
      <c r="B104" s="422" t="s">
        <v>1323</v>
      </c>
      <c r="C104" s="310">
        <v>0</v>
      </c>
      <c r="D104" s="310"/>
      <c r="E104" s="310">
        <v>0</v>
      </c>
      <c r="F104" s="121" t="str">
        <f t="shared" si="3"/>
        <v/>
      </c>
      <c r="G104" s="121" t="str">
        <f t="shared" si="4"/>
        <v/>
      </c>
    </row>
    <row r="105" s="292" customFormat="1" ht="36" customHeight="1" spans="1:7">
      <c r="A105" s="303">
        <v>2136602</v>
      </c>
      <c r="B105" s="422" t="s">
        <v>1381</v>
      </c>
      <c r="C105" s="310">
        <v>0</v>
      </c>
      <c r="D105" s="310"/>
      <c r="E105" s="310">
        <v>0</v>
      </c>
      <c r="F105" s="121" t="str">
        <f t="shared" si="3"/>
        <v/>
      </c>
      <c r="G105" s="121" t="str">
        <f t="shared" si="4"/>
        <v/>
      </c>
    </row>
    <row r="106" s="292" customFormat="1" ht="36" customHeight="1" spans="1:7">
      <c r="A106" s="303">
        <v>2136603</v>
      </c>
      <c r="B106" s="422" t="s">
        <v>1382</v>
      </c>
      <c r="C106" s="310">
        <v>0</v>
      </c>
      <c r="D106" s="310"/>
      <c r="E106" s="310">
        <v>0</v>
      </c>
      <c r="F106" s="121" t="str">
        <f t="shared" si="3"/>
        <v/>
      </c>
      <c r="G106" s="121" t="str">
        <f t="shared" si="4"/>
        <v/>
      </c>
    </row>
    <row r="107" s="292" customFormat="1" ht="36" customHeight="1" spans="1:7">
      <c r="A107" s="303">
        <v>2136699</v>
      </c>
      <c r="B107" s="422" t="s">
        <v>1383</v>
      </c>
      <c r="C107" s="310">
        <v>198</v>
      </c>
      <c r="D107" s="310">
        <v>198</v>
      </c>
      <c r="E107" s="310">
        <v>191</v>
      </c>
      <c r="F107" s="121">
        <f t="shared" si="3"/>
        <v>-0.035</v>
      </c>
      <c r="G107" s="121">
        <f t="shared" si="4"/>
        <v>0.965</v>
      </c>
    </row>
    <row r="108" s="292" customFormat="1" ht="36" customHeight="1" spans="1:7">
      <c r="A108" s="303">
        <v>21367</v>
      </c>
      <c r="B108" s="322" t="s">
        <v>1384</v>
      </c>
      <c r="C108" s="310">
        <f>SUM(C109:C112)</f>
        <v>0</v>
      </c>
      <c r="D108" s="310">
        <f>SUM(D109:D112)</f>
        <v>0</v>
      </c>
      <c r="E108" s="310">
        <v>0</v>
      </c>
      <c r="F108" s="117" t="str">
        <f t="shared" si="3"/>
        <v/>
      </c>
      <c r="G108" s="117" t="str">
        <f t="shared" si="4"/>
        <v/>
      </c>
    </row>
    <row r="109" s="291" customFormat="1" ht="36" customHeight="1" spans="1:7">
      <c r="A109" s="303">
        <v>2136701</v>
      </c>
      <c r="B109" s="422" t="s">
        <v>1323</v>
      </c>
      <c r="C109" s="310">
        <v>0</v>
      </c>
      <c r="D109" s="310"/>
      <c r="E109" s="310">
        <v>0</v>
      </c>
      <c r="F109" s="117" t="str">
        <f t="shared" si="3"/>
        <v/>
      </c>
      <c r="G109" s="117" t="str">
        <f t="shared" si="4"/>
        <v/>
      </c>
    </row>
    <row r="110" s="292" customFormat="1" ht="36" customHeight="1" spans="1:7">
      <c r="A110" s="303">
        <v>2136702</v>
      </c>
      <c r="B110" s="422" t="s">
        <v>1381</v>
      </c>
      <c r="C110" s="310">
        <v>0</v>
      </c>
      <c r="D110" s="310"/>
      <c r="E110" s="310">
        <v>0</v>
      </c>
      <c r="F110" s="117" t="str">
        <f t="shared" si="3"/>
        <v/>
      </c>
      <c r="G110" s="117" t="str">
        <f t="shared" si="4"/>
        <v/>
      </c>
    </row>
    <row r="111" s="292" customFormat="1" ht="36" customHeight="1" spans="1:7">
      <c r="A111" s="303">
        <v>2136703</v>
      </c>
      <c r="B111" s="422" t="s">
        <v>1385</v>
      </c>
      <c r="C111" s="310">
        <v>0</v>
      </c>
      <c r="D111" s="310"/>
      <c r="E111" s="310">
        <v>0</v>
      </c>
      <c r="F111" s="117" t="str">
        <f t="shared" si="3"/>
        <v/>
      </c>
      <c r="G111" s="117" t="str">
        <f t="shared" si="4"/>
        <v/>
      </c>
    </row>
    <row r="112" s="292" customFormat="1" ht="36" customHeight="1" spans="1:7">
      <c r="A112" s="303">
        <v>2136799</v>
      </c>
      <c r="B112" s="422" t="s">
        <v>1386</v>
      </c>
      <c r="C112" s="310">
        <v>0</v>
      </c>
      <c r="D112" s="310"/>
      <c r="E112" s="310">
        <v>0</v>
      </c>
      <c r="F112" s="117" t="str">
        <f t="shared" si="3"/>
        <v/>
      </c>
      <c r="G112" s="117" t="str">
        <f t="shared" si="4"/>
        <v/>
      </c>
    </row>
    <row r="113" s="292" customFormat="1" ht="36" customHeight="1" spans="1:7">
      <c r="A113" s="303">
        <v>21369</v>
      </c>
      <c r="B113" s="322" t="s">
        <v>1387</v>
      </c>
      <c r="C113" s="310">
        <f>SUM(C114:C117)</f>
        <v>0</v>
      </c>
      <c r="D113" s="310">
        <f>SUM(D114:D117)</f>
        <v>0</v>
      </c>
      <c r="E113" s="310">
        <v>0</v>
      </c>
      <c r="F113" s="117" t="str">
        <f t="shared" si="3"/>
        <v/>
      </c>
      <c r="G113" s="117" t="str">
        <f t="shared" si="4"/>
        <v/>
      </c>
    </row>
    <row r="114" s="292" customFormat="1" ht="36" customHeight="1" spans="1:7">
      <c r="A114" s="303">
        <v>2136901</v>
      </c>
      <c r="B114" s="422" t="s">
        <v>797</v>
      </c>
      <c r="C114" s="310">
        <v>0</v>
      </c>
      <c r="D114" s="310"/>
      <c r="E114" s="310">
        <v>0</v>
      </c>
      <c r="F114" s="117" t="str">
        <f t="shared" si="3"/>
        <v/>
      </c>
      <c r="G114" s="117" t="str">
        <f t="shared" si="4"/>
        <v/>
      </c>
    </row>
    <row r="115" s="292" customFormat="1" ht="36" customHeight="1" spans="1:7">
      <c r="A115" s="303">
        <v>2136902</v>
      </c>
      <c r="B115" s="422" t="s">
        <v>1388</v>
      </c>
      <c r="C115" s="310">
        <v>0</v>
      </c>
      <c r="D115" s="310"/>
      <c r="E115" s="310">
        <v>0</v>
      </c>
      <c r="F115" s="117" t="str">
        <f t="shared" si="3"/>
        <v/>
      </c>
      <c r="G115" s="117" t="str">
        <f t="shared" si="4"/>
        <v/>
      </c>
    </row>
    <row r="116" s="292" customFormat="1" ht="36" customHeight="1" spans="1:7">
      <c r="A116" s="303">
        <v>2136903</v>
      </c>
      <c r="B116" s="422" t="s">
        <v>1389</v>
      </c>
      <c r="C116" s="310">
        <v>0</v>
      </c>
      <c r="D116" s="310"/>
      <c r="E116" s="310">
        <v>0</v>
      </c>
      <c r="F116" s="117" t="str">
        <f t="shared" si="3"/>
        <v/>
      </c>
      <c r="G116" s="117" t="str">
        <f t="shared" si="4"/>
        <v/>
      </c>
    </row>
    <row r="117" s="292" customFormat="1" ht="36" customHeight="1" spans="1:7">
      <c r="A117" s="303">
        <v>2136999</v>
      </c>
      <c r="B117" s="422" t="s">
        <v>1390</v>
      </c>
      <c r="C117" s="310">
        <v>0</v>
      </c>
      <c r="D117" s="310"/>
      <c r="E117" s="310">
        <v>0</v>
      </c>
      <c r="F117" s="117" t="str">
        <f t="shared" si="3"/>
        <v/>
      </c>
      <c r="G117" s="117" t="str">
        <f t="shared" si="4"/>
        <v/>
      </c>
    </row>
    <row r="118" s="291" customFormat="1" ht="64" customHeight="1" spans="1:7">
      <c r="A118" s="312">
        <v>21370</v>
      </c>
      <c r="B118" s="322" t="s">
        <v>1391</v>
      </c>
      <c r="C118" s="310">
        <f>SUM(C119:C120)</f>
        <v>0</v>
      </c>
      <c r="D118" s="310">
        <f>SUM(D119:D120)</f>
        <v>0</v>
      </c>
      <c r="E118" s="310">
        <v>0</v>
      </c>
      <c r="F118" s="117" t="str">
        <f t="shared" si="3"/>
        <v/>
      </c>
      <c r="G118" s="117" t="str">
        <f t="shared" si="4"/>
        <v/>
      </c>
    </row>
    <row r="119" s="291" customFormat="1" ht="36" customHeight="1" spans="1:7">
      <c r="A119" s="312">
        <v>2137001</v>
      </c>
      <c r="B119" s="422" t="s">
        <v>1323</v>
      </c>
      <c r="C119" s="310">
        <v>0</v>
      </c>
      <c r="D119" s="310"/>
      <c r="E119" s="310">
        <v>0</v>
      </c>
      <c r="F119" s="117" t="str">
        <f t="shared" si="3"/>
        <v/>
      </c>
      <c r="G119" s="117" t="str">
        <f t="shared" si="4"/>
        <v/>
      </c>
    </row>
    <row r="120" s="292" customFormat="1" ht="64" customHeight="1" spans="1:7">
      <c r="A120" s="312">
        <v>2137099</v>
      </c>
      <c r="B120" s="422" t="s">
        <v>1392</v>
      </c>
      <c r="C120" s="310">
        <v>0</v>
      </c>
      <c r="D120" s="310"/>
      <c r="E120" s="310">
        <v>0</v>
      </c>
      <c r="F120" s="117" t="str">
        <f t="shared" si="3"/>
        <v/>
      </c>
      <c r="G120" s="117" t="str">
        <f t="shared" si="4"/>
        <v/>
      </c>
    </row>
    <row r="121" s="292" customFormat="1" ht="64" customHeight="1" spans="1:7">
      <c r="A121" s="312">
        <v>21371</v>
      </c>
      <c r="B121" s="322" t="s">
        <v>1393</v>
      </c>
      <c r="C121" s="310">
        <f>SUM(C122:C125)</f>
        <v>0</v>
      </c>
      <c r="D121" s="310">
        <f>SUM(D122:D125)</f>
        <v>0</v>
      </c>
      <c r="E121" s="310">
        <v>0</v>
      </c>
      <c r="F121" s="117" t="str">
        <f t="shared" si="3"/>
        <v/>
      </c>
      <c r="G121" s="117" t="str">
        <f t="shared" si="4"/>
        <v/>
      </c>
    </row>
    <row r="122" s="292" customFormat="1" ht="36" customHeight="1" spans="1:7">
      <c r="A122" s="312">
        <v>2137101</v>
      </c>
      <c r="B122" s="422" t="s">
        <v>797</v>
      </c>
      <c r="C122" s="310">
        <v>0</v>
      </c>
      <c r="D122" s="310"/>
      <c r="E122" s="310">
        <v>0</v>
      </c>
      <c r="F122" s="117" t="str">
        <f t="shared" si="3"/>
        <v/>
      </c>
      <c r="G122" s="117" t="str">
        <f t="shared" si="4"/>
        <v/>
      </c>
    </row>
    <row r="123" s="292" customFormat="1" ht="36" customHeight="1" spans="1:7">
      <c r="A123" s="312">
        <v>2137102</v>
      </c>
      <c r="B123" s="422" t="s">
        <v>1394</v>
      </c>
      <c r="C123" s="310">
        <v>0</v>
      </c>
      <c r="D123" s="310"/>
      <c r="E123" s="310">
        <v>0</v>
      </c>
      <c r="F123" s="117" t="str">
        <f t="shared" si="3"/>
        <v/>
      </c>
      <c r="G123" s="117" t="str">
        <f t="shared" si="4"/>
        <v/>
      </c>
    </row>
    <row r="124" s="292" customFormat="1" ht="36" customHeight="1" spans="1:7">
      <c r="A124" s="312">
        <v>2137103</v>
      </c>
      <c r="B124" s="422" t="s">
        <v>1389</v>
      </c>
      <c r="C124" s="310">
        <v>0</v>
      </c>
      <c r="D124" s="310"/>
      <c r="E124" s="310">
        <v>0</v>
      </c>
      <c r="F124" s="117" t="str">
        <f t="shared" si="3"/>
        <v/>
      </c>
      <c r="G124" s="117" t="str">
        <f t="shared" si="4"/>
        <v/>
      </c>
    </row>
    <row r="125" s="292" customFormat="1" ht="64" customHeight="1" spans="1:7">
      <c r="A125" s="312">
        <v>2137199</v>
      </c>
      <c r="B125" s="422" t="s">
        <v>1395</v>
      </c>
      <c r="C125" s="310">
        <v>0</v>
      </c>
      <c r="D125" s="310"/>
      <c r="E125" s="310">
        <v>0</v>
      </c>
      <c r="F125" s="117" t="str">
        <f t="shared" si="3"/>
        <v/>
      </c>
      <c r="G125" s="117" t="str">
        <f t="shared" si="4"/>
        <v/>
      </c>
    </row>
    <row r="126" s="291" customFormat="1" ht="36" customHeight="1" spans="1:7">
      <c r="A126" s="306">
        <v>214</v>
      </c>
      <c r="B126" s="300" t="s">
        <v>1396</v>
      </c>
      <c r="C126" s="307">
        <f>SUM(C127,C132,C137,C142,C151,C158,C167,C170,C173:C174)</f>
        <v>24700</v>
      </c>
      <c r="D126" s="307">
        <f>SUM(D127,D132,D137,D142,D151,D158,D167,D170,D173:D174)</f>
        <v>0</v>
      </c>
      <c r="E126" s="307">
        <v>6200</v>
      </c>
      <c r="F126" s="117">
        <f t="shared" si="3"/>
        <v>-0.749</v>
      </c>
      <c r="G126" s="117" t="str">
        <f t="shared" si="4"/>
        <v/>
      </c>
    </row>
    <row r="127" s="292" customFormat="1" ht="36" customHeight="1" spans="1:7">
      <c r="A127" s="303">
        <v>21460</v>
      </c>
      <c r="B127" s="322" t="s">
        <v>1397</v>
      </c>
      <c r="C127" s="310">
        <f>SUM(C128:C131)</f>
        <v>0</v>
      </c>
      <c r="D127" s="310">
        <f>SUM(D128:D131)</f>
        <v>0</v>
      </c>
      <c r="E127" s="310">
        <v>0</v>
      </c>
      <c r="F127" s="117" t="str">
        <f t="shared" si="3"/>
        <v/>
      </c>
      <c r="G127" s="117" t="str">
        <f t="shared" si="4"/>
        <v/>
      </c>
    </row>
    <row r="128" s="292" customFormat="1" ht="36" customHeight="1" spans="1:7">
      <c r="A128" s="303">
        <v>2146001</v>
      </c>
      <c r="B128" s="422" t="s">
        <v>828</v>
      </c>
      <c r="C128" s="310">
        <v>0</v>
      </c>
      <c r="D128" s="310"/>
      <c r="E128" s="310">
        <v>0</v>
      </c>
      <c r="F128" s="117" t="str">
        <f t="shared" si="3"/>
        <v/>
      </c>
      <c r="G128" s="117" t="str">
        <f t="shared" si="4"/>
        <v/>
      </c>
    </row>
    <row r="129" s="291" customFormat="1" ht="36" customHeight="1" spans="1:7">
      <c r="A129" s="303">
        <v>2146002</v>
      </c>
      <c r="B129" s="422" t="s">
        <v>829</v>
      </c>
      <c r="C129" s="310">
        <v>0</v>
      </c>
      <c r="D129" s="310"/>
      <c r="E129" s="310">
        <v>0</v>
      </c>
      <c r="F129" s="117" t="str">
        <f t="shared" si="3"/>
        <v/>
      </c>
      <c r="G129" s="117" t="str">
        <f t="shared" si="4"/>
        <v/>
      </c>
    </row>
    <row r="130" s="291" customFormat="1" ht="36" customHeight="1" spans="1:7">
      <c r="A130" s="303">
        <v>2146003</v>
      </c>
      <c r="B130" s="422" t="s">
        <v>1398</v>
      </c>
      <c r="C130" s="310">
        <v>0</v>
      </c>
      <c r="D130" s="310"/>
      <c r="E130" s="310">
        <v>0</v>
      </c>
      <c r="F130" s="117" t="str">
        <f t="shared" si="3"/>
        <v/>
      </c>
      <c r="G130" s="117" t="str">
        <f t="shared" si="4"/>
        <v/>
      </c>
    </row>
    <row r="131" s="292" customFormat="1" ht="64" customHeight="1" spans="1:7">
      <c r="A131" s="303">
        <v>2146099</v>
      </c>
      <c r="B131" s="422" t="s">
        <v>1399</v>
      </c>
      <c r="C131" s="310">
        <v>0</v>
      </c>
      <c r="D131" s="310"/>
      <c r="E131" s="310">
        <v>0</v>
      </c>
      <c r="F131" s="117" t="str">
        <f t="shared" si="3"/>
        <v/>
      </c>
      <c r="G131" s="117" t="str">
        <f t="shared" si="4"/>
        <v/>
      </c>
    </row>
    <row r="132" s="292" customFormat="1" ht="36" customHeight="1" spans="1:7">
      <c r="A132" s="303">
        <v>21462</v>
      </c>
      <c r="B132" s="322" t="s">
        <v>1400</v>
      </c>
      <c r="C132" s="310">
        <f>SUM(C133:C136)</f>
        <v>0</v>
      </c>
      <c r="D132" s="310">
        <f>SUM(D133:D136)</f>
        <v>0</v>
      </c>
      <c r="E132" s="310">
        <v>0</v>
      </c>
      <c r="F132" s="117" t="str">
        <f t="shared" si="3"/>
        <v/>
      </c>
      <c r="G132" s="117" t="str">
        <f t="shared" si="4"/>
        <v/>
      </c>
    </row>
    <row r="133" s="292" customFormat="1" ht="36" customHeight="1" spans="1:7">
      <c r="A133" s="303">
        <v>2146201</v>
      </c>
      <c r="B133" s="422" t="s">
        <v>1398</v>
      </c>
      <c r="C133" s="310">
        <v>0</v>
      </c>
      <c r="D133" s="310"/>
      <c r="E133" s="310">
        <v>0</v>
      </c>
      <c r="F133" s="117" t="str">
        <f t="shared" ref="F133:F196" si="5">IF(C133&gt;0,E133/C133-1,"")</f>
        <v/>
      </c>
      <c r="G133" s="117" t="str">
        <f t="shared" ref="G133:G196" si="6">IF(D133&gt;0,E133/D133,"")</f>
        <v/>
      </c>
    </row>
    <row r="134" s="292" customFormat="1" ht="36" customHeight="1" spans="1:7">
      <c r="A134" s="303">
        <v>2146202</v>
      </c>
      <c r="B134" s="422" t="s">
        <v>1401</v>
      </c>
      <c r="C134" s="310">
        <v>0</v>
      </c>
      <c r="D134" s="310"/>
      <c r="E134" s="310">
        <v>0</v>
      </c>
      <c r="F134" s="117" t="str">
        <f t="shared" si="5"/>
        <v/>
      </c>
      <c r="G134" s="117" t="str">
        <f t="shared" si="6"/>
        <v/>
      </c>
    </row>
    <row r="135" s="292" customFormat="1" ht="36" customHeight="1" spans="1:7">
      <c r="A135" s="303">
        <v>2146203</v>
      </c>
      <c r="B135" s="422" t="s">
        <v>1402</v>
      </c>
      <c r="C135" s="310">
        <v>0</v>
      </c>
      <c r="D135" s="310"/>
      <c r="E135" s="310">
        <v>0</v>
      </c>
      <c r="F135" s="117" t="str">
        <f t="shared" si="5"/>
        <v/>
      </c>
      <c r="G135" s="117" t="str">
        <f t="shared" si="6"/>
        <v/>
      </c>
    </row>
    <row r="136" s="291" customFormat="1" ht="36" customHeight="1" spans="1:7">
      <c r="A136" s="303">
        <v>2146299</v>
      </c>
      <c r="B136" s="422" t="s">
        <v>1403</v>
      </c>
      <c r="C136" s="310">
        <v>0</v>
      </c>
      <c r="D136" s="310"/>
      <c r="E136" s="310">
        <v>0</v>
      </c>
      <c r="F136" s="117" t="str">
        <f t="shared" si="5"/>
        <v/>
      </c>
      <c r="G136" s="117" t="str">
        <f t="shared" si="6"/>
        <v/>
      </c>
    </row>
    <row r="137" s="292" customFormat="1" ht="36" customHeight="1" spans="1:7">
      <c r="A137" s="303">
        <v>21463</v>
      </c>
      <c r="B137" s="322" t="s">
        <v>1404</v>
      </c>
      <c r="C137" s="310">
        <f>SUM(C138:C141)</f>
        <v>0</v>
      </c>
      <c r="D137" s="310">
        <f>SUM(D138:D141)</f>
        <v>0</v>
      </c>
      <c r="E137" s="310">
        <v>0</v>
      </c>
      <c r="F137" s="117" t="str">
        <f t="shared" si="5"/>
        <v/>
      </c>
      <c r="G137" s="117" t="str">
        <f t="shared" si="6"/>
        <v/>
      </c>
    </row>
    <row r="138" s="291" customFormat="1" ht="36" customHeight="1" spans="1:7">
      <c r="A138" s="303">
        <v>2146301</v>
      </c>
      <c r="B138" s="422" t="s">
        <v>1405</v>
      </c>
      <c r="C138" s="310">
        <v>0</v>
      </c>
      <c r="D138" s="310"/>
      <c r="E138" s="310">
        <v>0</v>
      </c>
      <c r="F138" s="117" t="str">
        <f t="shared" si="5"/>
        <v/>
      </c>
      <c r="G138" s="117" t="str">
        <f t="shared" si="6"/>
        <v/>
      </c>
    </row>
    <row r="139" s="292" customFormat="1" ht="36" customHeight="1" spans="1:7">
      <c r="A139" s="303">
        <v>2146302</v>
      </c>
      <c r="B139" s="422" t="s">
        <v>1406</v>
      </c>
      <c r="C139" s="310">
        <v>0</v>
      </c>
      <c r="D139" s="310"/>
      <c r="E139" s="310">
        <v>0</v>
      </c>
      <c r="F139" s="117" t="str">
        <f t="shared" si="5"/>
        <v/>
      </c>
      <c r="G139" s="117" t="str">
        <f t="shared" si="6"/>
        <v/>
      </c>
    </row>
    <row r="140" s="292" customFormat="1" ht="36" customHeight="1" spans="1:7">
      <c r="A140" s="303">
        <v>2146303</v>
      </c>
      <c r="B140" s="422" t="s">
        <v>1407</v>
      </c>
      <c r="C140" s="310">
        <v>0</v>
      </c>
      <c r="D140" s="310"/>
      <c r="E140" s="310">
        <v>0</v>
      </c>
      <c r="F140" s="117" t="str">
        <f t="shared" si="5"/>
        <v/>
      </c>
      <c r="G140" s="117" t="str">
        <f t="shared" si="6"/>
        <v/>
      </c>
    </row>
    <row r="141" s="292" customFormat="1" ht="36" customHeight="1" spans="1:7">
      <c r="A141" s="303">
        <v>2146399</v>
      </c>
      <c r="B141" s="422" t="s">
        <v>1408</v>
      </c>
      <c r="C141" s="310">
        <v>0</v>
      </c>
      <c r="D141" s="310"/>
      <c r="E141" s="310">
        <v>0</v>
      </c>
      <c r="F141" s="117" t="str">
        <f t="shared" si="5"/>
        <v/>
      </c>
      <c r="G141" s="117" t="str">
        <f t="shared" si="6"/>
        <v/>
      </c>
    </row>
    <row r="142" s="292" customFormat="1" ht="36" customHeight="1" spans="1:7">
      <c r="A142" s="303">
        <v>21464</v>
      </c>
      <c r="B142" s="322" t="s">
        <v>1409</v>
      </c>
      <c r="C142" s="310">
        <f>SUM(C143:C150)</f>
        <v>0</v>
      </c>
      <c r="D142" s="310">
        <f>SUM(D143:D150)</f>
        <v>0</v>
      </c>
      <c r="E142" s="310">
        <v>0</v>
      </c>
      <c r="F142" s="117" t="str">
        <f t="shared" si="5"/>
        <v/>
      </c>
      <c r="G142" s="117" t="str">
        <f t="shared" si="6"/>
        <v/>
      </c>
    </row>
    <row r="143" s="292" customFormat="1" ht="36" customHeight="1" spans="1:7">
      <c r="A143" s="303">
        <v>2146401</v>
      </c>
      <c r="B143" s="422" t="s">
        <v>1410</v>
      </c>
      <c r="C143" s="310">
        <v>0</v>
      </c>
      <c r="D143" s="310"/>
      <c r="E143" s="310">
        <v>0</v>
      </c>
      <c r="F143" s="117" t="str">
        <f t="shared" si="5"/>
        <v/>
      </c>
      <c r="G143" s="117" t="str">
        <f t="shared" si="6"/>
        <v/>
      </c>
    </row>
    <row r="144" s="292" customFormat="1" ht="36" customHeight="1" spans="1:7">
      <c r="A144" s="303">
        <v>2146402</v>
      </c>
      <c r="B144" s="422" t="s">
        <v>1411</v>
      </c>
      <c r="C144" s="310">
        <v>0</v>
      </c>
      <c r="D144" s="310"/>
      <c r="E144" s="310">
        <v>0</v>
      </c>
      <c r="F144" s="117" t="str">
        <f t="shared" si="5"/>
        <v/>
      </c>
      <c r="G144" s="117" t="str">
        <f t="shared" si="6"/>
        <v/>
      </c>
    </row>
    <row r="145" s="292" customFormat="1" ht="36" customHeight="1" spans="1:7">
      <c r="A145" s="303">
        <v>2146403</v>
      </c>
      <c r="B145" s="422" t="s">
        <v>1412</v>
      </c>
      <c r="C145" s="310">
        <v>0</v>
      </c>
      <c r="D145" s="310"/>
      <c r="E145" s="310">
        <v>0</v>
      </c>
      <c r="F145" s="117" t="str">
        <f t="shared" si="5"/>
        <v/>
      </c>
      <c r="G145" s="117" t="str">
        <f t="shared" si="6"/>
        <v/>
      </c>
    </row>
    <row r="146" s="292" customFormat="1" ht="36" customHeight="1" spans="1:7">
      <c r="A146" s="303">
        <v>2146404</v>
      </c>
      <c r="B146" s="422" t="s">
        <v>1413</v>
      </c>
      <c r="C146" s="310">
        <v>0</v>
      </c>
      <c r="D146" s="310"/>
      <c r="E146" s="310">
        <v>0</v>
      </c>
      <c r="F146" s="117" t="str">
        <f t="shared" si="5"/>
        <v/>
      </c>
      <c r="G146" s="117" t="str">
        <f t="shared" si="6"/>
        <v/>
      </c>
    </row>
    <row r="147" s="291" customFormat="1" ht="36" customHeight="1" spans="1:7">
      <c r="A147" s="303">
        <v>2146405</v>
      </c>
      <c r="B147" s="422" t="s">
        <v>1414</v>
      </c>
      <c r="C147" s="310">
        <v>0</v>
      </c>
      <c r="D147" s="310"/>
      <c r="E147" s="310">
        <v>0</v>
      </c>
      <c r="F147" s="117" t="str">
        <f t="shared" si="5"/>
        <v/>
      </c>
      <c r="G147" s="117" t="str">
        <f t="shared" si="6"/>
        <v/>
      </c>
    </row>
    <row r="148" s="292" customFormat="1" ht="36" customHeight="1" spans="1:7">
      <c r="A148" s="303">
        <v>2146406</v>
      </c>
      <c r="B148" s="422" t="s">
        <v>1415</v>
      </c>
      <c r="C148" s="310">
        <v>0</v>
      </c>
      <c r="D148" s="310"/>
      <c r="E148" s="310">
        <v>0</v>
      </c>
      <c r="F148" s="117" t="str">
        <f t="shared" si="5"/>
        <v/>
      </c>
      <c r="G148" s="117" t="str">
        <f t="shared" si="6"/>
        <v/>
      </c>
    </row>
    <row r="149" s="292" customFormat="1" ht="36" customHeight="1" spans="1:7">
      <c r="A149" s="303">
        <v>2146407</v>
      </c>
      <c r="B149" s="422" t="s">
        <v>1416</v>
      </c>
      <c r="C149" s="310">
        <v>0</v>
      </c>
      <c r="D149" s="310"/>
      <c r="E149" s="310">
        <v>0</v>
      </c>
      <c r="F149" s="117" t="str">
        <f t="shared" si="5"/>
        <v/>
      </c>
      <c r="G149" s="117" t="str">
        <f t="shared" si="6"/>
        <v/>
      </c>
    </row>
    <row r="150" s="292" customFormat="1" ht="36" customHeight="1" spans="1:7">
      <c r="A150" s="303">
        <v>2146499</v>
      </c>
      <c r="B150" s="422" t="s">
        <v>1417</v>
      </c>
      <c r="C150" s="310">
        <v>0</v>
      </c>
      <c r="D150" s="310"/>
      <c r="E150" s="310">
        <v>0</v>
      </c>
      <c r="F150" s="117" t="str">
        <f t="shared" si="5"/>
        <v/>
      </c>
      <c r="G150" s="117" t="str">
        <f t="shared" si="6"/>
        <v/>
      </c>
    </row>
    <row r="151" s="292" customFormat="1" ht="36" customHeight="1" spans="1:7">
      <c r="A151" s="303">
        <v>21468</v>
      </c>
      <c r="B151" s="322" t="s">
        <v>1418</v>
      </c>
      <c r="C151" s="310">
        <f>SUM(C152:C157)</f>
        <v>0</v>
      </c>
      <c r="D151" s="310">
        <f>SUM(D152:D157)</f>
        <v>0</v>
      </c>
      <c r="E151" s="310">
        <v>0</v>
      </c>
      <c r="F151" s="117" t="str">
        <f t="shared" si="5"/>
        <v/>
      </c>
      <c r="G151" s="117" t="str">
        <f t="shared" si="6"/>
        <v/>
      </c>
    </row>
    <row r="152" s="292" customFormat="1" ht="36" customHeight="1" spans="1:7">
      <c r="A152" s="303">
        <v>2146801</v>
      </c>
      <c r="B152" s="422" t="s">
        <v>1419</v>
      </c>
      <c r="C152" s="310">
        <v>0</v>
      </c>
      <c r="D152" s="310"/>
      <c r="E152" s="310">
        <v>0</v>
      </c>
      <c r="F152" s="117" t="str">
        <f t="shared" si="5"/>
        <v/>
      </c>
      <c r="G152" s="117" t="str">
        <f t="shared" si="6"/>
        <v/>
      </c>
    </row>
    <row r="153" s="292" customFormat="1" ht="36" customHeight="1" spans="1:7">
      <c r="A153" s="303">
        <v>2146802</v>
      </c>
      <c r="B153" s="422" t="s">
        <v>1420</v>
      </c>
      <c r="C153" s="310">
        <v>0</v>
      </c>
      <c r="D153" s="310"/>
      <c r="E153" s="310">
        <v>0</v>
      </c>
      <c r="F153" s="117" t="str">
        <f t="shared" si="5"/>
        <v/>
      </c>
      <c r="G153" s="117" t="str">
        <f t="shared" si="6"/>
        <v/>
      </c>
    </row>
    <row r="154" s="292" customFormat="1" ht="36" customHeight="1" spans="1:7">
      <c r="A154" s="303">
        <v>2146803</v>
      </c>
      <c r="B154" s="422" t="s">
        <v>1421</v>
      </c>
      <c r="C154" s="310">
        <v>0</v>
      </c>
      <c r="D154" s="310"/>
      <c r="E154" s="310">
        <v>0</v>
      </c>
      <c r="F154" s="117" t="str">
        <f t="shared" si="5"/>
        <v/>
      </c>
      <c r="G154" s="117" t="str">
        <f t="shared" si="6"/>
        <v/>
      </c>
    </row>
    <row r="155" s="292" customFormat="1" ht="36" customHeight="1" spans="1:7">
      <c r="A155" s="303">
        <v>2146804</v>
      </c>
      <c r="B155" s="422" t="s">
        <v>1422</v>
      </c>
      <c r="C155" s="310">
        <v>0</v>
      </c>
      <c r="D155" s="310"/>
      <c r="E155" s="310">
        <v>0</v>
      </c>
      <c r="F155" s="117" t="str">
        <f t="shared" si="5"/>
        <v/>
      </c>
      <c r="G155" s="117" t="str">
        <f t="shared" si="6"/>
        <v/>
      </c>
    </row>
    <row r="156" s="292" customFormat="1" ht="36" customHeight="1" spans="1:7">
      <c r="A156" s="303">
        <v>2146805</v>
      </c>
      <c r="B156" s="422" t="s">
        <v>1423</v>
      </c>
      <c r="C156" s="310">
        <v>0</v>
      </c>
      <c r="D156" s="310"/>
      <c r="E156" s="310">
        <v>0</v>
      </c>
      <c r="F156" s="117" t="str">
        <f t="shared" si="5"/>
        <v/>
      </c>
      <c r="G156" s="117" t="str">
        <f t="shared" si="6"/>
        <v/>
      </c>
    </row>
    <row r="157" s="292" customFormat="1" ht="36" customHeight="1" spans="1:7">
      <c r="A157" s="303">
        <v>2146899</v>
      </c>
      <c r="B157" s="422" t="s">
        <v>1424</v>
      </c>
      <c r="C157" s="310">
        <v>0</v>
      </c>
      <c r="D157" s="310"/>
      <c r="E157" s="310">
        <v>0</v>
      </c>
      <c r="F157" s="117" t="str">
        <f t="shared" si="5"/>
        <v/>
      </c>
      <c r="G157" s="117" t="str">
        <f t="shared" si="6"/>
        <v/>
      </c>
    </row>
    <row r="158" s="292" customFormat="1" ht="36" customHeight="1" spans="1:7">
      <c r="A158" s="303">
        <v>21469</v>
      </c>
      <c r="B158" s="322" t="s">
        <v>1425</v>
      </c>
      <c r="C158" s="310">
        <f>SUM(C159:C166)</f>
        <v>0</v>
      </c>
      <c r="D158" s="310">
        <f>SUM(D159:D166)</f>
        <v>0</v>
      </c>
      <c r="E158" s="310">
        <v>0</v>
      </c>
      <c r="F158" s="117" t="str">
        <f t="shared" si="5"/>
        <v/>
      </c>
      <c r="G158" s="117" t="str">
        <f t="shared" si="6"/>
        <v/>
      </c>
    </row>
    <row r="159" s="292" customFormat="1" ht="36" customHeight="1" spans="1:7">
      <c r="A159" s="303">
        <v>2146901</v>
      </c>
      <c r="B159" s="422" t="s">
        <v>1426</v>
      </c>
      <c r="C159" s="310">
        <v>0</v>
      </c>
      <c r="D159" s="310"/>
      <c r="E159" s="310">
        <v>0</v>
      </c>
      <c r="F159" s="117" t="str">
        <f t="shared" si="5"/>
        <v/>
      </c>
      <c r="G159" s="117" t="str">
        <f t="shared" si="6"/>
        <v/>
      </c>
    </row>
    <row r="160" s="292" customFormat="1" ht="36" customHeight="1" spans="1:7">
      <c r="A160" s="303">
        <v>2146902</v>
      </c>
      <c r="B160" s="422" t="s">
        <v>856</v>
      </c>
      <c r="C160" s="310">
        <v>0</v>
      </c>
      <c r="D160" s="310"/>
      <c r="E160" s="310">
        <v>0</v>
      </c>
      <c r="F160" s="117" t="str">
        <f t="shared" si="5"/>
        <v/>
      </c>
      <c r="G160" s="117" t="str">
        <f t="shared" si="6"/>
        <v/>
      </c>
    </row>
    <row r="161" s="292" customFormat="1" ht="36" customHeight="1" spans="1:7">
      <c r="A161" s="303">
        <v>2146903</v>
      </c>
      <c r="B161" s="422" t="s">
        <v>1427</v>
      </c>
      <c r="C161" s="310">
        <v>0</v>
      </c>
      <c r="D161" s="310"/>
      <c r="E161" s="310">
        <v>0</v>
      </c>
      <c r="F161" s="117" t="str">
        <f t="shared" si="5"/>
        <v/>
      </c>
      <c r="G161" s="117" t="str">
        <f t="shared" si="6"/>
        <v/>
      </c>
    </row>
    <row r="162" s="292" customFormat="1" ht="36" customHeight="1" spans="1:7">
      <c r="A162" s="303">
        <v>2146904</v>
      </c>
      <c r="B162" s="422" t="s">
        <v>1428</v>
      </c>
      <c r="C162" s="310">
        <v>0</v>
      </c>
      <c r="D162" s="310"/>
      <c r="E162" s="310">
        <v>0</v>
      </c>
      <c r="F162" s="117" t="str">
        <f t="shared" si="5"/>
        <v/>
      </c>
      <c r="G162" s="117" t="str">
        <f t="shared" si="6"/>
        <v/>
      </c>
    </row>
    <row r="163" s="292" customFormat="1" ht="36" customHeight="1" spans="1:7">
      <c r="A163" s="303">
        <v>2146906</v>
      </c>
      <c r="B163" s="422" t="s">
        <v>1429</v>
      </c>
      <c r="C163" s="310">
        <v>0</v>
      </c>
      <c r="D163" s="310"/>
      <c r="E163" s="310">
        <v>0</v>
      </c>
      <c r="F163" s="117" t="str">
        <f t="shared" si="5"/>
        <v/>
      </c>
      <c r="G163" s="117" t="str">
        <f t="shared" si="6"/>
        <v/>
      </c>
    </row>
    <row r="164" s="292" customFormat="1" ht="36" customHeight="1" spans="1:7">
      <c r="A164" s="303">
        <v>2146907</v>
      </c>
      <c r="B164" s="422" t="s">
        <v>1430</v>
      </c>
      <c r="C164" s="310">
        <v>0</v>
      </c>
      <c r="D164" s="310"/>
      <c r="E164" s="310">
        <v>0</v>
      </c>
      <c r="F164" s="117" t="str">
        <f t="shared" si="5"/>
        <v/>
      </c>
      <c r="G164" s="117" t="str">
        <f t="shared" si="6"/>
        <v/>
      </c>
    </row>
    <row r="165" s="292" customFormat="1" ht="36" customHeight="1" spans="1:7">
      <c r="A165" s="303">
        <v>2146908</v>
      </c>
      <c r="B165" s="422" t="s">
        <v>1431</v>
      </c>
      <c r="C165" s="310">
        <v>0</v>
      </c>
      <c r="D165" s="310"/>
      <c r="E165" s="310">
        <v>0</v>
      </c>
      <c r="F165" s="117" t="str">
        <f t="shared" si="5"/>
        <v/>
      </c>
      <c r="G165" s="117" t="str">
        <f t="shared" si="6"/>
        <v/>
      </c>
    </row>
    <row r="166" s="292" customFormat="1" ht="36" customHeight="1" spans="1:7">
      <c r="A166" s="303">
        <v>2146999</v>
      </c>
      <c r="B166" s="422" t="s">
        <v>1432</v>
      </c>
      <c r="C166" s="310">
        <v>0</v>
      </c>
      <c r="D166" s="310"/>
      <c r="E166" s="310">
        <v>0</v>
      </c>
      <c r="F166" s="117" t="str">
        <f t="shared" si="5"/>
        <v/>
      </c>
      <c r="G166" s="117" t="str">
        <f t="shared" si="6"/>
        <v/>
      </c>
    </row>
    <row r="167" s="292" customFormat="1" ht="64" customHeight="1" spans="1:7">
      <c r="A167" s="303">
        <v>21470</v>
      </c>
      <c r="B167" s="322" t="s">
        <v>1433</v>
      </c>
      <c r="C167" s="310">
        <f>SUM(C168:C169)</f>
        <v>0</v>
      </c>
      <c r="D167" s="310">
        <f>SUM(D168:D169)</f>
        <v>0</v>
      </c>
      <c r="E167" s="310">
        <v>0</v>
      </c>
      <c r="F167" s="117" t="str">
        <f t="shared" si="5"/>
        <v/>
      </c>
      <c r="G167" s="117" t="str">
        <f t="shared" si="6"/>
        <v/>
      </c>
    </row>
    <row r="168" s="292" customFormat="1" ht="36" customHeight="1" spans="1:7">
      <c r="A168" s="303">
        <v>2147001</v>
      </c>
      <c r="B168" s="422" t="s">
        <v>828</v>
      </c>
      <c r="C168" s="310">
        <v>0</v>
      </c>
      <c r="D168" s="310"/>
      <c r="E168" s="310">
        <v>0</v>
      </c>
      <c r="F168" s="117" t="str">
        <f t="shared" si="5"/>
        <v/>
      </c>
      <c r="G168" s="117" t="str">
        <f t="shared" si="6"/>
        <v/>
      </c>
    </row>
    <row r="169" s="292" customFormat="1" ht="68" customHeight="1" spans="1:7">
      <c r="A169" s="303">
        <v>2147099</v>
      </c>
      <c r="B169" s="422" t="s">
        <v>1434</v>
      </c>
      <c r="C169" s="310">
        <v>0</v>
      </c>
      <c r="D169" s="310"/>
      <c r="E169" s="310">
        <v>0</v>
      </c>
      <c r="F169" s="117" t="str">
        <f t="shared" si="5"/>
        <v/>
      </c>
      <c r="G169" s="117" t="str">
        <f t="shared" si="6"/>
        <v/>
      </c>
    </row>
    <row r="170" s="292" customFormat="1" ht="36" customHeight="1" spans="1:7">
      <c r="A170" s="303">
        <v>21471</v>
      </c>
      <c r="B170" s="322" t="s">
        <v>1435</v>
      </c>
      <c r="C170" s="310">
        <f>SUM(C171:C172)</f>
        <v>24700</v>
      </c>
      <c r="D170" s="310">
        <f>SUM(D171:D172)</f>
        <v>0</v>
      </c>
      <c r="E170" s="310">
        <v>6200</v>
      </c>
      <c r="F170" s="121">
        <f t="shared" si="5"/>
        <v>-0.749</v>
      </c>
      <c r="G170" s="121" t="str">
        <f t="shared" si="6"/>
        <v/>
      </c>
    </row>
    <row r="171" s="292" customFormat="1" ht="36" customHeight="1" spans="1:7">
      <c r="A171" s="303">
        <v>2147101</v>
      </c>
      <c r="B171" s="422" t="s">
        <v>828</v>
      </c>
      <c r="C171" s="310">
        <v>24700</v>
      </c>
      <c r="D171" s="310"/>
      <c r="E171" s="310">
        <v>6200</v>
      </c>
      <c r="F171" s="121">
        <f t="shared" si="5"/>
        <v>-0.749</v>
      </c>
      <c r="G171" s="121" t="str">
        <f t="shared" si="6"/>
        <v/>
      </c>
    </row>
    <row r="172" s="292" customFormat="1" ht="64" customHeight="1" spans="1:7">
      <c r="A172" s="303">
        <v>2147199</v>
      </c>
      <c r="B172" s="422" t="s">
        <v>1436</v>
      </c>
      <c r="C172" s="310">
        <v>0</v>
      </c>
      <c r="D172" s="310"/>
      <c r="E172" s="310">
        <v>0</v>
      </c>
      <c r="F172" s="121" t="str">
        <f t="shared" si="5"/>
        <v/>
      </c>
      <c r="G172" s="121" t="str">
        <f t="shared" si="6"/>
        <v/>
      </c>
    </row>
    <row r="173" s="292" customFormat="1" ht="36" customHeight="1" spans="1:7">
      <c r="A173" s="303">
        <v>21472</v>
      </c>
      <c r="B173" s="322" t="s">
        <v>1437</v>
      </c>
      <c r="C173" s="310"/>
      <c r="D173" s="310"/>
      <c r="E173" s="310"/>
      <c r="F173" s="117" t="str">
        <f t="shared" si="5"/>
        <v/>
      </c>
      <c r="G173" s="117" t="str">
        <f t="shared" si="6"/>
        <v/>
      </c>
    </row>
    <row r="174" s="292" customFormat="1" ht="64" customHeight="1" spans="1:7">
      <c r="A174" s="303">
        <v>21473</v>
      </c>
      <c r="B174" s="322" t="s">
        <v>1438</v>
      </c>
      <c r="C174" s="310">
        <f>SUM(C175:C177)</f>
        <v>0</v>
      </c>
      <c r="D174" s="310">
        <f>SUM(D175:D177)</f>
        <v>0</v>
      </c>
      <c r="E174" s="310">
        <v>0</v>
      </c>
      <c r="F174" s="117" t="str">
        <f t="shared" si="5"/>
        <v/>
      </c>
      <c r="G174" s="117" t="str">
        <f t="shared" si="6"/>
        <v/>
      </c>
    </row>
    <row r="175" s="292" customFormat="1" ht="36" customHeight="1" spans="1:7">
      <c r="A175" s="303">
        <v>2147301</v>
      </c>
      <c r="B175" s="422" t="s">
        <v>1405</v>
      </c>
      <c r="C175" s="310">
        <v>0</v>
      </c>
      <c r="D175" s="310"/>
      <c r="E175" s="310">
        <v>0</v>
      </c>
      <c r="F175" s="117" t="str">
        <f t="shared" si="5"/>
        <v/>
      </c>
      <c r="G175" s="117" t="str">
        <f t="shared" si="6"/>
        <v/>
      </c>
    </row>
    <row r="176" s="292" customFormat="1" ht="36" customHeight="1" spans="1:7">
      <c r="A176" s="303">
        <v>2147303</v>
      </c>
      <c r="B176" s="422" t="s">
        <v>1407</v>
      </c>
      <c r="C176" s="310">
        <v>0</v>
      </c>
      <c r="D176" s="310"/>
      <c r="E176" s="310">
        <v>0</v>
      </c>
      <c r="F176" s="117" t="str">
        <f t="shared" si="5"/>
        <v/>
      </c>
      <c r="G176" s="117" t="str">
        <f t="shared" si="6"/>
        <v/>
      </c>
    </row>
    <row r="177" s="292" customFormat="1" ht="64" customHeight="1" spans="1:7">
      <c r="A177" s="303">
        <v>2147399</v>
      </c>
      <c r="B177" s="422" t="s">
        <v>1439</v>
      </c>
      <c r="C177" s="310">
        <v>0</v>
      </c>
      <c r="D177" s="310"/>
      <c r="E177" s="310">
        <v>0</v>
      </c>
      <c r="F177" s="117" t="str">
        <f t="shared" si="5"/>
        <v/>
      </c>
      <c r="G177" s="117" t="str">
        <f t="shared" si="6"/>
        <v/>
      </c>
    </row>
    <row r="178" s="292" customFormat="1" ht="36" customHeight="1" spans="1:7">
      <c r="A178" s="306">
        <v>215</v>
      </c>
      <c r="B178" s="300" t="s">
        <v>1440</v>
      </c>
      <c r="C178" s="307">
        <f>SUM(C179)</f>
        <v>0</v>
      </c>
      <c r="D178" s="307">
        <f>SUM(D179)</f>
        <v>0</v>
      </c>
      <c r="E178" s="307">
        <v>0</v>
      </c>
      <c r="F178" s="117" t="str">
        <f t="shared" si="5"/>
        <v/>
      </c>
      <c r="G178" s="117" t="str">
        <f t="shared" si="6"/>
        <v/>
      </c>
    </row>
    <row r="179" s="292" customFormat="1" ht="36" customHeight="1" spans="1:7">
      <c r="A179" s="303">
        <v>21562</v>
      </c>
      <c r="B179" s="322" t="s">
        <v>1441</v>
      </c>
      <c r="C179" s="310">
        <f>SUM(C180:C181)</f>
        <v>0</v>
      </c>
      <c r="D179" s="310">
        <f>SUM(D180:D181)</f>
        <v>0</v>
      </c>
      <c r="E179" s="310">
        <v>0</v>
      </c>
      <c r="F179" s="117" t="str">
        <f t="shared" si="5"/>
        <v/>
      </c>
      <c r="G179" s="117" t="str">
        <f t="shared" si="6"/>
        <v/>
      </c>
    </row>
    <row r="180" s="292" customFormat="1" ht="36" customHeight="1" spans="1:7">
      <c r="A180" s="303">
        <v>2156202</v>
      </c>
      <c r="B180" s="422" t="s">
        <v>1442</v>
      </c>
      <c r="C180" s="310">
        <v>0</v>
      </c>
      <c r="D180" s="310"/>
      <c r="E180" s="310">
        <v>0</v>
      </c>
      <c r="F180" s="117" t="str">
        <f t="shared" si="5"/>
        <v/>
      </c>
      <c r="G180" s="117" t="str">
        <f t="shared" si="6"/>
        <v/>
      </c>
    </row>
    <row r="181" s="292" customFormat="1" ht="36" customHeight="1" spans="1:7">
      <c r="A181" s="303">
        <v>2156299</v>
      </c>
      <c r="B181" s="422" t="s">
        <v>1443</v>
      </c>
      <c r="C181" s="310">
        <v>0</v>
      </c>
      <c r="D181" s="310"/>
      <c r="E181" s="310">
        <v>0</v>
      </c>
      <c r="F181" s="117" t="str">
        <f t="shared" si="5"/>
        <v/>
      </c>
      <c r="G181" s="117" t="str">
        <f t="shared" si="6"/>
        <v/>
      </c>
    </row>
    <row r="182" s="292" customFormat="1" ht="36" customHeight="1" spans="1:7">
      <c r="A182" s="306">
        <v>229</v>
      </c>
      <c r="B182" s="300" t="s">
        <v>1444</v>
      </c>
      <c r="C182" s="307">
        <f>SUM(C184:C187,C197)</f>
        <v>61951</v>
      </c>
      <c r="D182" s="307">
        <f>SUM(D184:D187,D197)</f>
        <v>520</v>
      </c>
      <c r="E182" s="307">
        <v>700</v>
      </c>
      <c r="F182" s="117">
        <f t="shared" si="5"/>
        <v>-0.989</v>
      </c>
      <c r="G182" s="117">
        <f t="shared" si="6"/>
        <v>1.346</v>
      </c>
    </row>
    <row r="183" s="292" customFormat="1" ht="64" customHeight="1" spans="1:7">
      <c r="A183" s="303">
        <v>22904</v>
      </c>
      <c r="B183" s="322" t="s">
        <v>1445</v>
      </c>
      <c r="C183" s="310">
        <f>SUM(C184:C186)</f>
        <v>61900</v>
      </c>
      <c r="D183" s="310">
        <f>SUM(D184:D186)</f>
        <v>0</v>
      </c>
      <c r="E183" s="310">
        <v>0</v>
      </c>
      <c r="F183" s="121">
        <f t="shared" si="5"/>
        <v>-1</v>
      </c>
      <c r="G183" s="121" t="str">
        <f t="shared" si="6"/>
        <v/>
      </c>
    </row>
    <row r="184" s="292" customFormat="1" ht="36" customHeight="1" spans="1:7">
      <c r="A184" s="303">
        <v>2290401</v>
      </c>
      <c r="B184" s="422" t="s">
        <v>1446</v>
      </c>
      <c r="C184" s="310">
        <v>0</v>
      </c>
      <c r="D184" s="310"/>
      <c r="E184" s="310">
        <v>0</v>
      </c>
      <c r="F184" s="121" t="str">
        <f t="shared" si="5"/>
        <v/>
      </c>
      <c r="G184" s="121" t="str">
        <f t="shared" si="6"/>
        <v/>
      </c>
    </row>
    <row r="185" s="292" customFormat="1" ht="64" customHeight="1" spans="1:7">
      <c r="A185" s="303">
        <v>2290402</v>
      </c>
      <c r="B185" s="422" t="s">
        <v>1447</v>
      </c>
      <c r="C185" s="310">
        <v>61900</v>
      </c>
      <c r="D185" s="310"/>
      <c r="E185" s="310">
        <v>0</v>
      </c>
      <c r="F185" s="121">
        <f t="shared" si="5"/>
        <v>-1</v>
      </c>
      <c r="G185" s="121" t="str">
        <f t="shared" si="6"/>
        <v/>
      </c>
    </row>
    <row r="186" s="292" customFormat="1" ht="36" customHeight="1" spans="1:7">
      <c r="A186" s="303">
        <v>2290403</v>
      </c>
      <c r="B186" s="422" t="s">
        <v>1448</v>
      </c>
      <c r="C186" s="310">
        <v>0</v>
      </c>
      <c r="D186" s="310"/>
      <c r="E186" s="310">
        <v>0</v>
      </c>
      <c r="F186" s="121" t="str">
        <f t="shared" si="5"/>
        <v/>
      </c>
      <c r="G186" s="121" t="str">
        <f t="shared" si="6"/>
        <v/>
      </c>
    </row>
    <row r="187" s="292" customFormat="1" ht="36" customHeight="1" spans="1:7">
      <c r="A187" s="303">
        <v>22908</v>
      </c>
      <c r="B187" s="322" t="s">
        <v>1449</v>
      </c>
      <c r="C187" s="310">
        <f>SUM(C188:C195)</f>
        <v>0</v>
      </c>
      <c r="D187" s="310">
        <f>SUM(D188:D195)</f>
        <v>0</v>
      </c>
      <c r="E187" s="310">
        <v>0</v>
      </c>
      <c r="F187" s="121" t="str">
        <f t="shared" si="5"/>
        <v/>
      </c>
      <c r="G187" s="121" t="str">
        <f t="shared" si="6"/>
        <v/>
      </c>
    </row>
    <row r="188" s="292" customFormat="1" ht="36" customHeight="1" spans="1:7">
      <c r="A188" s="303">
        <v>2290802</v>
      </c>
      <c r="B188" s="422" t="s">
        <v>1450</v>
      </c>
      <c r="C188" s="310">
        <v>0</v>
      </c>
      <c r="D188" s="310"/>
      <c r="E188" s="310">
        <v>0</v>
      </c>
      <c r="F188" s="121" t="str">
        <f t="shared" si="5"/>
        <v/>
      </c>
      <c r="G188" s="121" t="str">
        <f t="shared" si="6"/>
        <v/>
      </c>
    </row>
    <row r="189" s="292" customFormat="1" ht="36" customHeight="1" spans="1:7">
      <c r="A189" s="303">
        <v>2290803</v>
      </c>
      <c r="B189" s="422" t="s">
        <v>1451</v>
      </c>
      <c r="C189" s="310">
        <v>0</v>
      </c>
      <c r="D189" s="310"/>
      <c r="E189" s="310">
        <v>0</v>
      </c>
      <c r="F189" s="121" t="str">
        <f t="shared" si="5"/>
        <v/>
      </c>
      <c r="G189" s="121" t="str">
        <f t="shared" si="6"/>
        <v/>
      </c>
    </row>
    <row r="190" s="292" customFormat="1" ht="36" customHeight="1" spans="1:7">
      <c r="A190" s="303">
        <v>2290804</v>
      </c>
      <c r="B190" s="422" t="s">
        <v>1452</v>
      </c>
      <c r="C190" s="310">
        <v>0</v>
      </c>
      <c r="D190" s="310"/>
      <c r="E190" s="310">
        <v>0</v>
      </c>
      <c r="F190" s="121" t="str">
        <f t="shared" si="5"/>
        <v/>
      </c>
      <c r="G190" s="121" t="str">
        <f t="shared" si="6"/>
        <v/>
      </c>
    </row>
    <row r="191" s="292" customFormat="1" ht="36" customHeight="1" spans="1:7">
      <c r="A191" s="303">
        <v>2290805</v>
      </c>
      <c r="B191" s="422" t="s">
        <v>1453</v>
      </c>
      <c r="C191" s="310">
        <v>0</v>
      </c>
      <c r="D191" s="310"/>
      <c r="E191" s="310">
        <v>0</v>
      </c>
      <c r="F191" s="121" t="str">
        <f t="shared" si="5"/>
        <v/>
      </c>
      <c r="G191" s="121" t="str">
        <f t="shared" si="6"/>
        <v/>
      </c>
    </row>
    <row r="192" s="292" customFormat="1" ht="36" customHeight="1" spans="1:7">
      <c r="A192" s="303">
        <v>2290806</v>
      </c>
      <c r="B192" s="422" t="s">
        <v>1454</v>
      </c>
      <c r="C192" s="310">
        <v>0</v>
      </c>
      <c r="D192" s="310"/>
      <c r="E192" s="310">
        <v>0</v>
      </c>
      <c r="F192" s="121" t="str">
        <f t="shared" si="5"/>
        <v/>
      </c>
      <c r="G192" s="121" t="str">
        <f t="shared" si="6"/>
        <v/>
      </c>
    </row>
    <row r="193" s="292" customFormat="1" ht="36" customHeight="1" spans="1:7">
      <c r="A193" s="303">
        <v>2290807</v>
      </c>
      <c r="B193" s="422" t="s">
        <v>1455</v>
      </c>
      <c r="C193" s="310">
        <v>0</v>
      </c>
      <c r="D193" s="310"/>
      <c r="E193" s="310">
        <v>0</v>
      </c>
      <c r="F193" s="121" t="str">
        <f t="shared" si="5"/>
        <v/>
      </c>
      <c r="G193" s="121" t="str">
        <f t="shared" si="6"/>
        <v/>
      </c>
    </row>
    <row r="194" s="292" customFormat="1" ht="36" customHeight="1" spans="1:7">
      <c r="A194" s="303">
        <v>2290808</v>
      </c>
      <c r="B194" s="422" t="s">
        <v>1456</v>
      </c>
      <c r="C194" s="310">
        <v>0</v>
      </c>
      <c r="D194" s="310"/>
      <c r="E194" s="310">
        <v>0</v>
      </c>
      <c r="F194" s="121" t="str">
        <f t="shared" si="5"/>
        <v/>
      </c>
      <c r="G194" s="121" t="str">
        <f t="shared" si="6"/>
        <v/>
      </c>
    </row>
    <row r="195" s="292" customFormat="1" ht="36" customHeight="1" spans="1:7">
      <c r="A195" s="303">
        <v>2290899</v>
      </c>
      <c r="B195" s="422" t="s">
        <v>1457</v>
      </c>
      <c r="C195" s="310">
        <v>0</v>
      </c>
      <c r="D195" s="310"/>
      <c r="E195" s="310">
        <v>0</v>
      </c>
      <c r="F195" s="121" t="str">
        <f t="shared" si="5"/>
        <v/>
      </c>
      <c r="G195" s="121" t="str">
        <f t="shared" si="6"/>
        <v/>
      </c>
    </row>
    <row r="196" s="292" customFormat="1" ht="36" customHeight="1" spans="1:7">
      <c r="A196" s="308">
        <v>22909</v>
      </c>
      <c r="B196" s="322" t="s">
        <v>1458</v>
      </c>
      <c r="C196" s="310"/>
      <c r="D196" s="310"/>
      <c r="E196" s="310"/>
      <c r="F196" s="121" t="str">
        <f t="shared" si="5"/>
        <v/>
      </c>
      <c r="G196" s="121" t="str">
        <f t="shared" si="6"/>
        <v/>
      </c>
    </row>
    <row r="197" s="292" customFormat="1" ht="36" customHeight="1" spans="1:7">
      <c r="A197" s="303">
        <v>22960</v>
      </c>
      <c r="B197" s="322" t="s">
        <v>1459</v>
      </c>
      <c r="C197" s="310">
        <f>SUM(C198:C208)</f>
        <v>51</v>
      </c>
      <c r="D197" s="310">
        <f>SUM(D198:D208)</f>
        <v>520</v>
      </c>
      <c r="E197" s="310">
        <v>700</v>
      </c>
      <c r="F197" s="121">
        <f t="shared" ref="F197:F260" si="7">IF(C197&gt;0,E197/C197-1,"")</f>
        <v>12.725</v>
      </c>
      <c r="G197" s="121">
        <f t="shared" ref="G197:G260" si="8">IF(D197&gt;0,E197/D197,"")</f>
        <v>1.346</v>
      </c>
    </row>
    <row r="198" s="292" customFormat="1" ht="64" customHeight="1" spans="1:7">
      <c r="A198" s="312">
        <v>2296001</v>
      </c>
      <c r="B198" s="422" t="s">
        <v>1460</v>
      </c>
      <c r="C198" s="310">
        <v>0</v>
      </c>
      <c r="D198" s="310"/>
      <c r="E198" s="310">
        <v>0</v>
      </c>
      <c r="F198" s="121" t="str">
        <f t="shared" si="7"/>
        <v/>
      </c>
      <c r="G198" s="121" t="str">
        <f t="shared" si="8"/>
        <v/>
      </c>
    </row>
    <row r="199" s="292" customFormat="1" ht="36" customHeight="1" spans="1:7">
      <c r="A199" s="303">
        <v>2296002</v>
      </c>
      <c r="B199" s="422" t="s">
        <v>1461</v>
      </c>
      <c r="C199" s="310">
        <v>0</v>
      </c>
      <c r="D199" s="310">
        <v>247</v>
      </c>
      <c r="E199" s="310">
        <v>369</v>
      </c>
      <c r="F199" s="121" t="str">
        <f t="shared" si="7"/>
        <v/>
      </c>
      <c r="G199" s="121">
        <f t="shared" si="8"/>
        <v>1.494</v>
      </c>
    </row>
    <row r="200" s="292" customFormat="1" ht="36" customHeight="1" spans="1:7">
      <c r="A200" s="303">
        <v>2296003</v>
      </c>
      <c r="B200" s="422" t="s">
        <v>1462</v>
      </c>
      <c r="C200" s="310">
        <v>39</v>
      </c>
      <c r="D200" s="310">
        <v>156</v>
      </c>
      <c r="E200" s="310">
        <v>143</v>
      </c>
      <c r="F200" s="121">
        <f t="shared" si="7"/>
        <v>2.667</v>
      </c>
      <c r="G200" s="121">
        <f t="shared" si="8"/>
        <v>0.917</v>
      </c>
    </row>
    <row r="201" s="292" customFormat="1" ht="36" customHeight="1" spans="1:7">
      <c r="A201" s="303">
        <v>2296004</v>
      </c>
      <c r="B201" s="422" t="s">
        <v>1463</v>
      </c>
      <c r="C201" s="310">
        <v>0</v>
      </c>
      <c r="D201" s="310"/>
      <c r="E201" s="310">
        <v>36</v>
      </c>
      <c r="F201" s="121" t="str">
        <f t="shared" si="7"/>
        <v/>
      </c>
      <c r="G201" s="121" t="str">
        <f t="shared" si="8"/>
        <v/>
      </c>
    </row>
    <row r="202" s="292" customFormat="1" ht="36" customHeight="1" spans="1:7">
      <c r="A202" s="303">
        <v>2296005</v>
      </c>
      <c r="B202" s="422" t="s">
        <v>1464</v>
      </c>
      <c r="C202" s="310">
        <v>0</v>
      </c>
      <c r="D202" s="310"/>
      <c r="E202" s="310">
        <v>0</v>
      </c>
      <c r="F202" s="121" t="str">
        <f t="shared" si="7"/>
        <v/>
      </c>
      <c r="G202" s="121" t="str">
        <f t="shared" si="8"/>
        <v/>
      </c>
    </row>
    <row r="203" s="292" customFormat="1" ht="36" customHeight="1" spans="1:7">
      <c r="A203" s="303">
        <v>2296006</v>
      </c>
      <c r="B203" s="422" t="s">
        <v>1465</v>
      </c>
      <c r="C203" s="310">
        <v>12</v>
      </c>
      <c r="D203" s="310">
        <v>16</v>
      </c>
      <c r="E203" s="310">
        <v>23</v>
      </c>
      <c r="F203" s="121">
        <f t="shared" si="7"/>
        <v>0.917</v>
      </c>
      <c r="G203" s="121">
        <f t="shared" si="8"/>
        <v>1.438</v>
      </c>
    </row>
    <row r="204" s="292" customFormat="1" ht="36" customHeight="1" spans="1:7">
      <c r="A204" s="303">
        <v>2296010</v>
      </c>
      <c r="B204" s="422" t="s">
        <v>1466</v>
      </c>
      <c r="C204" s="310">
        <v>0</v>
      </c>
      <c r="D204" s="310"/>
      <c r="E204" s="310">
        <v>0</v>
      </c>
      <c r="F204" s="121" t="str">
        <f t="shared" si="7"/>
        <v/>
      </c>
      <c r="G204" s="121" t="str">
        <f t="shared" si="8"/>
        <v/>
      </c>
    </row>
    <row r="205" s="292" customFormat="1" ht="36" customHeight="1" spans="1:7">
      <c r="A205" s="303">
        <v>2296011</v>
      </c>
      <c r="B205" s="422" t="s">
        <v>1467</v>
      </c>
      <c r="C205" s="310">
        <v>0</v>
      </c>
      <c r="D205" s="310"/>
      <c r="E205" s="310">
        <v>0</v>
      </c>
      <c r="F205" s="121" t="str">
        <f t="shared" si="7"/>
        <v/>
      </c>
      <c r="G205" s="121" t="str">
        <f t="shared" si="8"/>
        <v/>
      </c>
    </row>
    <row r="206" s="292" customFormat="1" ht="36" customHeight="1" spans="1:7">
      <c r="A206" s="303">
        <v>2296012</v>
      </c>
      <c r="B206" s="422" t="s">
        <v>1468</v>
      </c>
      <c r="C206" s="310">
        <v>0</v>
      </c>
      <c r="D206" s="310"/>
      <c r="E206" s="310">
        <v>0</v>
      </c>
      <c r="F206" s="121" t="str">
        <f t="shared" si="7"/>
        <v/>
      </c>
      <c r="G206" s="121" t="str">
        <f t="shared" si="8"/>
        <v/>
      </c>
    </row>
    <row r="207" s="292" customFormat="1" ht="64" customHeight="1" spans="1:7">
      <c r="A207" s="303">
        <v>2296013</v>
      </c>
      <c r="B207" s="422" t="s">
        <v>1469</v>
      </c>
      <c r="C207" s="310">
        <v>0</v>
      </c>
      <c r="D207" s="310">
        <v>36</v>
      </c>
      <c r="E207" s="310">
        <v>36</v>
      </c>
      <c r="F207" s="121" t="str">
        <f t="shared" si="7"/>
        <v/>
      </c>
      <c r="G207" s="121">
        <f t="shared" si="8"/>
        <v>1</v>
      </c>
    </row>
    <row r="208" s="292" customFormat="1" ht="64" customHeight="1" spans="1:7">
      <c r="A208" s="303">
        <v>2296099</v>
      </c>
      <c r="B208" s="422" t="s">
        <v>1470</v>
      </c>
      <c r="C208" s="310">
        <v>0</v>
      </c>
      <c r="D208" s="310">
        <v>65</v>
      </c>
      <c r="E208" s="310">
        <v>93</v>
      </c>
      <c r="F208" s="121" t="str">
        <f t="shared" si="7"/>
        <v/>
      </c>
      <c r="G208" s="121">
        <f t="shared" si="8"/>
        <v>1.431</v>
      </c>
    </row>
    <row r="209" s="292" customFormat="1" ht="36" customHeight="1" spans="1:7">
      <c r="A209" s="306">
        <v>232</v>
      </c>
      <c r="B209" s="300" t="s">
        <v>1471</v>
      </c>
      <c r="C209" s="307">
        <f>C210</f>
        <v>19203</v>
      </c>
      <c r="D209" s="307">
        <f>D210</f>
        <v>26870</v>
      </c>
      <c r="E209" s="307">
        <v>26124</v>
      </c>
      <c r="F209" s="117">
        <f t="shared" si="7"/>
        <v>0.36</v>
      </c>
      <c r="G209" s="117">
        <f t="shared" si="8"/>
        <v>0.972</v>
      </c>
    </row>
    <row r="210" s="292" customFormat="1" ht="36" customHeight="1" spans="1:7">
      <c r="A210" s="308">
        <v>23204</v>
      </c>
      <c r="B210" s="322" t="s">
        <v>1472</v>
      </c>
      <c r="C210" s="310">
        <f>SUM(C211:C226)</f>
        <v>19203</v>
      </c>
      <c r="D210" s="310">
        <f>SUM(D211:D226)</f>
        <v>26870</v>
      </c>
      <c r="E210" s="310">
        <v>26124</v>
      </c>
      <c r="F210" s="121">
        <f t="shared" si="7"/>
        <v>0.36</v>
      </c>
      <c r="G210" s="121">
        <f t="shared" si="8"/>
        <v>0.972</v>
      </c>
    </row>
    <row r="211" s="292" customFormat="1" ht="64" customHeight="1" spans="1:7">
      <c r="A211" s="303">
        <v>2320401</v>
      </c>
      <c r="B211" s="422" t="s">
        <v>1473</v>
      </c>
      <c r="C211" s="310">
        <v>0</v>
      </c>
      <c r="D211" s="310"/>
      <c r="E211" s="310">
        <v>0</v>
      </c>
      <c r="F211" s="121" t="str">
        <f t="shared" si="7"/>
        <v/>
      </c>
      <c r="G211" s="121" t="str">
        <f t="shared" si="8"/>
        <v/>
      </c>
    </row>
    <row r="212" s="292" customFormat="1" ht="36" customHeight="1" spans="1:7">
      <c r="A212" s="303">
        <v>2320402</v>
      </c>
      <c r="B212" s="422" t="s">
        <v>1474</v>
      </c>
      <c r="C212" s="310">
        <v>0</v>
      </c>
      <c r="D212" s="310"/>
      <c r="E212" s="310">
        <v>0</v>
      </c>
      <c r="F212" s="121" t="str">
        <f t="shared" si="7"/>
        <v/>
      </c>
      <c r="G212" s="121" t="str">
        <f t="shared" si="8"/>
        <v/>
      </c>
    </row>
    <row r="213" s="292" customFormat="1" ht="64" customHeight="1" spans="1:7">
      <c r="A213" s="303">
        <v>2320405</v>
      </c>
      <c r="B213" s="422" t="s">
        <v>1475</v>
      </c>
      <c r="C213" s="310">
        <v>0</v>
      </c>
      <c r="D213" s="310"/>
      <c r="E213" s="310">
        <v>0</v>
      </c>
      <c r="F213" s="121" t="str">
        <f t="shared" si="7"/>
        <v/>
      </c>
      <c r="G213" s="121" t="str">
        <f t="shared" si="8"/>
        <v/>
      </c>
    </row>
    <row r="214" s="292" customFormat="1" ht="36" customHeight="1" spans="1:7">
      <c r="A214" s="303">
        <v>2320411</v>
      </c>
      <c r="B214" s="422" t="s">
        <v>1476</v>
      </c>
      <c r="C214" s="310">
        <v>2164</v>
      </c>
      <c r="D214" s="310">
        <v>4216</v>
      </c>
      <c r="E214" s="310">
        <v>4216</v>
      </c>
      <c r="F214" s="121">
        <f t="shared" si="7"/>
        <v>0.948</v>
      </c>
      <c r="G214" s="121">
        <f t="shared" si="8"/>
        <v>1</v>
      </c>
    </row>
    <row r="215" s="292" customFormat="1" ht="36" customHeight="1" spans="1:7">
      <c r="A215" s="303">
        <v>2320413</v>
      </c>
      <c r="B215" s="422" t="s">
        <v>1477</v>
      </c>
      <c r="C215" s="310">
        <v>0</v>
      </c>
      <c r="D215" s="310"/>
      <c r="E215" s="310">
        <v>0</v>
      </c>
      <c r="F215" s="117" t="str">
        <f t="shared" si="7"/>
        <v/>
      </c>
      <c r="G215" s="117" t="str">
        <f t="shared" si="8"/>
        <v/>
      </c>
    </row>
    <row r="216" s="292" customFormat="1" ht="36" customHeight="1" spans="1:7">
      <c r="A216" s="303">
        <v>2320414</v>
      </c>
      <c r="B216" s="422" t="s">
        <v>1478</v>
      </c>
      <c r="C216" s="310">
        <v>0</v>
      </c>
      <c r="D216" s="310"/>
      <c r="E216" s="310">
        <v>0</v>
      </c>
      <c r="F216" s="117" t="str">
        <f t="shared" si="7"/>
        <v/>
      </c>
      <c r="G216" s="117" t="str">
        <f t="shared" si="8"/>
        <v/>
      </c>
    </row>
    <row r="217" s="292" customFormat="1" ht="36" customHeight="1" spans="1:7">
      <c r="A217" s="303">
        <v>2320416</v>
      </c>
      <c r="B217" s="422" t="s">
        <v>1479</v>
      </c>
      <c r="C217" s="310">
        <v>0</v>
      </c>
      <c r="D217" s="310"/>
      <c r="E217" s="310">
        <v>0</v>
      </c>
      <c r="F217" s="117" t="str">
        <f t="shared" si="7"/>
        <v/>
      </c>
      <c r="G217" s="117" t="str">
        <f t="shared" si="8"/>
        <v/>
      </c>
    </row>
    <row r="218" s="292" customFormat="1" ht="36" customHeight="1" spans="1:7">
      <c r="A218" s="303">
        <v>2320417</v>
      </c>
      <c r="B218" s="422" t="s">
        <v>1480</v>
      </c>
      <c r="C218" s="310">
        <v>0</v>
      </c>
      <c r="D218" s="310"/>
      <c r="E218" s="310">
        <v>0</v>
      </c>
      <c r="F218" s="117" t="str">
        <f t="shared" si="7"/>
        <v/>
      </c>
      <c r="G218" s="117" t="str">
        <f t="shared" si="8"/>
        <v/>
      </c>
    </row>
    <row r="219" s="292" customFormat="1" ht="64" customHeight="1" spans="1:7">
      <c r="A219" s="303">
        <v>2320418</v>
      </c>
      <c r="B219" s="422" t="s">
        <v>1481</v>
      </c>
      <c r="C219" s="310">
        <v>0</v>
      </c>
      <c r="D219" s="310"/>
      <c r="E219" s="310">
        <v>0</v>
      </c>
      <c r="F219" s="117" t="str">
        <f t="shared" si="7"/>
        <v/>
      </c>
      <c r="G219" s="117" t="str">
        <f t="shared" si="8"/>
        <v/>
      </c>
    </row>
    <row r="220" s="292" customFormat="1" ht="36" customHeight="1" spans="1:7">
      <c r="A220" s="303">
        <v>2320419</v>
      </c>
      <c r="B220" s="422" t="s">
        <v>1482</v>
      </c>
      <c r="C220" s="310">
        <v>0</v>
      </c>
      <c r="D220" s="310"/>
      <c r="E220" s="310">
        <v>0</v>
      </c>
      <c r="F220" s="117" t="str">
        <f t="shared" si="7"/>
        <v/>
      </c>
      <c r="G220" s="117" t="str">
        <f t="shared" si="8"/>
        <v/>
      </c>
    </row>
    <row r="221" s="292" customFormat="1" ht="36" customHeight="1" spans="1:7">
      <c r="A221" s="303">
        <v>2320420</v>
      </c>
      <c r="B221" s="422" t="s">
        <v>1483</v>
      </c>
      <c r="C221" s="310">
        <v>0</v>
      </c>
      <c r="D221" s="310"/>
      <c r="E221" s="310">
        <v>0</v>
      </c>
      <c r="F221" s="121" t="str">
        <f t="shared" si="7"/>
        <v/>
      </c>
      <c r="G221" s="121" t="str">
        <f t="shared" si="8"/>
        <v/>
      </c>
    </row>
    <row r="222" s="292" customFormat="1" ht="36" customHeight="1" spans="1:7">
      <c r="A222" s="303">
        <v>2320431</v>
      </c>
      <c r="B222" s="422" t="s">
        <v>1484</v>
      </c>
      <c r="C222" s="310">
        <v>2379</v>
      </c>
      <c r="D222" s="310">
        <v>2379</v>
      </c>
      <c r="E222" s="310">
        <v>2379</v>
      </c>
      <c r="F222" s="121">
        <f t="shared" si="7"/>
        <v>0</v>
      </c>
      <c r="G222" s="121">
        <f t="shared" si="8"/>
        <v>1</v>
      </c>
    </row>
    <row r="223" s="292" customFormat="1" ht="36" customHeight="1" spans="1:7">
      <c r="A223" s="303">
        <v>2320432</v>
      </c>
      <c r="B223" s="422" t="s">
        <v>1485</v>
      </c>
      <c r="C223" s="310">
        <v>0</v>
      </c>
      <c r="D223" s="310">
        <v>500</v>
      </c>
      <c r="E223" s="310">
        <v>934</v>
      </c>
      <c r="F223" s="121" t="str">
        <f t="shared" si="7"/>
        <v/>
      </c>
      <c r="G223" s="121">
        <f t="shared" si="8"/>
        <v>1.868</v>
      </c>
    </row>
    <row r="224" s="292" customFormat="1" ht="36" customHeight="1" spans="1:7">
      <c r="A224" s="303">
        <v>2320433</v>
      </c>
      <c r="B224" s="422" t="s">
        <v>1486</v>
      </c>
      <c r="C224" s="310">
        <v>12286</v>
      </c>
      <c r="D224" s="310">
        <v>14302</v>
      </c>
      <c r="E224" s="310">
        <v>14302</v>
      </c>
      <c r="F224" s="121">
        <f t="shared" si="7"/>
        <v>0.164</v>
      </c>
      <c r="G224" s="121">
        <f t="shared" si="8"/>
        <v>1</v>
      </c>
    </row>
    <row r="225" s="292" customFormat="1" ht="64" customHeight="1" spans="1:7">
      <c r="A225" s="303">
        <v>2320498</v>
      </c>
      <c r="B225" s="422" t="s">
        <v>1487</v>
      </c>
      <c r="C225" s="310">
        <v>2374</v>
      </c>
      <c r="D225" s="310">
        <v>5473</v>
      </c>
      <c r="E225" s="310">
        <v>4293</v>
      </c>
      <c r="F225" s="121">
        <f t="shared" si="7"/>
        <v>0.808</v>
      </c>
      <c r="G225" s="121">
        <f t="shared" si="8"/>
        <v>0.784</v>
      </c>
    </row>
    <row r="226" s="292" customFormat="1" ht="36" customHeight="1" spans="1:7">
      <c r="A226" s="303">
        <v>2320499</v>
      </c>
      <c r="B226" s="422" t="s">
        <v>1488</v>
      </c>
      <c r="C226" s="310">
        <v>0</v>
      </c>
      <c r="D226" s="310"/>
      <c r="E226" s="310">
        <v>0</v>
      </c>
      <c r="F226" s="117" t="str">
        <f t="shared" si="7"/>
        <v/>
      </c>
      <c r="G226" s="117" t="str">
        <f t="shared" si="8"/>
        <v/>
      </c>
    </row>
    <row r="227" s="292" customFormat="1" ht="36" customHeight="1" spans="1:7">
      <c r="A227" s="306">
        <v>233</v>
      </c>
      <c r="B227" s="300" t="s">
        <v>1489</v>
      </c>
      <c r="C227" s="307">
        <f>C228</f>
        <v>224</v>
      </c>
      <c r="D227" s="307">
        <f>D228</f>
        <v>541</v>
      </c>
      <c r="E227" s="307">
        <v>541</v>
      </c>
      <c r="F227" s="117">
        <f t="shared" si="7"/>
        <v>1.415</v>
      </c>
      <c r="G227" s="117">
        <f t="shared" si="8"/>
        <v>1</v>
      </c>
    </row>
    <row r="228" s="292" customFormat="1" ht="36" customHeight="1" spans="1:7">
      <c r="A228" s="312">
        <v>23304</v>
      </c>
      <c r="B228" s="322" t="s">
        <v>1490</v>
      </c>
      <c r="C228" s="310">
        <f>SUM(C229:C244)</f>
        <v>224</v>
      </c>
      <c r="D228" s="310">
        <f>SUM(D229:D244)</f>
        <v>541</v>
      </c>
      <c r="E228" s="310">
        <v>541</v>
      </c>
      <c r="F228" s="121">
        <f t="shared" si="7"/>
        <v>1.415</v>
      </c>
      <c r="G228" s="121">
        <f t="shared" si="8"/>
        <v>1</v>
      </c>
    </row>
    <row r="229" s="292" customFormat="1" ht="64" customHeight="1" spans="1:7">
      <c r="A229" s="303">
        <v>2330401</v>
      </c>
      <c r="B229" s="422" t="s">
        <v>1491</v>
      </c>
      <c r="C229" s="310">
        <v>0</v>
      </c>
      <c r="D229" s="310"/>
      <c r="E229" s="310">
        <v>0</v>
      </c>
      <c r="F229" s="121" t="str">
        <f t="shared" si="7"/>
        <v/>
      </c>
      <c r="G229" s="121" t="str">
        <f t="shared" si="8"/>
        <v/>
      </c>
    </row>
    <row r="230" s="292" customFormat="1" ht="36" customHeight="1" spans="1:7">
      <c r="A230" s="303">
        <v>2330402</v>
      </c>
      <c r="B230" s="422" t="s">
        <v>1492</v>
      </c>
      <c r="C230" s="310">
        <v>0</v>
      </c>
      <c r="D230" s="310"/>
      <c r="E230" s="310">
        <v>0</v>
      </c>
      <c r="F230" s="121" t="str">
        <f t="shared" si="7"/>
        <v/>
      </c>
      <c r="G230" s="121" t="str">
        <f t="shared" si="8"/>
        <v/>
      </c>
    </row>
    <row r="231" s="292" customFormat="1" ht="64" customHeight="1" spans="1:7">
      <c r="A231" s="303">
        <v>2330405</v>
      </c>
      <c r="B231" s="422" t="s">
        <v>1493</v>
      </c>
      <c r="C231" s="310">
        <v>0</v>
      </c>
      <c r="D231" s="310"/>
      <c r="E231" s="310">
        <v>0</v>
      </c>
      <c r="F231" s="121" t="str">
        <f t="shared" si="7"/>
        <v/>
      </c>
      <c r="G231" s="121" t="str">
        <f t="shared" si="8"/>
        <v/>
      </c>
    </row>
    <row r="232" s="292" customFormat="1" ht="64" customHeight="1" spans="1:7">
      <c r="A232" s="303">
        <v>2330411</v>
      </c>
      <c r="B232" s="422" t="s">
        <v>1494</v>
      </c>
      <c r="C232" s="310">
        <v>69</v>
      </c>
      <c r="D232" s="310">
        <v>16</v>
      </c>
      <c r="E232" s="310">
        <v>16</v>
      </c>
      <c r="F232" s="121">
        <f t="shared" si="7"/>
        <v>-0.768</v>
      </c>
      <c r="G232" s="121">
        <f t="shared" si="8"/>
        <v>1</v>
      </c>
    </row>
    <row r="233" s="292" customFormat="1" ht="36" customHeight="1" spans="1:7">
      <c r="A233" s="303">
        <v>2330413</v>
      </c>
      <c r="B233" s="422" t="s">
        <v>1495</v>
      </c>
      <c r="C233" s="310">
        <v>0</v>
      </c>
      <c r="D233" s="310"/>
      <c r="E233" s="310">
        <v>0</v>
      </c>
      <c r="F233" s="117" t="str">
        <f t="shared" si="7"/>
        <v/>
      </c>
      <c r="G233" s="117" t="str">
        <f t="shared" si="8"/>
        <v/>
      </c>
    </row>
    <row r="234" s="292" customFormat="1" ht="64" customHeight="1" spans="1:7">
      <c r="A234" s="303">
        <v>2330414</v>
      </c>
      <c r="B234" s="422" t="s">
        <v>1496</v>
      </c>
      <c r="C234" s="310">
        <v>0</v>
      </c>
      <c r="D234" s="310"/>
      <c r="E234" s="310">
        <v>0</v>
      </c>
      <c r="F234" s="117" t="str">
        <f t="shared" si="7"/>
        <v/>
      </c>
      <c r="G234" s="117" t="str">
        <f t="shared" si="8"/>
        <v/>
      </c>
    </row>
    <row r="235" s="292" customFormat="1" ht="64" customHeight="1" spans="1:7">
      <c r="A235" s="303">
        <v>2330416</v>
      </c>
      <c r="B235" s="422" t="s">
        <v>1497</v>
      </c>
      <c r="C235" s="310">
        <v>0</v>
      </c>
      <c r="D235" s="310"/>
      <c r="E235" s="310">
        <v>0</v>
      </c>
      <c r="F235" s="117" t="str">
        <f t="shared" si="7"/>
        <v/>
      </c>
      <c r="G235" s="117" t="str">
        <f t="shared" si="8"/>
        <v/>
      </c>
    </row>
    <row r="236" s="292" customFormat="1" ht="64" customHeight="1" spans="1:7">
      <c r="A236" s="303">
        <v>2330417</v>
      </c>
      <c r="B236" s="422" t="s">
        <v>1498</v>
      </c>
      <c r="C236" s="310">
        <v>0</v>
      </c>
      <c r="D236" s="310"/>
      <c r="E236" s="310">
        <v>0</v>
      </c>
      <c r="F236" s="117" t="str">
        <f t="shared" si="7"/>
        <v/>
      </c>
      <c r="G236" s="117" t="str">
        <f t="shared" si="8"/>
        <v/>
      </c>
    </row>
    <row r="237" s="292" customFormat="1" ht="64" customHeight="1" spans="1:7">
      <c r="A237" s="303">
        <v>2330418</v>
      </c>
      <c r="B237" s="422" t="s">
        <v>1499</v>
      </c>
      <c r="C237" s="310">
        <v>0</v>
      </c>
      <c r="D237" s="310"/>
      <c r="E237" s="310">
        <v>0</v>
      </c>
      <c r="F237" s="117" t="str">
        <f t="shared" si="7"/>
        <v/>
      </c>
      <c r="G237" s="117" t="str">
        <f t="shared" si="8"/>
        <v/>
      </c>
    </row>
    <row r="238" s="292" customFormat="1" ht="36" customHeight="1" spans="1:7">
      <c r="A238" s="303">
        <v>2330419</v>
      </c>
      <c r="B238" s="422" t="s">
        <v>1500</v>
      </c>
      <c r="C238" s="310">
        <v>0</v>
      </c>
      <c r="D238" s="310"/>
      <c r="E238" s="310">
        <v>0</v>
      </c>
      <c r="F238" s="117" t="str">
        <f t="shared" si="7"/>
        <v/>
      </c>
      <c r="G238" s="117" t="str">
        <f t="shared" si="8"/>
        <v/>
      </c>
    </row>
    <row r="239" s="292" customFormat="1" ht="36" customHeight="1" spans="1:7">
      <c r="A239" s="303">
        <v>2330420</v>
      </c>
      <c r="B239" s="422" t="s">
        <v>1501</v>
      </c>
      <c r="C239" s="310">
        <v>0</v>
      </c>
      <c r="D239" s="310"/>
      <c r="E239" s="310">
        <v>0</v>
      </c>
      <c r="F239" s="117" t="str">
        <f t="shared" si="7"/>
        <v/>
      </c>
      <c r="G239" s="117" t="str">
        <f t="shared" si="8"/>
        <v/>
      </c>
    </row>
    <row r="240" s="292" customFormat="1" ht="36" customHeight="1" spans="1:7">
      <c r="A240" s="303">
        <v>2330431</v>
      </c>
      <c r="B240" s="422" t="s">
        <v>1502</v>
      </c>
      <c r="C240" s="310">
        <v>0</v>
      </c>
      <c r="D240" s="310"/>
      <c r="E240" s="310">
        <v>0</v>
      </c>
      <c r="F240" s="117" t="str">
        <f t="shared" si="7"/>
        <v/>
      </c>
      <c r="G240" s="117" t="str">
        <f t="shared" si="8"/>
        <v/>
      </c>
    </row>
    <row r="241" s="292" customFormat="1" ht="36" customHeight="1" spans="1:7">
      <c r="A241" s="303">
        <v>2330432</v>
      </c>
      <c r="B241" s="422" t="s">
        <v>1503</v>
      </c>
      <c r="C241" s="310">
        <v>26</v>
      </c>
      <c r="D241" s="310">
        <v>85</v>
      </c>
      <c r="E241" s="310">
        <v>85</v>
      </c>
      <c r="F241" s="121">
        <f t="shared" si="7"/>
        <v>2.269</v>
      </c>
      <c r="G241" s="121">
        <f t="shared" si="8"/>
        <v>1</v>
      </c>
    </row>
    <row r="242" s="292" customFormat="1" ht="36" customHeight="1" spans="1:7">
      <c r="A242" s="303">
        <v>2330433</v>
      </c>
      <c r="B242" s="422" t="s">
        <v>1504</v>
      </c>
      <c r="C242" s="310">
        <v>64</v>
      </c>
      <c r="D242" s="310">
        <v>220</v>
      </c>
      <c r="E242" s="310">
        <v>220</v>
      </c>
      <c r="F242" s="121">
        <f t="shared" si="7"/>
        <v>2.438</v>
      </c>
      <c r="G242" s="121">
        <f t="shared" si="8"/>
        <v>1</v>
      </c>
    </row>
    <row r="243" s="292" customFormat="1" ht="64" customHeight="1" spans="1:7">
      <c r="A243" s="303">
        <v>2330498</v>
      </c>
      <c r="B243" s="422" t="s">
        <v>1505</v>
      </c>
      <c r="C243" s="310">
        <v>65</v>
      </c>
      <c r="D243" s="310">
        <v>220</v>
      </c>
      <c r="E243" s="310">
        <v>220</v>
      </c>
      <c r="F243" s="121">
        <f t="shared" si="7"/>
        <v>2.385</v>
      </c>
      <c r="G243" s="121">
        <f t="shared" si="8"/>
        <v>1</v>
      </c>
    </row>
    <row r="244" s="292" customFormat="1" ht="36" customHeight="1" spans="1:7">
      <c r="A244" s="303">
        <v>2330499</v>
      </c>
      <c r="B244" s="422" t="s">
        <v>1506</v>
      </c>
      <c r="C244" s="310">
        <v>0</v>
      </c>
      <c r="D244" s="310"/>
      <c r="E244" s="310">
        <v>0</v>
      </c>
      <c r="F244" s="117" t="str">
        <f t="shared" si="7"/>
        <v/>
      </c>
      <c r="G244" s="117" t="str">
        <f t="shared" si="8"/>
        <v/>
      </c>
    </row>
    <row r="245" s="292" customFormat="1" ht="36" customHeight="1" spans="1:7">
      <c r="A245" s="314">
        <v>234</v>
      </c>
      <c r="B245" s="300" t="s">
        <v>1507</v>
      </c>
      <c r="C245" s="307">
        <f>SUM(C246,C259)</f>
        <v>0</v>
      </c>
      <c r="D245" s="307">
        <f>SUM(D246,D259)</f>
        <v>0</v>
      </c>
      <c r="E245" s="307">
        <v>0</v>
      </c>
      <c r="F245" s="117" t="str">
        <f t="shared" si="7"/>
        <v/>
      </c>
      <c r="G245" s="117" t="str">
        <f t="shared" si="8"/>
        <v/>
      </c>
    </row>
    <row r="246" s="292" customFormat="1" ht="36" customHeight="1" spans="1:7">
      <c r="A246" s="315">
        <v>23401</v>
      </c>
      <c r="B246" s="322" t="s">
        <v>1508</v>
      </c>
      <c r="C246" s="310">
        <f>SUM(C247:C258)</f>
        <v>0</v>
      </c>
      <c r="D246" s="310">
        <f>SUM(D247:D258)</f>
        <v>0</v>
      </c>
      <c r="E246" s="310">
        <v>0</v>
      </c>
      <c r="F246" s="117" t="str">
        <f t="shared" si="7"/>
        <v/>
      </c>
      <c r="G246" s="117" t="str">
        <f t="shared" si="8"/>
        <v/>
      </c>
    </row>
    <row r="247" s="292" customFormat="1" ht="36" customHeight="1" spans="1:7">
      <c r="A247" s="315">
        <v>2340101</v>
      </c>
      <c r="B247" s="422" t="s">
        <v>1509</v>
      </c>
      <c r="C247" s="310">
        <v>0</v>
      </c>
      <c r="D247" s="310"/>
      <c r="E247" s="310">
        <v>0</v>
      </c>
      <c r="F247" s="117" t="str">
        <f t="shared" si="7"/>
        <v/>
      </c>
      <c r="G247" s="117" t="str">
        <f t="shared" si="8"/>
        <v/>
      </c>
    </row>
    <row r="248" s="292" customFormat="1" ht="36" customHeight="1" spans="1:7">
      <c r="A248" s="315">
        <v>2340102</v>
      </c>
      <c r="B248" s="422" t="s">
        <v>1510</v>
      </c>
      <c r="C248" s="310">
        <v>0</v>
      </c>
      <c r="D248" s="310"/>
      <c r="E248" s="310">
        <v>0</v>
      </c>
      <c r="F248" s="117" t="str">
        <f t="shared" si="7"/>
        <v/>
      </c>
      <c r="G248" s="117" t="str">
        <f t="shared" si="8"/>
        <v/>
      </c>
    </row>
    <row r="249" s="292" customFormat="1" ht="36" customHeight="1" spans="1:7">
      <c r="A249" s="315">
        <v>2340103</v>
      </c>
      <c r="B249" s="422" t="s">
        <v>1511</v>
      </c>
      <c r="C249" s="310">
        <v>0</v>
      </c>
      <c r="D249" s="310"/>
      <c r="E249" s="310">
        <v>0</v>
      </c>
      <c r="F249" s="117" t="str">
        <f t="shared" si="7"/>
        <v/>
      </c>
      <c r="G249" s="117" t="str">
        <f t="shared" si="8"/>
        <v/>
      </c>
    </row>
    <row r="250" s="292" customFormat="1" ht="36" customHeight="1" spans="1:7">
      <c r="A250" s="315">
        <v>2340104</v>
      </c>
      <c r="B250" s="422" t="s">
        <v>1512</v>
      </c>
      <c r="C250" s="310">
        <v>0</v>
      </c>
      <c r="D250" s="310"/>
      <c r="E250" s="310">
        <v>0</v>
      </c>
      <c r="F250" s="117" t="str">
        <f t="shared" si="7"/>
        <v/>
      </c>
      <c r="G250" s="117" t="str">
        <f t="shared" si="8"/>
        <v/>
      </c>
    </row>
    <row r="251" s="292" customFormat="1" ht="36" customHeight="1" spans="1:7">
      <c r="A251" s="315">
        <v>2340105</v>
      </c>
      <c r="B251" s="422" t="s">
        <v>1513</v>
      </c>
      <c r="C251" s="310">
        <v>0</v>
      </c>
      <c r="D251" s="310"/>
      <c r="E251" s="310">
        <v>0</v>
      </c>
      <c r="F251" s="117" t="str">
        <f t="shared" si="7"/>
        <v/>
      </c>
      <c r="G251" s="117" t="str">
        <f t="shared" si="8"/>
        <v/>
      </c>
    </row>
    <row r="252" s="292" customFormat="1" ht="36" customHeight="1" spans="1:7">
      <c r="A252" s="315">
        <v>2340106</v>
      </c>
      <c r="B252" s="422" t="s">
        <v>1514</v>
      </c>
      <c r="C252" s="310">
        <v>0</v>
      </c>
      <c r="D252" s="310"/>
      <c r="E252" s="310">
        <v>0</v>
      </c>
      <c r="F252" s="117" t="str">
        <f t="shared" si="7"/>
        <v/>
      </c>
      <c r="G252" s="117" t="str">
        <f t="shared" si="8"/>
        <v/>
      </c>
    </row>
    <row r="253" s="292" customFormat="1" ht="36" customHeight="1" spans="1:7">
      <c r="A253" s="315">
        <v>2340107</v>
      </c>
      <c r="B253" s="422" t="s">
        <v>1515</v>
      </c>
      <c r="C253" s="310">
        <v>0</v>
      </c>
      <c r="D253" s="310"/>
      <c r="E253" s="310">
        <v>0</v>
      </c>
      <c r="F253" s="117" t="str">
        <f t="shared" si="7"/>
        <v/>
      </c>
      <c r="G253" s="117" t="str">
        <f t="shared" si="8"/>
        <v/>
      </c>
    </row>
    <row r="254" s="292" customFormat="1" ht="36" customHeight="1" spans="1:7">
      <c r="A254" s="315">
        <v>2340108</v>
      </c>
      <c r="B254" s="422" t="s">
        <v>1516</v>
      </c>
      <c r="C254" s="310">
        <v>0</v>
      </c>
      <c r="D254" s="310"/>
      <c r="E254" s="310">
        <v>0</v>
      </c>
      <c r="F254" s="117" t="str">
        <f t="shared" si="7"/>
        <v/>
      </c>
      <c r="G254" s="117" t="str">
        <f t="shared" si="8"/>
        <v/>
      </c>
    </row>
    <row r="255" s="292" customFormat="1" ht="36" customHeight="1" spans="1:7">
      <c r="A255" s="315">
        <v>2340109</v>
      </c>
      <c r="B255" s="422" t="s">
        <v>1517</v>
      </c>
      <c r="C255" s="310">
        <v>0</v>
      </c>
      <c r="D255" s="310"/>
      <c r="E255" s="310">
        <v>0</v>
      </c>
      <c r="F255" s="117" t="str">
        <f t="shared" si="7"/>
        <v/>
      </c>
      <c r="G255" s="117" t="str">
        <f t="shared" si="8"/>
        <v/>
      </c>
    </row>
    <row r="256" s="292" customFormat="1" ht="36" customHeight="1" spans="1:7">
      <c r="A256" s="315">
        <v>2340110</v>
      </c>
      <c r="B256" s="422" t="s">
        <v>1518</v>
      </c>
      <c r="C256" s="310">
        <v>0</v>
      </c>
      <c r="D256" s="310"/>
      <c r="E256" s="310">
        <v>0</v>
      </c>
      <c r="F256" s="117" t="str">
        <f t="shared" si="7"/>
        <v/>
      </c>
      <c r="G256" s="117" t="str">
        <f t="shared" si="8"/>
        <v/>
      </c>
    </row>
    <row r="257" s="292" customFormat="1" ht="36" customHeight="1" spans="1:7">
      <c r="A257" s="315">
        <v>2340111</v>
      </c>
      <c r="B257" s="422" t="s">
        <v>1519</v>
      </c>
      <c r="C257" s="310">
        <v>0</v>
      </c>
      <c r="D257" s="310"/>
      <c r="E257" s="310">
        <v>0</v>
      </c>
      <c r="F257" s="117" t="str">
        <f t="shared" si="7"/>
        <v/>
      </c>
      <c r="G257" s="117" t="str">
        <f t="shared" si="8"/>
        <v/>
      </c>
    </row>
    <row r="258" s="292" customFormat="1" ht="36" customHeight="1" spans="1:7">
      <c r="A258" s="315">
        <v>2340199</v>
      </c>
      <c r="B258" s="422" t="s">
        <v>1520</v>
      </c>
      <c r="C258" s="310">
        <v>0</v>
      </c>
      <c r="D258" s="310"/>
      <c r="E258" s="310">
        <v>0</v>
      </c>
      <c r="F258" s="117" t="str">
        <f t="shared" si="7"/>
        <v/>
      </c>
      <c r="G258" s="117" t="str">
        <f t="shared" si="8"/>
        <v/>
      </c>
    </row>
    <row r="259" s="292" customFormat="1" ht="36" customHeight="1" spans="1:7">
      <c r="A259" s="315">
        <v>23402</v>
      </c>
      <c r="B259" s="322" t="s">
        <v>1521</v>
      </c>
      <c r="C259" s="310">
        <f>SUM(C260:C265)</f>
        <v>0</v>
      </c>
      <c r="D259" s="310">
        <f>SUM(D260:D265)</f>
        <v>0</v>
      </c>
      <c r="E259" s="310">
        <v>0</v>
      </c>
      <c r="F259" s="117" t="str">
        <f t="shared" si="7"/>
        <v/>
      </c>
      <c r="G259" s="117" t="str">
        <f t="shared" si="8"/>
        <v/>
      </c>
    </row>
    <row r="260" s="292" customFormat="1" ht="36" customHeight="1" spans="1:7">
      <c r="A260" s="315">
        <v>2340201</v>
      </c>
      <c r="B260" s="422" t="s">
        <v>912</v>
      </c>
      <c r="C260" s="310">
        <v>0</v>
      </c>
      <c r="D260" s="310"/>
      <c r="E260" s="310">
        <v>0</v>
      </c>
      <c r="F260" s="117" t="str">
        <f t="shared" si="7"/>
        <v/>
      </c>
      <c r="G260" s="117" t="str">
        <f t="shared" si="8"/>
        <v/>
      </c>
    </row>
    <row r="261" s="292" customFormat="1" ht="36" customHeight="1" spans="1:7">
      <c r="A261" s="315">
        <v>2340202</v>
      </c>
      <c r="B261" s="422" t="s">
        <v>950</v>
      </c>
      <c r="C261" s="310">
        <v>0</v>
      </c>
      <c r="D261" s="310"/>
      <c r="E261" s="310">
        <v>0</v>
      </c>
      <c r="F261" s="117" t="str">
        <f t="shared" ref="F261:F292" si="9">IF(C261&gt;0,E261/C261-1,"")</f>
        <v/>
      </c>
      <c r="G261" s="117" t="str">
        <f t="shared" ref="G261:G292" si="10">IF(D261&gt;0,E261/D261,"")</f>
        <v/>
      </c>
    </row>
    <row r="262" s="292" customFormat="1" ht="36" customHeight="1" spans="1:7">
      <c r="A262" s="315">
        <v>2340203</v>
      </c>
      <c r="B262" s="422" t="s">
        <v>1522</v>
      </c>
      <c r="C262" s="310">
        <v>0</v>
      </c>
      <c r="D262" s="310"/>
      <c r="E262" s="310">
        <v>0</v>
      </c>
      <c r="F262" s="117" t="str">
        <f t="shared" si="9"/>
        <v/>
      </c>
      <c r="G262" s="117" t="str">
        <f t="shared" si="10"/>
        <v/>
      </c>
    </row>
    <row r="263" s="292" customFormat="1" ht="36" customHeight="1" spans="1:7">
      <c r="A263" s="315">
        <v>2340204</v>
      </c>
      <c r="B263" s="422" t="s">
        <v>1523</v>
      </c>
      <c r="C263" s="310">
        <v>0</v>
      </c>
      <c r="D263" s="310"/>
      <c r="E263" s="310">
        <v>0</v>
      </c>
      <c r="F263" s="117" t="str">
        <f t="shared" si="9"/>
        <v/>
      </c>
      <c r="G263" s="117" t="str">
        <f t="shared" si="10"/>
        <v/>
      </c>
    </row>
    <row r="264" s="292" customFormat="1" ht="36" customHeight="1" spans="1:7">
      <c r="A264" s="315">
        <v>2340205</v>
      </c>
      <c r="B264" s="422" t="s">
        <v>1524</v>
      </c>
      <c r="C264" s="310">
        <v>0</v>
      </c>
      <c r="D264" s="310"/>
      <c r="E264" s="310">
        <v>0</v>
      </c>
      <c r="F264" s="117" t="str">
        <f t="shared" si="9"/>
        <v/>
      </c>
      <c r="G264" s="117" t="str">
        <f t="shared" si="10"/>
        <v/>
      </c>
    </row>
    <row r="265" s="292" customFormat="1" ht="36" customHeight="1" spans="1:7">
      <c r="A265" s="315">
        <v>2340299</v>
      </c>
      <c r="B265" s="422" t="s">
        <v>1525</v>
      </c>
      <c r="C265" s="310">
        <v>0</v>
      </c>
      <c r="D265" s="310"/>
      <c r="E265" s="310">
        <v>0</v>
      </c>
      <c r="F265" s="117" t="str">
        <f t="shared" si="9"/>
        <v/>
      </c>
      <c r="G265" s="117" t="str">
        <f t="shared" si="10"/>
        <v/>
      </c>
    </row>
    <row r="266" s="292" customFormat="1" ht="36" customHeight="1" spans="1:7">
      <c r="A266" s="299"/>
      <c r="B266" s="300"/>
      <c r="C266" s="310"/>
      <c r="D266" s="310"/>
      <c r="E266" s="310"/>
      <c r="F266" s="117" t="str">
        <f t="shared" si="9"/>
        <v/>
      </c>
      <c r="G266" s="117" t="str">
        <f t="shared" si="10"/>
        <v/>
      </c>
    </row>
    <row r="267" s="292" customFormat="1" ht="36" customHeight="1" spans="1:7">
      <c r="A267" s="318"/>
      <c r="B267" s="319" t="s">
        <v>1526</v>
      </c>
      <c r="C267" s="307">
        <f t="shared" ref="C267:E267" si="11">SUM(C5,C21,C33,C44,C102,C126,C178,C182,C209,C227,C245)</f>
        <v>425012</v>
      </c>
      <c r="D267" s="307">
        <f t="shared" si="11"/>
        <v>246090</v>
      </c>
      <c r="E267" s="307">
        <f t="shared" si="11"/>
        <v>66449</v>
      </c>
      <c r="F267" s="117">
        <f t="shared" si="9"/>
        <v>-0.844</v>
      </c>
      <c r="G267" s="117">
        <f t="shared" si="10"/>
        <v>0.27</v>
      </c>
    </row>
    <row r="268" s="292" customFormat="1" ht="36" customHeight="1" spans="1:7">
      <c r="A268" s="320">
        <v>230</v>
      </c>
      <c r="B268" s="321" t="s">
        <v>136</v>
      </c>
      <c r="C268" s="115">
        <f>SUM(C269,C281:C284)</f>
        <v>34613</v>
      </c>
      <c r="D268" s="115">
        <f>SUM(D269,D281:D284)</f>
        <v>95046</v>
      </c>
      <c r="E268" s="115">
        <f>SUM(E269,E281:E284)-1320</f>
        <v>7580</v>
      </c>
      <c r="F268" s="117">
        <f t="shared" si="9"/>
        <v>-0.781</v>
      </c>
      <c r="G268" s="117">
        <f t="shared" si="10"/>
        <v>0.08</v>
      </c>
    </row>
    <row r="269" s="292" customFormat="1" ht="36" customHeight="1" spans="1:7">
      <c r="A269" s="320">
        <v>23004</v>
      </c>
      <c r="B269" s="357" t="s">
        <v>1527</v>
      </c>
      <c r="C269" s="115">
        <f>SUM(C270:C280)</f>
        <v>10252</v>
      </c>
      <c r="D269" s="115">
        <f>SUM(D270:D280)</f>
        <v>1174</v>
      </c>
      <c r="E269" s="115">
        <v>926</v>
      </c>
      <c r="F269" s="117">
        <f t="shared" si="9"/>
        <v>-0.91</v>
      </c>
      <c r="G269" s="117">
        <f t="shared" si="10"/>
        <v>0.789</v>
      </c>
    </row>
    <row r="270" s="292" customFormat="1" ht="36" customHeight="1" spans="1:7">
      <c r="A270" s="320">
        <v>2300401</v>
      </c>
      <c r="B270" s="422" t="s">
        <v>1550</v>
      </c>
      <c r="C270" s="310"/>
      <c r="D270" s="119"/>
      <c r="E270" s="310">
        <v>0</v>
      </c>
      <c r="F270" s="117" t="str">
        <f t="shared" si="9"/>
        <v/>
      </c>
      <c r="G270" s="117" t="str">
        <f t="shared" si="10"/>
        <v/>
      </c>
    </row>
    <row r="271" s="292" customFormat="1" ht="36" customHeight="1" spans="1:7">
      <c r="A271" s="320">
        <v>2300403</v>
      </c>
      <c r="B271" s="422" t="s">
        <v>1551</v>
      </c>
      <c r="C271" s="310"/>
      <c r="D271" s="119"/>
      <c r="E271" s="310">
        <v>0</v>
      </c>
      <c r="F271" s="117" t="str">
        <f t="shared" si="9"/>
        <v/>
      </c>
      <c r="G271" s="117" t="str">
        <f t="shared" si="10"/>
        <v/>
      </c>
    </row>
    <row r="272" s="292" customFormat="1" ht="36" customHeight="1" spans="1:7">
      <c r="A272" s="324">
        <v>2300404</v>
      </c>
      <c r="B272" s="422" t="s">
        <v>1538</v>
      </c>
      <c r="C272" s="310"/>
      <c r="D272" s="119"/>
      <c r="E272" s="310">
        <v>0</v>
      </c>
      <c r="F272" s="117" t="str">
        <f t="shared" si="9"/>
        <v/>
      </c>
      <c r="G272" s="117" t="str">
        <f t="shared" si="10"/>
        <v/>
      </c>
    </row>
    <row r="273" s="292" customFormat="1" ht="36" customHeight="1" spans="1:7">
      <c r="A273" s="324">
        <v>2300405</v>
      </c>
      <c r="B273" s="422" t="s">
        <v>1539</v>
      </c>
      <c r="C273" s="310"/>
      <c r="D273" s="119"/>
      <c r="E273" s="310">
        <v>0</v>
      </c>
      <c r="F273" s="117" t="str">
        <f t="shared" si="9"/>
        <v/>
      </c>
      <c r="G273" s="117" t="str">
        <f t="shared" si="10"/>
        <v/>
      </c>
    </row>
    <row r="274" s="292" customFormat="1" ht="36" customHeight="1" spans="1:7">
      <c r="A274" s="324">
        <v>2300406</v>
      </c>
      <c r="B274" s="422" t="s">
        <v>1540</v>
      </c>
      <c r="C274" s="310"/>
      <c r="D274" s="119"/>
      <c r="E274" s="310">
        <v>0</v>
      </c>
      <c r="F274" s="117" t="str">
        <f t="shared" si="9"/>
        <v/>
      </c>
      <c r="G274" s="117" t="str">
        <f t="shared" si="10"/>
        <v/>
      </c>
    </row>
    <row r="275" s="292" customFormat="1" ht="36" customHeight="1" spans="1:7">
      <c r="A275" s="324">
        <v>2300407</v>
      </c>
      <c r="B275" s="422" t="s">
        <v>1541</v>
      </c>
      <c r="C275" s="310"/>
      <c r="D275" s="119"/>
      <c r="E275" s="310">
        <v>0</v>
      </c>
      <c r="F275" s="121" t="str">
        <f t="shared" si="9"/>
        <v/>
      </c>
      <c r="G275" s="121" t="str">
        <f t="shared" si="10"/>
        <v/>
      </c>
    </row>
    <row r="276" s="292" customFormat="1" ht="36" customHeight="1" spans="1:7">
      <c r="A276" s="324">
        <v>2300408</v>
      </c>
      <c r="B276" s="422" t="s">
        <v>1542</v>
      </c>
      <c r="C276" s="310">
        <v>10227</v>
      </c>
      <c r="D276" s="119">
        <v>1174</v>
      </c>
      <c r="E276" s="310">
        <v>926</v>
      </c>
      <c r="F276" s="121">
        <f t="shared" si="9"/>
        <v>-0.909</v>
      </c>
      <c r="G276" s="121">
        <f t="shared" si="10"/>
        <v>0.789</v>
      </c>
    </row>
    <row r="277" s="292" customFormat="1" ht="36" customHeight="1" spans="1:7">
      <c r="A277" s="324">
        <v>2300409</v>
      </c>
      <c r="B277" s="422" t="s">
        <v>1543</v>
      </c>
      <c r="C277" s="310"/>
      <c r="D277" s="119"/>
      <c r="E277" s="310">
        <v>0</v>
      </c>
      <c r="F277" s="121" t="str">
        <f t="shared" si="9"/>
        <v/>
      </c>
      <c r="G277" s="121" t="str">
        <f t="shared" si="10"/>
        <v/>
      </c>
    </row>
    <row r="278" s="292" customFormat="1" ht="36" customHeight="1" spans="1:7">
      <c r="A278" s="324">
        <v>2300410</v>
      </c>
      <c r="B278" s="422" t="s">
        <v>1544</v>
      </c>
      <c r="C278" s="310"/>
      <c r="D278" s="119"/>
      <c r="E278" s="310">
        <v>0</v>
      </c>
      <c r="F278" s="121" t="str">
        <f t="shared" si="9"/>
        <v/>
      </c>
      <c r="G278" s="121" t="str">
        <f t="shared" si="10"/>
        <v/>
      </c>
    </row>
    <row r="279" s="292" customFormat="1" ht="36" customHeight="1" spans="1:7">
      <c r="A279" s="324">
        <v>2300411</v>
      </c>
      <c r="B279" s="422" t="s">
        <v>1545</v>
      </c>
      <c r="C279" s="310"/>
      <c r="D279" s="119"/>
      <c r="E279" s="310">
        <v>0</v>
      </c>
      <c r="F279" s="121" t="str">
        <f t="shared" si="9"/>
        <v/>
      </c>
      <c r="G279" s="121" t="str">
        <f t="shared" si="10"/>
        <v/>
      </c>
    </row>
    <row r="280" s="292" customFormat="1" ht="36" customHeight="1" spans="1:7">
      <c r="A280" s="324">
        <v>2300499</v>
      </c>
      <c r="B280" s="422" t="s">
        <v>1552</v>
      </c>
      <c r="C280" s="310">
        <v>25</v>
      </c>
      <c r="D280" s="119"/>
      <c r="E280" s="310">
        <v>0</v>
      </c>
      <c r="F280" s="121">
        <f t="shared" si="9"/>
        <v>-1</v>
      </c>
      <c r="G280" s="121" t="str">
        <f t="shared" si="10"/>
        <v/>
      </c>
    </row>
    <row r="281" s="292" customFormat="1" ht="36" customHeight="1" spans="1:7">
      <c r="A281" s="324">
        <v>23006</v>
      </c>
      <c r="B281" s="322" t="s">
        <v>1553</v>
      </c>
      <c r="C281" s="119"/>
      <c r="D281" s="119"/>
      <c r="E281" s="359">
        <v>3974</v>
      </c>
      <c r="F281" s="121" t="str">
        <f t="shared" si="9"/>
        <v/>
      </c>
      <c r="G281" s="121" t="str">
        <f t="shared" si="10"/>
        <v/>
      </c>
    </row>
    <row r="282" s="292" customFormat="1" ht="36" customHeight="1" spans="1:7">
      <c r="A282" s="320">
        <v>203308</v>
      </c>
      <c r="B282" s="322" t="s">
        <v>140</v>
      </c>
      <c r="C282" s="119">
        <v>23016</v>
      </c>
      <c r="D282" s="119">
        <v>93872</v>
      </c>
      <c r="E282" s="359"/>
      <c r="F282" s="121">
        <f t="shared" si="9"/>
        <v>-1</v>
      </c>
      <c r="G282" s="121">
        <f t="shared" si="10"/>
        <v>0</v>
      </c>
    </row>
    <row r="283" s="292" customFormat="1" ht="36" customHeight="1" spans="1:7">
      <c r="A283" s="320">
        <v>23009</v>
      </c>
      <c r="B283" s="322" t="s">
        <v>1528</v>
      </c>
      <c r="C283" s="119">
        <v>1345</v>
      </c>
      <c r="D283" s="119"/>
      <c r="E283" s="359">
        <v>4000</v>
      </c>
      <c r="F283" s="121">
        <f t="shared" si="9"/>
        <v>1.974</v>
      </c>
      <c r="G283" s="121" t="str">
        <f t="shared" si="10"/>
        <v/>
      </c>
    </row>
    <row r="284" s="292" customFormat="1" ht="36" customHeight="1" spans="1:7">
      <c r="A284" s="320">
        <v>23011</v>
      </c>
      <c r="B284" s="322" t="s">
        <v>1554</v>
      </c>
      <c r="C284" s="119">
        <f>SUM(C285:C287)</f>
        <v>0</v>
      </c>
      <c r="D284" s="119">
        <f>SUM(D285:D287)</f>
        <v>0</v>
      </c>
      <c r="E284" s="119">
        <v>0</v>
      </c>
      <c r="F284" s="117" t="str">
        <f t="shared" si="9"/>
        <v/>
      </c>
      <c r="G284" s="117" t="str">
        <f t="shared" si="10"/>
        <v/>
      </c>
    </row>
    <row r="285" s="292" customFormat="1" ht="36" customHeight="1" spans="1:7">
      <c r="A285" s="327"/>
      <c r="B285" s="422" t="s">
        <v>1555</v>
      </c>
      <c r="C285" s="119"/>
      <c r="D285" s="119"/>
      <c r="E285" s="359"/>
      <c r="F285" s="117" t="str">
        <f t="shared" si="9"/>
        <v/>
      </c>
      <c r="G285" s="117" t="str">
        <f t="shared" si="10"/>
        <v/>
      </c>
    </row>
    <row r="286" s="292" customFormat="1" ht="36" customHeight="1" spans="1:7">
      <c r="A286" s="327"/>
      <c r="B286" s="422" t="s">
        <v>1556</v>
      </c>
      <c r="C286" s="119"/>
      <c r="D286" s="119"/>
      <c r="E286" s="359"/>
      <c r="F286" s="117" t="str">
        <f t="shared" si="9"/>
        <v/>
      </c>
      <c r="G286" s="117" t="str">
        <f t="shared" si="10"/>
        <v/>
      </c>
    </row>
    <row r="287" s="292" customFormat="1" ht="36" customHeight="1" spans="1:7">
      <c r="A287" s="327"/>
      <c r="B287" s="422" t="s">
        <v>1557</v>
      </c>
      <c r="C287" s="119"/>
      <c r="D287" s="119"/>
      <c r="E287" s="359"/>
      <c r="F287" s="117" t="str">
        <f t="shared" si="9"/>
        <v/>
      </c>
      <c r="G287" s="117" t="str">
        <f t="shared" si="10"/>
        <v/>
      </c>
    </row>
    <row r="288" s="292" customFormat="1" ht="36" customHeight="1" spans="1:7">
      <c r="A288" s="320">
        <v>231</v>
      </c>
      <c r="B288" s="595" t="s">
        <v>1529</v>
      </c>
      <c r="C288" s="115">
        <f>SUM(C289:C290)</f>
        <v>69960</v>
      </c>
      <c r="D288" s="115">
        <f>SUM(D289:D290)</f>
        <v>14400</v>
      </c>
      <c r="E288" s="115">
        <v>14400</v>
      </c>
      <c r="F288" s="117">
        <f t="shared" si="9"/>
        <v>-0.794</v>
      </c>
      <c r="G288" s="117">
        <f t="shared" si="10"/>
        <v>1</v>
      </c>
    </row>
    <row r="289" s="292" customFormat="1" ht="36" customHeight="1" spans="1:7">
      <c r="A289" s="327"/>
      <c r="B289" s="322" t="s">
        <v>146</v>
      </c>
      <c r="C289" s="119"/>
      <c r="D289" s="119">
        <v>14400</v>
      </c>
      <c r="E289" s="359">
        <v>4100</v>
      </c>
      <c r="F289" s="121" t="str">
        <f t="shared" si="9"/>
        <v/>
      </c>
      <c r="G289" s="121">
        <f t="shared" si="10"/>
        <v>0.285</v>
      </c>
    </row>
    <row r="290" s="292" customFormat="1" ht="36" customHeight="1" spans="1:7">
      <c r="A290" s="327"/>
      <c r="B290" s="322" t="s">
        <v>147</v>
      </c>
      <c r="C290" s="119">
        <v>69960</v>
      </c>
      <c r="D290" s="119"/>
      <c r="E290" s="359">
        <v>10300</v>
      </c>
      <c r="F290" s="121">
        <f t="shared" si="9"/>
        <v>-0.853</v>
      </c>
      <c r="G290" s="121" t="str">
        <f t="shared" si="10"/>
        <v/>
      </c>
    </row>
    <row r="291" s="292" customFormat="1" ht="36" customHeight="1" spans="1:7">
      <c r="A291" s="327"/>
      <c r="B291" s="329" t="s">
        <v>1251</v>
      </c>
      <c r="C291" s="119"/>
      <c r="D291" s="119"/>
      <c r="E291" s="359"/>
      <c r="F291" s="117" t="str">
        <f t="shared" si="9"/>
        <v/>
      </c>
      <c r="G291" s="117" t="str">
        <f t="shared" si="10"/>
        <v/>
      </c>
    </row>
    <row r="292" s="292" customFormat="1" ht="36" customHeight="1" spans="1:7">
      <c r="A292" s="327"/>
      <c r="B292" s="596" t="s">
        <v>151</v>
      </c>
      <c r="C292" s="116">
        <f t="shared" ref="C292:E292" si="12">SUM(C267:C268,C288,C291)</f>
        <v>529585</v>
      </c>
      <c r="D292" s="116">
        <f t="shared" si="12"/>
        <v>355536</v>
      </c>
      <c r="E292" s="116">
        <f t="shared" si="12"/>
        <v>88429</v>
      </c>
      <c r="F292" s="117">
        <f t="shared" si="9"/>
        <v>-0.833</v>
      </c>
      <c r="G292" s="117">
        <f t="shared" si="10"/>
        <v>0.249</v>
      </c>
    </row>
    <row r="293" s="292" customFormat="1" ht="33" customHeight="1" spans="3:7">
      <c r="C293" s="597"/>
      <c r="D293" s="597"/>
      <c r="E293" s="597"/>
      <c r="F293" s="598"/>
      <c r="G293" s="598"/>
    </row>
    <row r="294" s="292" customFormat="1" spans="3:7">
      <c r="C294" s="599"/>
      <c r="D294" s="332"/>
      <c r="E294" s="332"/>
      <c r="F294" s="293"/>
      <c r="G294" s="293"/>
    </row>
    <row r="295" s="292" customFormat="1" spans="3:7">
      <c r="C295" s="332"/>
      <c r="D295" s="332"/>
      <c r="E295" s="332"/>
      <c r="F295" s="293"/>
      <c r="G295" s="293"/>
    </row>
    <row r="296" s="292" customFormat="1" spans="6:7">
      <c r="F296" s="293" t="str">
        <f>IF(C267&lt;&gt;0,IF((E267/C267-1)&lt;-30%,"",IF((E267/C267-1)&gt;30%,"",E267/C267-1)),"")</f>
        <v/>
      </c>
      <c r="G296" s="293"/>
    </row>
  </sheetData>
  <mergeCells count="7">
    <mergeCell ref="B1:G1"/>
    <mergeCell ref="D3:E3"/>
    <mergeCell ref="A3:A4"/>
    <mergeCell ref="B3:B4"/>
    <mergeCell ref="C3:C4"/>
    <mergeCell ref="F3:F4"/>
    <mergeCell ref="G3:G4"/>
  </mergeCells>
  <conditionalFormatting sqref="B6">
    <cfRule type="expression" dxfId="1" priority="133" stopIfTrue="1">
      <formula>"len($A:$A)=3"</formula>
    </cfRule>
    <cfRule type="expression" dxfId="1" priority="134" stopIfTrue="1">
      <formula>"len($A:$A)=3"</formula>
    </cfRule>
    <cfRule type="expression" dxfId="1" priority="135" stopIfTrue="1">
      <formula>"len($A:$A)=3"</formula>
    </cfRule>
  </conditionalFormatting>
  <conditionalFormatting sqref="B12">
    <cfRule type="expression" dxfId="1" priority="130" stopIfTrue="1">
      <formula>"len($A:$A)=3"</formula>
    </cfRule>
    <cfRule type="expression" dxfId="1" priority="131" stopIfTrue="1">
      <formula>"len($A:$A)=3"</formula>
    </cfRule>
    <cfRule type="expression" dxfId="1" priority="132" stopIfTrue="1">
      <formula>"len($A:$A)=3"</formula>
    </cfRule>
  </conditionalFormatting>
  <conditionalFormatting sqref="B18">
    <cfRule type="expression" dxfId="1" priority="127" stopIfTrue="1">
      <formula>"len($A:$A)=3"</formula>
    </cfRule>
    <cfRule type="expression" dxfId="1" priority="128" stopIfTrue="1">
      <formula>"len($A:$A)=3"</formula>
    </cfRule>
    <cfRule type="expression" dxfId="1" priority="129" stopIfTrue="1">
      <formula>"len($A:$A)=3"</formula>
    </cfRule>
  </conditionalFormatting>
  <conditionalFormatting sqref="B22">
    <cfRule type="expression" dxfId="1" priority="124" stopIfTrue="1">
      <formula>"len($A:$A)=3"</formula>
    </cfRule>
    <cfRule type="expression" dxfId="1" priority="125" stopIfTrue="1">
      <formula>"len($A:$A)=3"</formula>
    </cfRule>
    <cfRule type="expression" dxfId="1" priority="126" stopIfTrue="1">
      <formula>"len($A:$A)=3"</formula>
    </cfRule>
  </conditionalFormatting>
  <conditionalFormatting sqref="B26">
    <cfRule type="expression" dxfId="1" priority="121" stopIfTrue="1">
      <formula>"len($A:$A)=3"</formula>
    </cfRule>
    <cfRule type="expression" dxfId="1" priority="122" stopIfTrue="1">
      <formula>"len($A:$A)=3"</formula>
    </cfRule>
    <cfRule type="expression" dxfId="1" priority="123" stopIfTrue="1">
      <formula>"len($A:$A)=3"</formula>
    </cfRule>
  </conditionalFormatting>
  <conditionalFormatting sqref="B30">
    <cfRule type="expression" dxfId="1" priority="118" stopIfTrue="1">
      <formula>"len($A:$A)=3"</formula>
    </cfRule>
    <cfRule type="expression" dxfId="1" priority="119" stopIfTrue="1">
      <formula>"len($A:$A)=3"</formula>
    </cfRule>
    <cfRule type="expression" dxfId="1" priority="120" stopIfTrue="1">
      <formula>"len($A:$A)=3"</formula>
    </cfRule>
  </conditionalFormatting>
  <conditionalFormatting sqref="B34">
    <cfRule type="expression" dxfId="1" priority="115" stopIfTrue="1">
      <formula>"len($A:$A)=3"</formula>
    </cfRule>
    <cfRule type="expression" dxfId="1" priority="116" stopIfTrue="1">
      <formula>"len($A:$A)=3"</formula>
    </cfRule>
    <cfRule type="expression" dxfId="1" priority="117" stopIfTrue="1">
      <formula>"len($A:$A)=3"</formula>
    </cfRule>
  </conditionalFormatting>
  <conditionalFormatting sqref="B39">
    <cfRule type="expression" dxfId="1" priority="112" stopIfTrue="1">
      <formula>"len($A:$A)=3"</formula>
    </cfRule>
    <cfRule type="expression" dxfId="1" priority="113" stopIfTrue="1">
      <formula>"len($A:$A)=3"</formula>
    </cfRule>
    <cfRule type="expression" dxfId="1" priority="114" stopIfTrue="1">
      <formula>"len($A:$A)=3"</formula>
    </cfRule>
  </conditionalFormatting>
  <conditionalFormatting sqref="B45">
    <cfRule type="expression" dxfId="1" priority="109" stopIfTrue="1">
      <formula>"len($A:$A)=3"</formula>
    </cfRule>
    <cfRule type="expression" dxfId="1" priority="110" stopIfTrue="1">
      <formula>"len($A:$A)=3"</formula>
    </cfRule>
    <cfRule type="expression" dxfId="1" priority="111" stopIfTrue="1">
      <formula>"len($A:$A)=3"</formula>
    </cfRule>
  </conditionalFormatting>
  <conditionalFormatting sqref="B61">
    <cfRule type="expression" dxfId="1" priority="106" stopIfTrue="1">
      <formula>"len($A:$A)=3"</formula>
    </cfRule>
    <cfRule type="expression" dxfId="1" priority="107" stopIfTrue="1">
      <formula>"len($A:$A)=3"</formula>
    </cfRule>
    <cfRule type="expression" dxfId="1" priority="108" stopIfTrue="1">
      <formula>"len($A:$A)=3"</formula>
    </cfRule>
  </conditionalFormatting>
  <conditionalFormatting sqref="B65">
    <cfRule type="expression" dxfId="1" priority="103" stopIfTrue="1">
      <formula>"len($A:$A)=3"</formula>
    </cfRule>
    <cfRule type="expression" dxfId="1" priority="104" stopIfTrue="1">
      <formula>"len($A:$A)=3"</formula>
    </cfRule>
    <cfRule type="expression" dxfId="1" priority="105" stopIfTrue="1">
      <formula>"len($A:$A)=3"</formula>
    </cfRule>
  </conditionalFormatting>
  <conditionalFormatting sqref="B66">
    <cfRule type="expression" dxfId="1" priority="100" stopIfTrue="1">
      <formula>"len($A:$A)=3"</formula>
    </cfRule>
    <cfRule type="expression" dxfId="1" priority="101" stopIfTrue="1">
      <formula>"len($A:$A)=3"</formula>
    </cfRule>
    <cfRule type="expression" dxfId="1" priority="102" stopIfTrue="1">
      <formula>"len($A:$A)=3"</formula>
    </cfRule>
  </conditionalFormatting>
  <conditionalFormatting sqref="B72">
    <cfRule type="expression" dxfId="1" priority="97" stopIfTrue="1">
      <formula>"len($A:$A)=3"</formula>
    </cfRule>
    <cfRule type="expression" dxfId="1" priority="98" stopIfTrue="1">
      <formula>"len($A:$A)=3"</formula>
    </cfRule>
    <cfRule type="expression" dxfId="1" priority="99" stopIfTrue="1">
      <formula>"len($A:$A)=3"</formula>
    </cfRule>
  </conditionalFormatting>
  <conditionalFormatting sqref="B76">
    <cfRule type="expression" dxfId="1" priority="94" stopIfTrue="1">
      <formula>"len($A:$A)=3"</formula>
    </cfRule>
    <cfRule type="expression" dxfId="1" priority="95" stopIfTrue="1">
      <formula>"len($A:$A)=3"</formula>
    </cfRule>
    <cfRule type="expression" dxfId="1" priority="96" stopIfTrue="1">
      <formula>"len($A:$A)=3"</formula>
    </cfRule>
  </conditionalFormatting>
  <conditionalFormatting sqref="B80">
    <cfRule type="expression" dxfId="1" priority="91" stopIfTrue="1">
      <formula>"len($A:$A)=3"</formula>
    </cfRule>
    <cfRule type="expression" dxfId="1" priority="92" stopIfTrue="1">
      <formula>"len($A:$A)=3"</formula>
    </cfRule>
    <cfRule type="expression" dxfId="1" priority="93" stopIfTrue="1">
      <formula>"len($A:$A)=3"</formula>
    </cfRule>
  </conditionalFormatting>
  <conditionalFormatting sqref="B84">
    <cfRule type="expression" dxfId="1" priority="88" stopIfTrue="1">
      <formula>"len($A:$A)=3"</formula>
    </cfRule>
    <cfRule type="expression" dxfId="1" priority="89" stopIfTrue="1">
      <formula>"len($A:$A)=3"</formula>
    </cfRule>
    <cfRule type="expression" dxfId="1" priority="90" stopIfTrue="1">
      <formula>"len($A:$A)=3"</formula>
    </cfRule>
  </conditionalFormatting>
  <conditionalFormatting sqref="B90">
    <cfRule type="expression" dxfId="1" priority="85" stopIfTrue="1">
      <formula>"len($A:$A)=3"</formula>
    </cfRule>
    <cfRule type="expression" dxfId="1" priority="86" stopIfTrue="1">
      <formula>"len($A:$A)=3"</formula>
    </cfRule>
    <cfRule type="expression" dxfId="1" priority="87" stopIfTrue="1">
      <formula>"len($A:$A)=3"</formula>
    </cfRule>
  </conditionalFormatting>
  <conditionalFormatting sqref="B93">
    <cfRule type="expression" dxfId="1" priority="82" stopIfTrue="1">
      <formula>"len($A:$A)=3"</formula>
    </cfRule>
    <cfRule type="expression" dxfId="1" priority="83" stopIfTrue="1">
      <formula>"len($A:$A)=3"</formula>
    </cfRule>
    <cfRule type="expression" dxfId="1" priority="84" stopIfTrue="1">
      <formula>"len($A:$A)=3"</formula>
    </cfRule>
  </conditionalFormatting>
  <conditionalFormatting sqref="B103">
    <cfRule type="expression" dxfId="1" priority="79" stopIfTrue="1">
      <formula>"len($A:$A)=3"</formula>
    </cfRule>
    <cfRule type="expression" dxfId="1" priority="80" stopIfTrue="1">
      <formula>"len($A:$A)=3"</formula>
    </cfRule>
    <cfRule type="expression" dxfId="1" priority="81" stopIfTrue="1">
      <formula>"len($A:$A)=3"</formula>
    </cfRule>
  </conditionalFormatting>
  <conditionalFormatting sqref="B108">
    <cfRule type="expression" dxfId="1" priority="76" stopIfTrue="1">
      <formula>"len($A:$A)=3"</formula>
    </cfRule>
    <cfRule type="expression" dxfId="1" priority="77" stopIfTrue="1">
      <formula>"len($A:$A)=3"</formula>
    </cfRule>
    <cfRule type="expression" dxfId="1" priority="78" stopIfTrue="1">
      <formula>"len($A:$A)=3"</formula>
    </cfRule>
  </conditionalFormatting>
  <conditionalFormatting sqref="B113">
    <cfRule type="expression" dxfId="1" priority="73" stopIfTrue="1">
      <formula>"len($A:$A)=3"</formula>
    </cfRule>
    <cfRule type="expression" dxfId="1" priority="74" stopIfTrue="1">
      <formula>"len($A:$A)=3"</formula>
    </cfRule>
    <cfRule type="expression" dxfId="1" priority="75" stopIfTrue="1">
      <formula>"len($A:$A)=3"</formula>
    </cfRule>
  </conditionalFormatting>
  <conditionalFormatting sqref="B118">
    <cfRule type="expression" dxfId="1" priority="70" stopIfTrue="1">
      <formula>"len($A:$A)=3"</formula>
    </cfRule>
    <cfRule type="expression" dxfId="1" priority="71" stopIfTrue="1">
      <formula>"len($A:$A)=3"</formula>
    </cfRule>
    <cfRule type="expression" dxfId="1" priority="72" stopIfTrue="1">
      <formula>"len($A:$A)=3"</formula>
    </cfRule>
  </conditionalFormatting>
  <conditionalFormatting sqref="B121">
    <cfRule type="expression" dxfId="1" priority="67" stopIfTrue="1">
      <formula>"len($A:$A)=3"</formula>
    </cfRule>
    <cfRule type="expression" dxfId="1" priority="68" stopIfTrue="1">
      <formula>"len($A:$A)=3"</formula>
    </cfRule>
    <cfRule type="expression" dxfId="1" priority="69" stopIfTrue="1">
      <formula>"len($A:$A)=3"</formula>
    </cfRule>
  </conditionalFormatting>
  <conditionalFormatting sqref="B127">
    <cfRule type="expression" dxfId="1" priority="64" stopIfTrue="1">
      <formula>"len($A:$A)=3"</formula>
    </cfRule>
    <cfRule type="expression" dxfId="1" priority="65" stopIfTrue="1">
      <formula>"len($A:$A)=3"</formula>
    </cfRule>
    <cfRule type="expression" dxfId="1" priority="66" stopIfTrue="1">
      <formula>"len($A:$A)=3"</formula>
    </cfRule>
  </conditionalFormatting>
  <conditionalFormatting sqref="B132">
    <cfRule type="expression" dxfId="1" priority="61" stopIfTrue="1">
      <formula>"len($A:$A)=3"</formula>
    </cfRule>
    <cfRule type="expression" dxfId="1" priority="62" stopIfTrue="1">
      <formula>"len($A:$A)=3"</formula>
    </cfRule>
    <cfRule type="expression" dxfId="1" priority="63" stopIfTrue="1">
      <formula>"len($A:$A)=3"</formula>
    </cfRule>
  </conditionalFormatting>
  <conditionalFormatting sqref="B137">
    <cfRule type="expression" dxfId="1" priority="58" stopIfTrue="1">
      <formula>"len($A:$A)=3"</formula>
    </cfRule>
    <cfRule type="expression" dxfId="1" priority="59" stopIfTrue="1">
      <formula>"len($A:$A)=3"</formula>
    </cfRule>
    <cfRule type="expression" dxfId="1" priority="60" stopIfTrue="1">
      <formula>"len($A:$A)=3"</formula>
    </cfRule>
  </conditionalFormatting>
  <conditionalFormatting sqref="B142">
    <cfRule type="expression" dxfId="1" priority="55" stopIfTrue="1">
      <formula>"len($A:$A)=3"</formula>
    </cfRule>
    <cfRule type="expression" dxfId="1" priority="56" stopIfTrue="1">
      <formula>"len($A:$A)=3"</formula>
    </cfRule>
    <cfRule type="expression" dxfId="1" priority="57" stopIfTrue="1">
      <formula>"len($A:$A)=3"</formula>
    </cfRule>
  </conditionalFormatting>
  <conditionalFormatting sqref="B151">
    <cfRule type="expression" dxfId="1" priority="52" stopIfTrue="1">
      <formula>"len($A:$A)=3"</formula>
    </cfRule>
    <cfRule type="expression" dxfId="1" priority="53" stopIfTrue="1">
      <formula>"len($A:$A)=3"</formula>
    </cfRule>
    <cfRule type="expression" dxfId="1" priority="54" stopIfTrue="1">
      <formula>"len($A:$A)=3"</formula>
    </cfRule>
  </conditionalFormatting>
  <conditionalFormatting sqref="B158">
    <cfRule type="expression" dxfId="1" priority="49" stopIfTrue="1">
      <formula>"len($A:$A)=3"</formula>
    </cfRule>
    <cfRule type="expression" dxfId="1" priority="50" stopIfTrue="1">
      <formula>"len($A:$A)=3"</formula>
    </cfRule>
    <cfRule type="expression" dxfId="1" priority="51" stopIfTrue="1">
      <formula>"len($A:$A)=3"</formula>
    </cfRule>
  </conditionalFormatting>
  <conditionalFormatting sqref="B167">
    <cfRule type="expression" dxfId="1" priority="46" stopIfTrue="1">
      <formula>"len($A:$A)=3"</formula>
    </cfRule>
    <cfRule type="expression" dxfId="1" priority="47" stopIfTrue="1">
      <formula>"len($A:$A)=3"</formula>
    </cfRule>
    <cfRule type="expression" dxfId="1" priority="48" stopIfTrue="1">
      <formula>"len($A:$A)=3"</formula>
    </cfRule>
  </conditionalFormatting>
  <conditionalFormatting sqref="B170">
    <cfRule type="expression" dxfId="1" priority="43" stopIfTrue="1">
      <formula>"len($A:$A)=3"</formula>
    </cfRule>
    <cfRule type="expression" dxfId="1" priority="44" stopIfTrue="1">
      <formula>"len($A:$A)=3"</formula>
    </cfRule>
    <cfRule type="expression" dxfId="1" priority="45" stopIfTrue="1">
      <formula>"len($A:$A)=3"</formula>
    </cfRule>
  </conditionalFormatting>
  <conditionalFormatting sqref="B173">
    <cfRule type="expression" dxfId="1" priority="40" stopIfTrue="1">
      <formula>"len($A:$A)=3"</formula>
    </cfRule>
    <cfRule type="expression" dxfId="1" priority="41" stopIfTrue="1">
      <formula>"len($A:$A)=3"</formula>
    </cfRule>
    <cfRule type="expression" dxfId="1" priority="42" stopIfTrue="1">
      <formula>"len($A:$A)=3"</formula>
    </cfRule>
  </conditionalFormatting>
  <conditionalFormatting sqref="B174">
    <cfRule type="expression" dxfId="1" priority="37" stopIfTrue="1">
      <formula>"len($A:$A)=3"</formula>
    </cfRule>
    <cfRule type="expression" dxfId="1" priority="38" stopIfTrue="1">
      <formula>"len($A:$A)=3"</formula>
    </cfRule>
    <cfRule type="expression" dxfId="1" priority="39" stopIfTrue="1">
      <formula>"len($A:$A)=3"</formula>
    </cfRule>
  </conditionalFormatting>
  <conditionalFormatting sqref="B179">
    <cfRule type="expression" dxfId="1" priority="34" stopIfTrue="1">
      <formula>"len($A:$A)=3"</formula>
    </cfRule>
    <cfRule type="expression" dxfId="1" priority="35" stopIfTrue="1">
      <formula>"len($A:$A)=3"</formula>
    </cfRule>
    <cfRule type="expression" dxfId="1" priority="36" stopIfTrue="1">
      <formula>"len($A:$A)=3"</formula>
    </cfRule>
  </conditionalFormatting>
  <conditionalFormatting sqref="B183">
    <cfRule type="expression" dxfId="1" priority="31" stopIfTrue="1">
      <formula>"len($A:$A)=3"</formula>
    </cfRule>
    <cfRule type="expression" dxfId="1" priority="32" stopIfTrue="1">
      <formula>"len($A:$A)=3"</formula>
    </cfRule>
    <cfRule type="expression" dxfId="1" priority="33" stopIfTrue="1">
      <formula>"len($A:$A)=3"</formula>
    </cfRule>
  </conditionalFormatting>
  <conditionalFormatting sqref="B187">
    <cfRule type="expression" dxfId="1" priority="28" stopIfTrue="1">
      <formula>"len($A:$A)=3"</formula>
    </cfRule>
    <cfRule type="expression" dxfId="1" priority="29" stopIfTrue="1">
      <formula>"len($A:$A)=3"</formula>
    </cfRule>
    <cfRule type="expression" dxfId="1" priority="30" stopIfTrue="1">
      <formula>"len($A:$A)=3"</formula>
    </cfRule>
  </conditionalFormatting>
  <conditionalFormatting sqref="B196">
    <cfRule type="expression" dxfId="1" priority="25" stopIfTrue="1">
      <formula>"len($A:$A)=3"</formula>
    </cfRule>
    <cfRule type="expression" dxfId="1" priority="26" stopIfTrue="1">
      <formula>"len($A:$A)=3"</formula>
    </cfRule>
    <cfRule type="expression" dxfId="1" priority="27" stopIfTrue="1">
      <formula>"len($A:$A)=3"</formula>
    </cfRule>
  </conditionalFormatting>
  <conditionalFormatting sqref="B197">
    <cfRule type="expression" dxfId="1" priority="22" stopIfTrue="1">
      <formula>"len($A:$A)=3"</formula>
    </cfRule>
    <cfRule type="expression" dxfId="1" priority="23" stopIfTrue="1">
      <formula>"len($A:$A)=3"</formula>
    </cfRule>
    <cfRule type="expression" dxfId="1" priority="24" stopIfTrue="1">
      <formula>"len($A:$A)=3"</formula>
    </cfRule>
  </conditionalFormatting>
  <conditionalFormatting sqref="B210">
    <cfRule type="expression" dxfId="1" priority="19" stopIfTrue="1">
      <formula>"len($A:$A)=3"</formula>
    </cfRule>
    <cfRule type="expression" dxfId="1" priority="20" stopIfTrue="1">
      <formula>"len($A:$A)=3"</formula>
    </cfRule>
    <cfRule type="expression" dxfId="1" priority="21" stopIfTrue="1">
      <formula>"len($A:$A)=3"</formula>
    </cfRule>
  </conditionalFormatting>
  <conditionalFormatting sqref="B228">
    <cfRule type="expression" dxfId="1" priority="16" stopIfTrue="1">
      <formula>"len($A:$A)=3"</formula>
    </cfRule>
    <cfRule type="expression" dxfId="1" priority="17" stopIfTrue="1">
      <formula>"len($A:$A)=3"</formula>
    </cfRule>
    <cfRule type="expression" dxfId="1" priority="18" stopIfTrue="1">
      <formula>"len($A:$A)=3"</formula>
    </cfRule>
  </conditionalFormatting>
  <conditionalFormatting sqref="B246">
    <cfRule type="expression" dxfId="1" priority="13" stopIfTrue="1">
      <formula>"len($A:$A)=3"</formula>
    </cfRule>
    <cfRule type="expression" dxfId="1" priority="14" stopIfTrue="1">
      <formula>"len($A:$A)=3"</formula>
    </cfRule>
    <cfRule type="expression" dxfId="1" priority="15" stopIfTrue="1">
      <formula>"len($A:$A)=3"</formula>
    </cfRule>
  </conditionalFormatting>
  <conditionalFormatting sqref="B259">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B269">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B291">
    <cfRule type="expression" dxfId="1" priority="136" stopIfTrue="1">
      <formula>"len($A:$A)=3"</formula>
    </cfRule>
  </conditionalFormatting>
  <conditionalFormatting sqref="B281:B284">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B289:B290">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E285:E287">
    <cfRule type="expression" dxfId="1" priority="13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F43"/>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7583333333333" style="249" customWidth="1"/>
    <col min="5" max="6" width="15.125" style="249" customWidth="1"/>
    <col min="7" max="16384" width="9" style="248"/>
  </cols>
  <sheetData>
    <row r="1" ht="45" customHeight="1" spans="1:6">
      <c r="A1" s="337" t="str">
        <f>YEAR(封面!$B$7)-1&amp;"年澄江市国有资本经营预算收入执行情况表"</f>
        <v>2022年澄江市国有资本经营预算收入执行情况表</v>
      </c>
      <c r="B1" s="337"/>
      <c r="C1" s="337"/>
      <c r="D1" s="337"/>
      <c r="E1" s="337"/>
      <c r="F1" s="337"/>
    </row>
    <row r="2" ht="20.1" customHeight="1" spans="1:6">
      <c r="A2" s="96" t="s">
        <v>1558</v>
      </c>
      <c r="B2" s="591"/>
      <c r="C2" s="591"/>
      <c r="D2" s="591"/>
      <c r="E2" s="591"/>
      <c r="F2" s="592" t="s">
        <v>53</v>
      </c>
    </row>
    <row r="3" s="590" customFormat="1" ht="36" customHeight="1" spans="1:6">
      <c r="A3" s="501" t="s">
        <v>55</v>
      </c>
      <c r="B3" s="32" t="str">
        <f>YEAR(封面!$B$7)-2&amp;"年决算数"</f>
        <v>2021年决算数</v>
      </c>
      <c r="C3" s="32" t="str">
        <f>YEAR(封面!$B$7)-1&amp;"年"</f>
        <v>2022年</v>
      </c>
      <c r="D3" s="32"/>
      <c r="E3" s="501" t="s">
        <v>58</v>
      </c>
      <c r="F3" s="501"/>
    </row>
    <row r="4" s="590" customFormat="1"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6" customHeight="1" spans="1:6">
      <c r="A5" s="234" t="s">
        <v>1559</v>
      </c>
      <c r="B5" s="257">
        <f>SUM(B6:B24)</f>
        <v>0</v>
      </c>
      <c r="C5" s="257">
        <f>SUM(C6:C24)</f>
        <v>0</v>
      </c>
      <c r="D5" s="257">
        <f>SUM(D6:D24)</f>
        <v>0</v>
      </c>
      <c r="E5" s="117" t="str">
        <f>IF(B5&gt;0,D5/B5-1,"")</f>
        <v/>
      </c>
      <c r="F5" s="117" t="str">
        <f>IF(C5&gt;0,D5/C5,"")</f>
        <v/>
      </c>
    </row>
    <row r="6" ht="36" customHeight="1" spans="1:6">
      <c r="A6" s="267" t="s">
        <v>1560</v>
      </c>
      <c r="B6" s="258"/>
      <c r="C6" s="258"/>
      <c r="D6" s="259"/>
      <c r="E6" s="117" t="str">
        <f t="shared" ref="E6:E43" si="0">IF(B6&gt;0,D6/B6-1,"")</f>
        <v/>
      </c>
      <c r="F6" s="117" t="str">
        <f t="shared" ref="F6:F43" si="1">IF(C6&gt;0,D6/C6,"")</f>
        <v/>
      </c>
    </row>
    <row r="7" ht="36" customHeight="1" spans="1:6">
      <c r="A7" s="267" t="s">
        <v>1561</v>
      </c>
      <c r="B7" s="258"/>
      <c r="C7" s="258"/>
      <c r="D7" s="259"/>
      <c r="E7" s="117" t="str">
        <f t="shared" si="0"/>
        <v/>
      </c>
      <c r="F7" s="117" t="str">
        <f t="shared" si="1"/>
        <v/>
      </c>
    </row>
    <row r="8" ht="36" customHeight="1" spans="1:6">
      <c r="A8" s="267" t="s">
        <v>1562</v>
      </c>
      <c r="B8" s="258"/>
      <c r="C8" s="258"/>
      <c r="D8" s="259"/>
      <c r="E8" s="117" t="str">
        <f t="shared" si="0"/>
        <v/>
      </c>
      <c r="F8" s="117" t="str">
        <f t="shared" si="1"/>
        <v/>
      </c>
    </row>
    <row r="9" ht="36" customHeight="1" spans="1:6">
      <c r="A9" s="267" t="s">
        <v>1563</v>
      </c>
      <c r="B9" s="258"/>
      <c r="C9" s="258"/>
      <c r="D9" s="259"/>
      <c r="E9" s="117" t="str">
        <f t="shared" si="0"/>
        <v/>
      </c>
      <c r="F9" s="117" t="str">
        <f t="shared" si="1"/>
        <v/>
      </c>
    </row>
    <row r="10" ht="36" customHeight="1" spans="1:6">
      <c r="A10" s="267" t="s">
        <v>1564</v>
      </c>
      <c r="B10" s="258"/>
      <c r="C10" s="258"/>
      <c r="D10" s="259"/>
      <c r="E10" s="117" t="str">
        <f t="shared" si="0"/>
        <v/>
      </c>
      <c r="F10" s="117" t="str">
        <f t="shared" si="1"/>
        <v/>
      </c>
    </row>
    <row r="11" ht="36" customHeight="1" spans="1:6">
      <c r="A11" s="267" t="s">
        <v>1565</v>
      </c>
      <c r="B11" s="258"/>
      <c r="C11" s="259"/>
      <c r="D11" s="259"/>
      <c r="E11" s="117" t="str">
        <f t="shared" si="0"/>
        <v/>
      </c>
      <c r="F11" s="117" t="str">
        <f t="shared" si="1"/>
        <v/>
      </c>
    </row>
    <row r="12" ht="36" customHeight="1" spans="1:6">
      <c r="A12" s="267" t="s">
        <v>1566</v>
      </c>
      <c r="B12" s="258">
        <v>0</v>
      </c>
      <c r="C12" s="258"/>
      <c r="D12" s="259"/>
      <c r="E12" s="117" t="str">
        <f t="shared" si="0"/>
        <v/>
      </c>
      <c r="F12" s="117" t="str">
        <f t="shared" si="1"/>
        <v/>
      </c>
    </row>
    <row r="13" ht="36" customHeight="1" spans="1:6">
      <c r="A13" s="267" t="s">
        <v>1567</v>
      </c>
      <c r="B13" s="258"/>
      <c r="C13" s="258"/>
      <c r="D13" s="259"/>
      <c r="E13" s="117" t="str">
        <f t="shared" si="0"/>
        <v/>
      </c>
      <c r="F13" s="117" t="str">
        <f t="shared" si="1"/>
        <v/>
      </c>
    </row>
    <row r="14" ht="36" customHeight="1" spans="1:6">
      <c r="A14" s="267" t="s">
        <v>1568</v>
      </c>
      <c r="B14" s="258"/>
      <c r="C14" s="259"/>
      <c r="D14" s="259"/>
      <c r="E14" s="117" t="str">
        <f t="shared" si="0"/>
        <v/>
      </c>
      <c r="F14" s="117" t="str">
        <f t="shared" si="1"/>
        <v/>
      </c>
    </row>
    <row r="15" ht="36" customHeight="1" spans="1:6">
      <c r="A15" s="267" t="s">
        <v>1569</v>
      </c>
      <c r="B15" s="258">
        <v>0</v>
      </c>
      <c r="C15" s="259"/>
      <c r="D15" s="259"/>
      <c r="E15" s="117" t="str">
        <f t="shared" si="0"/>
        <v/>
      </c>
      <c r="F15" s="117" t="str">
        <f t="shared" si="1"/>
        <v/>
      </c>
    </row>
    <row r="16" ht="36" customHeight="1" spans="1:6">
      <c r="A16" s="267" t="s">
        <v>1570</v>
      </c>
      <c r="B16" s="258"/>
      <c r="C16" s="259"/>
      <c r="D16" s="259"/>
      <c r="E16" s="117" t="str">
        <f t="shared" si="0"/>
        <v/>
      </c>
      <c r="F16" s="117" t="str">
        <f t="shared" si="1"/>
        <v/>
      </c>
    </row>
    <row r="17" ht="36" customHeight="1" spans="1:6">
      <c r="A17" s="267" t="s">
        <v>1571</v>
      </c>
      <c r="B17" s="258"/>
      <c r="C17" s="259"/>
      <c r="D17" s="259"/>
      <c r="E17" s="117" t="str">
        <f t="shared" si="0"/>
        <v/>
      </c>
      <c r="F17" s="117" t="str">
        <f t="shared" si="1"/>
        <v/>
      </c>
    </row>
    <row r="18" ht="36" customHeight="1" spans="1:6">
      <c r="A18" s="267" t="s">
        <v>1572</v>
      </c>
      <c r="B18" s="258"/>
      <c r="C18" s="259"/>
      <c r="D18" s="259"/>
      <c r="E18" s="117" t="str">
        <f t="shared" si="0"/>
        <v/>
      </c>
      <c r="F18" s="117" t="str">
        <f t="shared" si="1"/>
        <v/>
      </c>
    </row>
    <row r="19" ht="36" customHeight="1" spans="1:6">
      <c r="A19" s="267" t="s">
        <v>1573</v>
      </c>
      <c r="B19" s="258"/>
      <c r="C19" s="259"/>
      <c r="D19" s="259"/>
      <c r="E19" s="117" t="str">
        <f t="shared" si="0"/>
        <v/>
      </c>
      <c r="F19" s="117" t="str">
        <f t="shared" si="1"/>
        <v/>
      </c>
    </row>
    <row r="20" ht="36" customHeight="1" spans="1:6">
      <c r="A20" s="267" t="s">
        <v>1574</v>
      </c>
      <c r="B20" s="258"/>
      <c r="C20" s="259"/>
      <c r="D20" s="259"/>
      <c r="E20" s="117" t="str">
        <f t="shared" si="0"/>
        <v/>
      </c>
      <c r="F20" s="117" t="str">
        <f t="shared" si="1"/>
        <v/>
      </c>
    </row>
    <row r="21" ht="36" customHeight="1" spans="1:6">
      <c r="A21" s="267" t="s">
        <v>1575</v>
      </c>
      <c r="B21" s="258"/>
      <c r="C21" s="259"/>
      <c r="D21" s="259"/>
      <c r="E21" s="117" t="str">
        <f t="shared" si="0"/>
        <v/>
      </c>
      <c r="F21" s="117" t="str">
        <f t="shared" si="1"/>
        <v/>
      </c>
    </row>
    <row r="22" ht="36" customHeight="1" spans="1:6">
      <c r="A22" s="267" t="s">
        <v>1576</v>
      </c>
      <c r="B22" s="258">
        <v>0</v>
      </c>
      <c r="C22" s="258"/>
      <c r="D22" s="259"/>
      <c r="E22" s="117" t="str">
        <f t="shared" si="0"/>
        <v/>
      </c>
      <c r="F22" s="117" t="str">
        <f t="shared" si="1"/>
        <v/>
      </c>
    </row>
    <row r="23" ht="36" customHeight="1" spans="1:6">
      <c r="A23" s="267" t="s">
        <v>1577</v>
      </c>
      <c r="B23" s="258">
        <v>0</v>
      </c>
      <c r="C23" s="259"/>
      <c r="D23" s="259"/>
      <c r="E23" s="117" t="str">
        <f t="shared" si="0"/>
        <v/>
      </c>
      <c r="F23" s="117" t="str">
        <f t="shared" si="1"/>
        <v/>
      </c>
    </row>
    <row r="24" ht="36" customHeight="1" spans="1:6">
      <c r="A24" s="267" t="s">
        <v>1578</v>
      </c>
      <c r="B24" s="258"/>
      <c r="C24" s="258"/>
      <c r="D24" s="259"/>
      <c r="E24" s="117" t="str">
        <f t="shared" si="0"/>
        <v/>
      </c>
      <c r="F24" s="117" t="str">
        <f t="shared" si="1"/>
        <v/>
      </c>
    </row>
    <row r="25" ht="36" customHeight="1" spans="1:6">
      <c r="A25" s="234" t="s">
        <v>1579</v>
      </c>
      <c r="B25" s="257">
        <f>SUM(B26:B29)</f>
        <v>0</v>
      </c>
      <c r="C25" s="257">
        <f>SUM(C26:C29)</f>
        <v>0</v>
      </c>
      <c r="D25" s="257">
        <f>SUM(D26:D29)</f>
        <v>0</v>
      </c>
      <c r="E25" s="117" t="str">
        <f t="shared" si="0"/>
        <v/>
      </c>
      <c r="F25" s="117" t="str">
        <f t="shared" si="1"/>
        <v/>
      </c>
    </row>
    <row r="26" ht="36" customHeight="1" spans="1:6">
      <c r="A26" s="238" t="s">
        <v>1580</v>
      </c>
      <c r="B26" s="258"/>
      <c r="C26" s="258"/>
      <c r="D26" s="276"/>
      <c r="E26" s="117" t="str">
        <f t="shared" si="0"/>
        <v/>
      </c>
      <c r="F26" s="117" t="str">
        <f t="shared" si="1"/>
        <v/>
      </c>
    </row>
    <row r="27" ht="36" customHeight="1" spans="1:6">
      <c r="A27" s="238" t="s">
        <v>1581</v>
      </c>
      <c r="B27" s="258"/>
      <c r="C27" s="258"/>
      <c r="D27" s="276"/>
      <c r="E27" s="117" t="str">
        <f t="shared" si="0"/>
        <v/>
      </c>
      <c r="F27" s="117" t="str">
        <f t="shared" si="1"/>
        <v/>
      </c>
    </row>
    <row r="28" ht="36" customHeight="1" spans="1:6">
      <c r="A28" s="238" t="s">
        <v>1582</v>
      </c>
      <c r="B28" s="258"/>
      <c r="C28" s="258"/>
      <c r="D28" s="276"/>
      <c r="E28" s="117" t="str">
        <f t="shared" si="0"/>
        <v/>
      </c>
      <c r="F28" s="117" t="str">
        <f t="shared" si="1"/>
        <v/>
      </c>
    </row>
    <row r="29" ht="36" customHeight="1" spans="1:6">
      <c r="A29" s="238" t="s">
        <v>1583</v>
      </c>
      <c r="B29" s="258"/>
      <c r="C29" s="593"/>
      <c r="D29" s="276"/>
      <c r="E29" s="117" t="str">
        <f t="shared" si="0"/>
        <v/>
      </c>
      <c r="F29" s="117" t="str">
        <f t="shared" si="1"/>
        <v/>
      </c>
    </row>
    <row r="30" ht="36" customHeight="1" spans="1:6">
      <c r="A30" s="234" t="s">
        <v>1584</v>
      </c>
      <c r="B30" s="257">
        <f>SUM(B31:B33)</f>
        <v>350</v>
      </c>
      <c r="C30" s="257">
        <f>SUM(C31:C33)</f>
        <v>2000</v>
      </c>
      <c r="D30" s="257">
        <f>SUM(D31:D33)</f>
        <v>3340</v>
      </c>
      <c r="E30" s="117">
        <f t="shared" si="0"/>
        <v>8.543</v>
      </c>
      <c r="F30" s="117">
        <f t="shared" si="1"/>
        <v>1.67</v>
      </c>
    </row>
    <row r="31" ht="36" customHeight="1" spans="1:6">
      <c r="A31" s="238" t="s">
        <v>1585</v>
      </c>
      <c r="B31" s="258"/>
      <c r="C31" s="593"/>
      <c r="D31" s="259"/>
      <c r="E31" s="117" t="str">
        <f t="shared" si="0"/>
        <v/>
      </c>
      <c r="F31" s="117" t="str">
        <f t="shared" si="1"/>
        <v/>
      </c>
    </row>
    <row r="32" ht="36" customHeight="1" spans="1:6">
      <c r="A32" s="238" t="s">
        <v>1586</v>
      </c>
      <c r="B32" s="258">
        <v>350</v>
      </c>
      <c r="C32" s="593">
        <v>2000</v>
      </c>
      <c r="D32" s="259">
        <v>3340</v>
      </c>
      <c r="E32" s="121">
        <f t="shared" si="0"/>
        <v>8.543</v>
      </c>
      <c r="F32" s="121">
        <f t="shared" si="1"/>
        <v>1.67</v>
      </c>
    </row>
    <row r="33" ht="36" customHeight="1" spans="1:6">
      <c r="A33" s="238" t="s">
        <v>1587</v>
      </c>
      <c r="B33" s="258"/>
      <c r="C33" s="577"/>
      <c r="D33" s="259"/>
      <c r="E33" s="117" t="str">
        <f t="shared" si="0"/>
        <v/>
      </c>
      <c r="F33" s="117" t="str">
        <f t="shared" si="1"/>
        <v/>
      </c>
    </row>
    <row r="34" ht="36" customHeight="1" spans="1:6">
      <c r="A34" s="234" t="s">
        <v>1588</v>
      </c>
      <c r="B34" s="257">
        <f>SUM(B35:B37)</f>
        <v>0</v>
      </c>
      <c r="C34" s="257">
        <f>SUM(C35:C37)</f>
        <v>0</v>
      </c>
      <c r="D34" s="257">
        <f>SUM(D35:D37)</f>
        <v>0</v>
      </c>
      <c r="E34" s="117" t="str">
        <f t="shared" si="0"/>
        <v/>
      </c>
      <c r="F34" s="117" t="str">
        <f t="shared" si="1"/>
        <v/>
      </c>
    </row>
    <row r="35" ht="36" customHeight="1" spans="1:6">
      <c r="A35" s="238" t="s">
        <v>1589</v>
      </c>
      <c r="B35" s="258"/>
      <c r="C35" s="258"/>
      <c r="D35" s="259"/>
      <c r="E35" s="117" t="str">
        <f t="shared" si="0"/>
        <v/>
      </c>
      <c r="F35" s="117" t="str">
        <f t="shared" si="1"/>
        <v/>
      </c>
    </row>
    <row r="36" ht="36" customHeight="1" spans="1:6">
      <c r="A36" s="238" t="s">
        <v>1590</v>
      </c>
      <c r="B36" s="258"/>
      <c r="C36" s="258"/>
      <c r="D36" s="276"/>
      <c r="E36" s="117" t="str">
        <f t="shared" si="0"/>
        <v/>
      </c>
      <c r="F36" s="117" t="str">
        <f t="shared" si="1"/>
        <v/>
      </c>
    </row>
    <row r="37" ht="36" customHeight="1" spans="1:6">
      <c r="A37" s="238" t="s">
        <v>1591</v>
      </c>
      <c r="B37" s="258"/>
      <c r="C37" s="258"/>
      <c r="D37" s="276"/>
      <c r="E37" s="117" t="str">
        <f t="shared" si="0"/>
        <v/>
      </c>
      <c r="F37" s="117" t="str">
        <f t="shared" si="1"/>
        <v/>
      </c>
    </row>
    <row r="38" ht="36" customHeight="1" spans="1:6">
      <c r="A38" s="234" t="s">
        <v>1592</v>
      </c>
      <c r="B38" s="257"/>
      <c r="C38" s="257"/>
      <c r="D38" s="260"/>
      <c r="E38" s="117" t="str">
        <f t="shared" si="0"/>
        <v/>
      </c>
      <c r="F38" s="117" t="str">
        <f t="shared" si="1"/>
        <v/>
      </c>
    </row>
    <row r="39" ht="36" customHeight="1" spans="1:6">
      <c r="A39" s="261" t="s">
        <v>1593</v>
      </c>
      <c r="B39" s="257">
        <f>B5+B25+B30+B34+B38</f>
        <v>350</v>
      </c>
      <c r="C39" s="257">
        <f>C5+C25+C30+C34+C38</f>
        <v>2000</v>
      </c>
      <c r="D39" s="257">
        <f>D5+D25+D30+D34+D38</f>
        <v>3340</v>
      </c>
      <c r="E39" s="117">
        <f t="shared" si="0"/>
        <v>8.543</v>
      </c>
      <c r="F39" s="117">
        <f t="shared" si="1"/>
        <v>1.67</v>
      </c>
    </row>
    <row r="40" s="247" customFormat="1" ht="36" customHeight="1" spans="1:6">
      <c r="A40" s="262" t="s">
        <v>100</v>
      </c>
      <c r="B40" s="258">
        <v>15</v>
      </c>
      <c r="C40" s="258">
        <v>8</v>
      </c>
      <c r="D40" s="259">
        <v>8</v>
      </c>
      <c r="E40" s="121">
        <f t="shared" si="0"/>
        <v>-0.467</v>
      </c>
      <c r="F40" s="121">
        <f t="shared" si="1"/>
        <v>1</v>
      </c>
    </row>
    <row r="41" s="247" customFormat="1" ht="36" customHeight="1" spans="1:6">
      <c r="A41" s="262" t="s">
        <v>1594</v>
      </c>
      <c r="B41" s="258"/>
      <c r="C41" s="258"/>
      <c r="D41" s="259"/>
      <c r="E41" s="117" t="str">
        <f t="shared" si="0"/>
        <v/>
      </c>
      <c r="F41" s="117" t="str">
        <f t="shared" si="1"/>
        <v/>
      </c>
    </row>
    <row r="42" s="247" customFormat="1" ht="36" customHeight="1" spans="1:6">
      <c r="A42" s="262" t="s">
        <v>1595</v>
      </c>
      <c r="B42" s="258"/>
      <c r="C42" s="258"/>
      <c r="D42" s="258"/>
      <c r="E42" s="117" t="str">
        <f t="shared" si="0"/>
        <v/>
      </c>
      <c r="F42" s="117" t="str">
        <f t="shared" si="1"/>
        <v/>
      </c>
    </row>
    <row r="43" ht="36" customHeight="1" spans="1:6">
      <c r="A43" s="261" t="s">
        <v>108</v>
      </c>
      <c r="B43" s="116">
        <f>SUM(B39:B42)</f>
        <v>365</v>
      </c>
      <c r="C43" s="116">
        <f>SUM(C39:C42)</f>
        <v>2008</v>
      </c>
      <c r="D43" s="116">
        <f>SUM(D39:D42)</f>
        <v>3348</v>
      </c>
      <c r="E43" s="117">
        <f t="shared" si="0"/>
        <v>8.173</v>
      </c>
      <c r="F43" s="117">
        <f t="shared" si="1"/>
        <v>1.667</v>
      </c>
    </row>
  </sheetData>
  <mergeCells count="5">
    <mergeCell ref="A1:F1"/>
    <mergeCell ref="C3:D3"/>
    <mergeCell ref="E3:F3"/>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F33"/>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7583333333333" style="249" customWidth="1"/>
    <col min="5" max="6" width="15.125" style="249" customWidth="1"/>
    <col min="7" max="16384" width="9" style="248"/>
  </cols>
  <sheetData>
    <row r="1" s="248" customFormat="1" ht="45" customHeight="1" spans="1:6">
      <c r="A1" s="337" t="str">
        <f>YEAR(封面!$B$7)-1&amp;"年澄江市国有资本经营预算支出执行情况表"</f>
        <v>2022年澄江市国有资本经营预算支出执行情况表</v>
      </c>
      <c r="B1" s="337"/>
      <c r="C1" s="337"/>
      <c r="D1" s="337"/>
      <c r="E1" s="337"/>
      <c r="F1" s="337"/>
    </row>
    <row r="2" s="248" customFormat="1" ht="20.1" customHeight="1" spans="1:6">
      <c r="A2" s="582" t="s">
        <v>1596</v>
      </c>
      <c r="B2" s="583"/>
      <c r="C2" s="583"/>
      <c r="D2" s="583"/>
      <c r="E2" s="583"/>
      <c r="F2" s="584" t="s">
        <v>53</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8" customHeight="1" spans="1:6">
      <c r="A5" s="234" t="s">
        <v>1597</v>
      </c>
      <c r="B5" s="244">
        <f>SUM(B6:B11)</f>
        <v>15</v>
      </c>
      <c r="C5" s="244">
        <f>SUM(C6:C11)</f>
        <v>8</v>
      </c>
      <c r="D5" s="244">
        <f>SUM(D6:D11)</f>
        <v>8</v>
      </c>
      <c r="E5" s="117">
        <f>IF(B5&gt;0,D5/B5-1,"")</f>
        <v>-0.467</v>
      </c>
      <c r="F5" s="117">
        <f>IF(C5&gt;0,D5/C5,"")</f>
        <v>1</v>
      </c>
    </row>
    <row r="6" ht="38" customHeight="1" spans="1:6">
      <c r="A6" s="236" t="s">
        <v>1598</v>
      </c>
      <c r="B6" s="242">
        <v>15</v>
      </c>
      <c r="C6" s="577">
        <v>8</v>
      </c>
      <c r="D6" s="242">
        <v>8</v>
      </c>
      <c r="E6" s="121">
        <f t="shared" ref="E6:E29" si="0">IF(B6&gt;0,D6/B6-1,"")</f>
        <v>-0.467</v>
      </c>
      <c r="F6" s="121">
        <f t="shared" ref="F6:F29" si="1">IF(C6&gt;0,D6/C6,"")</f>
        <v>1</v>
      </c>
    </row>
    <row r="7" ht="38" customHeight="1" spans="1:6">
      <c r="A7" s="236" t="s">
        <v>1599</v>
      </c>
      <c r="B7" s="242"/>
      <c r="C7" s="577"/>
      <c r="D7" s="242"/>
      <c r="E7" s="117" t="str">
        <f t="shared" si="0"/>
        <v/>
      </c>
      <c r="F7" s="117" t="str">
        <f t="shared" si="1"/>
        <v/>
      </c>
    </row>
    <row r="8" ht="38" customHeight="1" spans="1:6">
      <c r="A8" s="236" t="s">
        <v>1598</v>
      </c>
      <c r="B8" s="242"/>
      <c r="C8" s="577"/>
      <c r="D8" s="577"/>
      <c r="E8" s="117" t="str">
        <f t="shared" si="0"/>
        <v/>
      </c>
      <c r="F8" s="117" t="str">
        <f t="shared" si="1"/>
        <v/>
      </c>
    </row>
    <row r="9" ht="38" customHeight="1" spans="1:6">
      <c r="A9" s="236" t="s">
        <v>1600</v>
      </c>
      <c r="B9" s="242"/>
      <c r="C9" s="577"/>
      <c r="D9" s="242"/>
      <c r="E9" s="117" t="str">
        <f t="shared" si="0"/>
        <v/>
      </c>
      <c r="F9" s="117" t="str">
        <f t="shared" si="1"/>
        <v/>
      </c>
    </row>
    <row r="10" ht="38" customHeight="1" spans="1:6">
      <c r="A10" s="236" t="s">
        <v>1601</v>
      </c>
      <c r="B10" s="242"/>
      <c r="C10" s="242"/>
      <c r="D10" s="242"/>
      <c r="E10" s="117" t="str">
        <f t="shared" si="0"/>
        <v/>
      </c>
      <c r="F10" s="117" t="str">
        <f t="shared" si="1"/>
        <v/>
      </c>
    </row>
    <row r="11" ht="38" customHeight="1" spans="1:6">
      <c r="A11" s="236" t="s">
        <v>1602</v>
      </c>
      <c r="B11" s="242"/>
      <c r="C11" s="242"/>
      <c r="D11" s="242"/>
      <c r="E11" s="117" t="str">
        <f t="shared" si="0"/>
        <v/>
      </c>
      <c r="F11" s="117" t="str">
        <f t="shared" si="1"/>
        <v/>
      </c>
    </row>
    <row r="12" ht="38" customHeight="1" spans="1:6">
      <c r="A12" s="234" t="s">
        <v>1603</v>
      </c>
      <c r="B12" s="244">
        <f>SUM(B13:B17)</f>
        <v>0</v>
      </c>
      <c r="C12" s="244">
        <f>SUM(C13:C17)</f>
        <v>0</v>
      </c>
      <c r="D12" s="244">
        <f>SUM(D13:D17)</f>
        <v>0</v>
      </c>
      <c r="E12" s="117" t="str">
        <f t="shared" si="0"/>
        <v/>
      </c>
      <c r="F12" s="117" t="str">
        <f t="shared" si="1"/>
        <v/>
      </c>
    </row>
    <row r="13" ht="38" customHeight="1" spans="1:6">
      <c r="A13" s="236" t="s">
        <v>1604</v>
      </c>
      <c r="B13" s="242"/>
      <c r="C13" s="242"/>
      <c r="D13" s="237"/>
      <c r="E13" s="117" t="str">
        <f t="shared" si="0"/>
        <v/>
      </c>
      <c r="F13" s="117" t="str">
        <f t="shared" si="1"/>
        <v/>
      </c>
    </row>
    <row r="14" ht="38" customHeight="1" spans="1:6">
      <c r="A14" s="236" t="s">
        <v>1605</v>
      </c>
      <c r="B14" s="242"/>
      <c r="C14" s="242"/>
      <c r="D14" s="237"/>
      <c r="E14" s="117" t="str">
        <f t="shared" si="0"/>
        <v/>
      </c>
      <c r="F14" s="117" t="str">
        <f t="shared" si="1"/>
        <v/>
      </c>
    </row>
    <row r="15" ht="38" customHeight="1" spans="1:6">
      <c r="A15" s="587" t="s">
        <v>1606</v>
      </c>
      <c r="B15" s="242"/>
      <c r="C15" s="242"/>
      <c r="D15" s="237"/>
      <c r="E15" s="117" t="str">
        <f t="shared" si="0"/>
        <v/>
      </c>
      <c r="F15" s="117" t="str">
        <f t="shared" si="1"/>
        <v/>
      </c>
    </row>
    <row r="16" ht="38" customHeight="1" spans="1:6">
      <c r="A16" s="236" t="s">
        <v>1607</v>
      </c>
      <c r="B16" s="242"/>
      <c r="C16" s="242"/>
      <c r="D16" s="237"/>
      <c r="E16" s="117" t="str">
        <f t="shared" si="0"/>
        <v/>
      </c>
      <c r="F16" s="117" t="str">
        <f t="shared" si="1"/>
        <v/>
      </c>
    </row>
    <row r="17" ht="38" customHeight="1" spans="1:6">
      <c r="A17" s="236" t="s">
        <v>1608</v>
      </c>
      <c r="B17" s="242"/>
      <c r="C17" s="242"/>
      <c r="D17" s="237"/>
      <c r="E17" s="117" t="str">
        <f t="shared" si="0"/>
        <v/>
      </c>
      <c r="F17" s="117" t="str">
        <f t="shared" si="1"/>
        <v/>
      </c>
    </row>
    <row r="18" ht="38" customHeight="1" spans="1:6">
      <c r="A18" s="234" t="s">
        <v>1609</v>
      </c>
      <c r="B18" s="244">
        <f t="shared" ref="B18:B22" si="2">B19</f>
        <v>0</v>
      </c>
      <c r="C18" s="244">
        <f t="shared" ref="C18:C22" si="3">C19</f>
        <v>0</v>
      </c>
      <c r="D18" s="244">
        <f t="shared" ref="D18:D22" si="4">D19</f>
        <v>0</v>
      </c>
      <c r="E18" s="117" t="str">
        <f t="shared" si="0"/>
        <v/>
      </c>
      <c r="F18" s="117" t="str">
        <f t="shared" si="1"/>
        <v/>
      </c>
    </row>
    <row r="19" ht="38" customHeight="1" spans="1:6">
      <c r="A19" s="236" t="s">
        <v>1610</v>
      </c>
      <c r="B19" s="242"/>
      <c r="C19" s="577"/>
      <c r="D19" s="237"/>
      <c r="E19" s="117" t="str">
        <f t="shared" si="0"/>
        <v/>
      </c>
      <c r="F19" s="117" t="str">
        <f t="shared" si="1"/>
        <v/>
      </c>
    </row>
    <row r="20" ht="38" customHeight="1" spans="1:6">
      <c r="A20" s="234" t="s">
        <v>1611</v>
      </c>
      <c r="B20" s="244">
        <f t="shared" si="2"/>
        <v>0</v>
      </c>
      <c r="C20" s="244">
        <f t="shared" si="3"/>
        <v>0</v>
      </c>
      <c r="D20" s="244">
        <f t="shared" si="4"/>
        <v>0</v>
      </c>
      <c r="E20" s="117" t="str">
        <f t="shared" si="0"/>
        <v/>
      </c>
      <c r="F20" s="117" t="str">
        <f t="shared" si="1"/>
        <v/>
      </c>
    </row>
    <row r="21" ht="38" customHeight="1" spans="1:6">
      <c r="A21" s="267" t="s">
        <v>1612</v>
      </c>
      <c r="B21" s="242"/>
      <c r="C21" s="242"/>
      <c r="D21" s="242"/>
      <c r="E21" s="117" t="str">
        <f t="shared" si="0"/>
        <v/>
      </c>
      <c r="F21" s="117" t="str">
        <f t="shared" si="1"/>
        <v/>
      </c>
    </row>
    <row r="22" ht="38" customHeight="1" spans="1:6">
      <c r="A22" s="234" t="s">
        <v>1613</v>
      </c>
      <c r="B22" s="244">
        <f t="shared" si="2"/>
        <v>0</v>
      </c>
      <c r="C22" s="244">
        <f t="shared" si="3"/>
        <v>0</v>
      </c>
      <c r="D22" s="244">
        <f t="shared" si="4"/>
        <v>0</v>
      </c>
      <c r="E22" s="117" t="str">
        <f t="shared" si="0"/>
        <v/>
      </c>
      <c r="F22" s="117" t="str">
        <f t="shared" si="1"/>
        <v/>
      </c>
    </row>
    <row r="23" ht="38" customHeight="1" spans="1:6">
      <c r="A23" s="236" t="s">
        <v>1614</v>
      </c>
      <c r="B23" s="242"/>
      <c r="C23" s="577"/>
      <c r="D23" s="119"/>
      <c r="E23" s="117" t="str">
        <f t="shared" si="0"/>
        <v/>
      </c>
      <c r="F23" s="117" t="str">
        <f t="shared" si="1"/>
        <v/>
      </c>
    </row>
    <row r="24" ht="38" customHeight="1" spans="1:6">
      <c r="A24" s="261" t="s">
        <v>1615</v>
      </c>
      <c r="B24" s="244">
        <f>B5+B12+B18+B22+B20</f>
        <v>15</v>
      </c>
      <c r="C24" s="244">
        <f>C5+C12+C18+C22+C20</f>
        <v>8</v>
      </c>
      <c r="D24" s="244">
        <f>D5+D12+D18+D22+D20</f>
        <v>8</v>
      </c>
      <c r="E24" s="117">
        <f t="shared" si="0"/>
        <v>-0.467</v>
      </c>
      <c r="F24" s="117">
        <f t="shared" si="1"/>
        <v>1</v>
      </c>
    </row>
    <row r="25" ht="38" customHeight="1" spans="1:6">
      <c r="A25" s="268" t="s">
        <v>136</v>
      </c>
      <c r="B25" s="244">
        <f>SUM(B26:B27)</f>
        <v>350</v>
      </c>
      <c r="C25" s="244">
        <f>SUM(C26:C27)</f>
        <v>2000</v>
      </c>
      <c r="D25" s="244">
        <f>SUM(D26:D27)</f>
        <v>3340</v>
      </c>
      <c r="E25" s="117">
        <f t="shared" si="0"/>
        <v>8.543</v>
      </c>
      <c r="F25" s="117">
        <f t="shared" si="1"/>
        <v>1.67</v>
      </c>
    </row>
    <row r="26" ht="38" customHeight="1" spans="1:6">
      <c r="A26" s="588" t="s">
        <v>1616</v>
      </c>
      <c r="B26" s="244"/>
      <c r="C26" s="244"/>
      <c r="D26" s="237"/>
      <c r="E26" s="121" t="str">
        <f t="shared" si="0"/>
        <v/>
      </c>
      <c r="F26" s="121" t="str">
        <f t="shared" si="1"/>
        <v/>
      </c>
    </row>
    <row r="27" ht="38" customHeight="1" spans="1:6">
      <c r="A27" s="588" t="s">
        <v>140</v>
      </c>
      <c r="B27" s="589">
        <v>350</v>
      </c>
      <c r="C27" s="577">
        <v>2000</v>
      </c>
      <c r="D27" s="237">
        <v>3340</v>
      </c>
      <c r="E27" s="121">
        <f t="shared" si="0"/>
        <v>8.543</v>
      </c>
      <c r="F27" s="121">
        <f t="shared" si="1"/>
        <v>1.67</v>
      </c>
    </row>
    <row r="28" ht="38" customHeight="1" spans="1:6">
      <c r="A28" s="270" t="s">
        <v>1617</v>
      </c>
      <c r="B28" s="244"/>
      <c r="C28" s="244"/>
      <c r="D28" s="244"/>
      <c r="E28" s="117" t="str">
        <f t="shared" si="0"/>
        <v/>
      </c>
      <c r="F28" s="117" t="str">
        <f t="shared" si="1"/>
        <v/>
      </c>
    </row>
    <row r="29" ht="38" customHeight="1" spans="1:6">
      <c r="A29" s="261" t="s">
        <v>151</v>
      </c>
      <c r="B29" s="244">
        <f>B24+B25+B28</f>
        <v>365</v>
      </c>
      <c r="C29" s="244">
        <f>C24+C25+C28</f>
        <v>2008</v>
      </c>
      <c r="D29" s="244">
        <f>D24+D25+D28</f>
        <v>3348</v>
      </c>
      <c r="E29" s="117">
        <f t="shared" si="0"/>
        <v>8.173</v>
      </c>
      <c r="F29" s="117">
        <f t="shared" si="1"/>
        <v>1.667</v>
      </c>
    </row>
    <row r="30" spans="3:4">
      <c r="C30" s="263"/>
      <c r="D30" s="263"/>
    </row>
    <row r="31" spans="3:4">
      <c r="C31" s="263"/>
      <c r="D31" s="263"/>
    </row>
    <row r="32" spans="3:4">
      <c r="C32" s="263"/>
      <c r="D32" s="263"/>
    </row>
    <row r="33" spans="3:4">
      <c r="C33" s="263"/>
      <c r="D33" s="263"/>
    </row>
  </sheetData>
  <mergeCells count="5">
    <mergeCell ref="A1:F1"/>
    <mergeCell ref="C3:D3"/>
    <mergeCell ref="E3:F3"/>
    <mergeCell ref="A3:A4"/>
    <mergeCell ref="B3:B4"/>
  </mergeCells>
  <printOptions horizontalCentered="1"/>
  <pageMargins left="0.471527777777778" right="0.393055555555556" top="0.747916666666667" bottom="0.747916666666667" header="0.313888888888889" footer="0.313888888888889"/>
  <pageSetup paperSize="9" scale="75" fitToHeight="0" orientation="portrait" horizontalDpi="600"/>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F40"/>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625" style="249" customWidth="1"/>
    <col min="5" max="6" width="15.125" style="249" customWidth="1"/>
    <col min="7" max="16384" width="9" style="248"/>
  </cols>
  <sheetData>
    <row r="1" s="248" customFormat="1" ht="45" customHeight="1" spans="1:6">
      <c r="A1" s="337" t="str">
        <f>YEAR(封面!$B$7)-1&amp;"年市本级国有资本经营预算收入执行情况表"</f>
        <v>2022年市本级国有资本经营预算收入执行情况表</v>
      </c>
      <c r="B1" s="337"/>
      <c r="C1" s="337"/>
      <c r="D1" s="337"/>
      <c r="E1" s="337"/>
      <c r="F1" s="337"/>
    </row>
    <row r="2" s="248" customFormat="1" ht="20.1" customHeight="1" spans="1:6">
      <c r="A2" s="582" t="s">
        <v>1618</v>
      </c>
      <c r="B2" s="583"/>
      <c r="C2" s="583"/>
      <c r="D2" s="583"/>
      <c r="E2" s="583"/>
      <c r="F2" s="584" t="s">
        <v>53</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3.95" customHeight="1" spans="1:6">
      <c r="A5" s="234" t="s">
        <v>1619</v>
      </c>
      <c r="B5" s="244">
        <f>SUM(B6:B21)</f>
        <v>0</v>
      </c>
      <c r="C5" s="244">
        <f>SUM(C6:C21)</f>
        <v>0</v>
      </c>
      <c r="D5" s="244">
        <f>SUM(D6:D21)</f>
        <v>0</v>
      </c>
      <c r="E5" s="117" t="str">
        <f>IF(B5&gt;0,D5/B5-1,"")</f>
        <v/>
      </c>
      <c r="F5" s="117" t="str">
        <f>IF(C5&gt;0,D5/C5,"")</f>
        <v/>
      </c>
    </row>
    <row r="6" ht="33.95" customHeight="1" spans="1:6">
      <c r="A6" s="238" t="s">
        <v>1560</v>
      </c>
      <c r="B6" s="242"/>
      <c r="C6" s="577"/>
      <c r="D6" s="577"/>
      <c r="E6" s="117" t="str">
        <f t="shared" ref="E6:E37" si="0">IF(B6&gt;0,D6/B6-1,"")</f>
        <v/>
      </c>
      <c r="F6" s="117" t="str">
        <f t="shared" ref="F6:F37" si="1">IF(C6&gt;0,D6/C6,"")</f>
        <v/>
      </c>
    </row>
    <row r="7" ht="33.95" customHeight="1" spans="1:6">
      <c r="A7" s="238" t="s">
        <v>1561</v>
      </c>
      <c r="B7" s="242"/>
      <c r="C7" s="577"/>
      <c r="D7" s="577"/>
      <c r="E7" s="117" t="str">
        <f t="shared" si="0"/>
        <v/>
      </c>
      <c r="F7" s="117" t="str">
        <f t="shared" si="1"/>
        <v/>
      </c>
    </row>
    <row r="8" ht="33.95" customHeight="1" spans="1:6">
      <c r="A8" s="238" t="s">
        <v>1562</v>
      </c>
      <c r="B8" s="242"/>
      <c r="C8" s="577"/>
      <c r="D8" s="577"/>
      <c r="E8" s="117" t="str">
        <f t="shared" si="0"/>
        <v/>
      </c>
      <c r="F8" s="117" t="str">
        <f t="shared" si="1"/>
        <v/>
      </c>
    </row>
    <row r="9" ht="33.95" customHeight="1" spans="1:6">
      <c r="A9" s="238" t="s">
        <v>1563</v>
      </c>
      <c r="B9" s="242"/>
      <c r="C9" s="585"/>
      <c r="D9" s="577"/>
      <c r="E9" s="117" t="str">
        <f t="shared" si="0"/>
        <v/>
      </c>
      <c r="F9" s="117" t="str">
        <f t="shared" si="1"/>
        <v/>
      </c>
    </row>
    <row r="10" ht="33.95" customHeight="1" spans="1:6">
      <c r="A10" s="238" t="s">
        <v>1564</v>
      </c>
      <c r="B10" s="242"/>
      <c r="C10" s="577"/>
      <c r="D10" s="577"/>
      <c r="E10" s="117" t="str">
        <f t="shared" si="0"/>
        <v/>
      </c>
      <c r="F10" s="117" t="str">
        <f t="shared" si="1"/>
        <v/>
      </c>
    </row>
    <row r="11" ht="33.95" customHeight="1" spans="1:6">
      <c r="A11" s="238" t="s">
        <v>1568</v>
      </c>
      <c r="B11" s="242"/>
      <c r="C11" s="577"/>
      <c r="D11" s="577"/>
      <c r="E11" s="117" t="str">
        <f t="shared" si="0"/>
        <v/>
      </c>
      <c r="F11" s="117" t="str">
        <f t="shared" si="1"/>
        <v/>
      </c>
    </row>
    <row r="12" ht="33.95" customHeight="1" spans="1:6">
      <c r="A12" s="238" t="s">
        <v>1569</v>
      </c>
      <c r="B12" s="242"/>
      <c r="C12" s="577"/>
      <c r="D12" s="577"/>
      <c r="E12" s="117" t="str">
        <f t="shared" si="0"/>
        <v/>
      </c>
      <c r="F12" s="117" t="str">
        <f t="shared" si="1"/>
        <v/>
      </c>
    </row>
    <row r="13" ht="33.95" customHeight="1" spans="1:6">
      <c r="A13" s="238" t="s">
        <v>1570</v>
      </c>
      <c r="B13" s="242"/>
      <c r="C13" s="577"/>
      <c r="D13" s="577"/>
      <c r="E13" s="117" t="str">
        <f t="shared" si="0"/>
        <v/>
      </c>
      <c r="F13" s="117" t="str">
        <f t="shared" si="1"/>
        <v/>
      </c>
    </row>
    <row r="14" ht="33.95" customHeight="1" spans="1:6">
      <c r="A14" s="238" t="s">
        <v>1571</v>
      </c>
      <c r="B14" s="242"/>
      <c r="C14" s="577"/>
      <c r="D14" s="577"/>
      <c r="E14" s="117" t="str">
        <f t="shared" si="0"/>
        <v/>
      </c>
      <c r="F14" s="117" t="str">
        <f t="shared" si="1"/>
        <v/>
      </c>
    </row>
    <row r="15" ht="33.95" customHeight="1" spans="1:6">
      <c r="A15" s="238" t="s">
        <v>1567</v>
      </c>
      <c r="B15" s="242"/>
      <c r="C15" s="577"/>
      <c r="D15" s="577"/>
      <c r="E15" s="117" t="str">
        <f t="shared" si="0"/>
        <v/>
      </c>
      <c r="F15" s="117" t="str">
        <f t="shared" si="1"/>
        <v/>
      </c>
    </row>
    <row r="16" ht="33.95" customHeight="1" spans="1:6">
      <c r="A16" s="238" t="s">
        <v>1620</v>
      </c>
      <c r="B16" s="242"/>
      <c r="C16" s="577"/>
      <c r="D16" s="577"/>
      <c r="E16" s="117" t="str">
        <f t="shared" si="0"/>
        <v/>
      </c>
      <c r="F16" s="117" t="str">
        <f t="shared" si="1"/>
        <v/>
      </c>
    </row>
    <row r="17" ht="33.95" customHeight="1" spans="1:6">
      <c r="A17" s="238" t="s">
        <v>1573</v>
      </c>
      <c r="B17" s="242"/>
      <c r="C17" s="577"/>
      <c r="D17" s="577"/>
      <c r="E17" s="117" t="str">
        <f t="shared" si="0"/>
        <v/>
      </c>
      <c r="F17" s="117" t="str">
        <f t="shared" si="1"/>
        <v/>
      </c>
    </row>
    <row r="18" ht="33.95" customHeight="1" spans="1:6">
      <c r="A18" s="238" t="s">
        <v>1574</v>
      </c>
      <c r="B18" s="242"/>
      <c r="C18" s="577"/>
      <c r="D18" s="577"/>
      <c r="E18" s="117" t="str">
        <f t="shared" si="0"/>
        <v/>
      </c>
      <c r="F18" s="117" t="str">
        <f t="shared" si="1"/>
        <v/>
      </c>
    </row>
    <row r="19" ht="33.95" customHeight="1" spans="1:6">
      <c r="A19" s="238" t="s">
        <v>1575</v>
      </c>
      <c r="B19" s="242"/>
      <c r="C19" s="577"/>
      <c r="D19" s="577"/>
      <c r="E19" s="117" t="str">
        <f t="shared" si="0"/>
        <v/>
      </c>
      <c r="F19" s="117" t="str">
        <f t="shared" si="1"/>
        <v/>
      </c>
    </row>
    <row r="20" ht="33.95" customHeight="1" spans="1:6">
      <c r="A20" s="238" t="s">
        <v>1577</v>
      </c>
      <c r="B20" s="242"/>
      <c r="C20" s="577"/>
      <c r="D20" s="577"/>
      <c r="E20" s="117" t="str">
        <f t="shared" si="0"/>
        <v/>
      </c>
      <c r="F20" s="117" t="str">
        <f t="shared" si="1"/>
        <v/>
      </c>
    </row>
    <row r="21" ht="33.95" customHeight="1" spans="1:6">
      <c r="A21" s="238" t="s">
        <v>1578</v>
      </c>
      <c r="B21" s="242"/>
      <c r="C21" s="577"/>
      <c r="D21" s="577"/>
      <c r="E21" s="117" t="str">
        <f t="shared" si="0"/>
        <v/>
      </c>
      <c r="F21" s="117" t="str">
        <f t="shared" si="1"/>
        <v/>
      </c>
    </row>
    <row r="22" ht="33.95" customHeight="1" spans="1:6">
      <c r="A22" s="234" t="s">
        <v>1621</v>
      </c>
      <c r="B22" s="244">
        <f>SUM(B23:B24)</f>
        <v>0</v>
      </c>
      <c r="C22" s="244">
        <f>SUM(C23:C24)</f>
        <v>0</v>
      </c>
      <c r="D22" s="244">
        <f>SUM(D23:D24)</f>
        <v>0</v>
      </c>
      <c r="E22" s="117" t="str">
        <f t="shared" si="0"/>
        <v/>
      </c>
      <c r="F22" s="117" t="str">
        <f t="shared" si="1"/>
        <v/>
      </c>
    </row>
    <row r="23" ht="33.95" customHeight="1" spans="1:6">
      <c r="A23" s="238" t="s">
        <v>1580</v>
      </c>
      <c r="B23" s="242"/>
      <c r="C23" s="577"/>
      <c r="D23" s="586"/>
      <c r="E23" s="117" t="str">
        <f t="shared" si="0"/>
        <v/>
      </c>
      <c r="F23" s="117" t="str">
        <f t="shared" si="1"/>
        <v/>
      </c>
    </row>
    <row r="24" ht="33.95" customHeight="1" spans="1:6">
      <c r="A24" s="238" t="s">
        <v>1581</v>
      </c>
      <c r="B24" s="242"/>
      <c r="C24" s="577"/>
      <c r="D24" s="586"/>
      <c r="E24" s="117" t="str">
        <f t="shared" si="0"/>
        <v/>
      </c>
      <c r="F24" s="117" t="str">
        <f t="shared" si="1"/>
        <v/>
      </c>
    </row>
    <row r="25" ht="33.95" customHeight="1" spans="1:6">
      <c r="A25" s="234" t="s">
        <v>1622</v>
      </c>
      <c r="B25" s="244">
        <f>SUM(B26:B27)</f>
        <v>350</v>
      </c>
      <c r="C25" s="244">
        <f>SUM(C26:C27)</f>
        <v>2000</v>
      </c>
      <c r="D25" s="244">
        <f>SUM(D26:D27)</f>
        <v>3340</v>
      </c>
      <c r="E25" s="117">
        <f t="shared" si="0"/>
        <v>8.543</v>
      </c>
      <c r="F25" s="117">
        <f t="shared" si="1"/>
        <v>1.67</v>
      </c>
    </row>
    <row r="26" ht="33.95" customHeight="1" spans="1:6">
      <c r="A26" s="238" t="s">
        <v>1585</v>
      </c>
      <c r="B26" s="242"/>
      <c r="C26" s="242"/>
      <c r="D26" s="242"/>
      <c r="E26" s="117" t="str">
        <f t="shared" si="0"/>
        <v/>
      </c>
      <c r="F26" s="117" t="str">
        <f t="shared" si="1"/>
        <v/>
      </c>
    </row>
    <row r="27" ht="33.95" customHeight="1" spans="1:6">
      <c r="A27" s="238" t="s">
        <v>1586</v>
      </c>
      <c r="B27" s="242">
        <v>350</v>
      </c>
      <c r="C27" s="242">
        <v>2000</v>
      </c>
      <c r="D27" s="242">
        <v>3340</v>
      </c>
      <c r="E27" s="121">
        <f t="shared" si="0"/>
        <v>8.543</v>
      </c>
      <c r="F27" s="121">
        <f t="shared" si="1"/>
        <v>1.67</v>
      </c>
    </row>
    <row r="28" ht="33.95" customHeight="1" spans="1:6">
      <c r="A28" s="234" t="s">
        <v>1623</v>
      </c>
      <c r="B28" s="244">
        <f>SUM(B29:B29)</f>
        <v>0</v>
      </c>
      <c r="C28" s="244">
        <f>SUM(C29:C29)</f>
        <v>0</v>
      </c>
      <c r="D28" s="244">
        <f>SUM(D29:D29)</f>
        <v>0</v>
      </c>
      <c r="E28" s="117" t="str">
        <f t="shared" si="0"/>
        <v/>
      </c>
      <c r="F28" s="117" t="str">
        <f t="shared" si="1"/>
        <v/>
      </c>
    </row>
    <row r="29" ht="33.95" customHeight="1" spans="1:6">
      <c r="A29" s="238" t="s">
        <v>1624</v>
      </c>
      <c r="B29" s="242"/>
      <c r="C29" s="242"/>
      <c r="D29" s="242"/>
      <c r="E29" s="117" t="str">
        <f t="shared" si="0"/>
        <v/>
      </c>
      <c r="F29" s="117" t="str">
        <f t="shared" si="1"/>
        <v/>
      </c>
    </row>
    <row r="30" ht="33.95" customHeight="1" spans="1:6">
      <c r="A30" s="234" t="s">
        <v>1625</v>
      </c>
      <c r="B30" s="242">
        <f>B31</f>
        <v>0</v>
      </c>
      <c r="C30" s="242">
        <f>C31</f>
        <v>0</v>
      </c>
      <c r="D30" s="242">
        <f>D31</f>
        <v>0</v>
      </c>
      <c r="E30" s="117" t="str">
        <f t="shared" si="0"/>
        <v/>
      </c>
      <c r="F30" s="117" t="str">
        <f t="shared" si="1"/>
        <v/>
      </c>
    </row>
    <row r="31" ht="43" customHeight="1" spans="1:6">
      <c r="A31" s="262" t="s">
        <v>1626</v>
      </c>
      <c r="B31" s="242"/>
      <c r="C31" s="242"/>
      <c r="D31" s="242"/>
      <c r="E31" s="117" t="str">
        <f t="shared" si="0"/>
        <v/>
      </c>
      <c r="F31" s="117" t="str">
        <f t="shared" si="1"/>
        <v/>
      </c>
    </row>
    <row r="32" ht="33.95" customHeight="1" spans="1:6">
      <c r="A32" s="234" t="s">
        <v>1627</v>
      </c>
      <c r="B32" s="242"/>
      <c r="C32" s="242"/>
      <c r="D32" s="242"/>
      <c r="E32" s="117" t="str">
        <f t="shared" si="0"/>
        <v/>
      </c>
      <c r="F32" s="117" t="str">
        <f t="shared" si="1"/>
        <v/>
      </c>
    </row>
    <row r="33" ht="33.95" customHeight="1" spans="1:6">
      <c r="A33" s="261" t="s">
        <v>1628</v>
      </c>
      <c r="B33" s="244">
        <f>B5+B22+B25+B28+B30+B32</f>
        <v>350</v>
      </c>
      <c r="C33" s="244">
        <f>C5+C22+C25+C28+C30+C32</f>
        <v>2000</v>
      </c>
      <c r="D33" s="244">
        <f>D5+D22+D25+D28+D30+D32</f>
        <v>3340</v>
      </c>
      <c r="E33" s="117">
        <f t="shared" si="0"/>
        <v>8.543</v>
      </c>
      <c r="F33" s="117">
        <f t="shared" si="1"/>
        <v>1.67</v>
      </c>
    </row>
    <row r="34" s="581" customFormat="1" ht="33.95" customHeight="1" spans="1:6">
      <c r="A34" s="262" t="s">
        <v>100</v>
      </c>
      <c r="B34" s="242">
        <v>15</v>
      </c>
      <c r="C34" s="242">
        <v>8</v>
      </c>
      <c r="D34" s="242">
        <v>8</v>
      </c>
      <c r="E34" s="121">
        <f t="shared" si="0"/>
        <v>-0.467</v>
      </c>
      <c r="F34" s="121">
        <f t="shared" si="1"/>
        <v>1</v>
      </c>
    </row>
    <row r="35" s="581" customFormat="1" ht="33.95" customHeight="1" spans="1:6">
      <c r="A35" s="262" t="s">
        <v>1594</v>
      </c>
      <c r="B35" s="242"/>
      <c r="C35" s="242"/>
      <c r="D35" s="242"/>
      <c r="E35" s="117" t="str">
        <f t="shared" si="0"/>
        <v/>
      </c>
      <c r="F35" s="117" t="str">
        <f t="shared" si="1"/>
        <v/>
      </c>
    </row>
    <row r="36" s="581" customFormat="1" ht="33.95" customHeight="1" spans="1:6">
      <c r="A36" s="262" t="s">
        <v>1595</v>
      </c>
      <c r="B36" s="242"/>
      <c r="C36" s="242"/>
      <c r="D36" s="242"/>
      <c r="E36" s="117" t="str">
        <f t="shared" si="0"/>
        <v/>
      </c>
      <c r="F36" s="117" t="str">
        <f t="shared" si="1"/>
        <v/>
      </c>
    </row>
    <row r="37" ht="33.95" customHeight="1" spans="1:6">
      <c r="A37" s="261" t="s">
        <v>108</v>
      </c>
      <c r="B37" s="244">
        <f>SUM(B33:B36)</f>
        <v>365</v>
      </c>
      <c r="C37" s="244">
        <f>SUM(C33:C36)</f>
        <v>2008</v>
      </c>
      <c r="D37" s="244">
        <f>SUM(D33:D36)</f>
        <v>3348</v>
      </c>
      <c r="E37" s="117">
        <f t="shared" si="0"/>
        <v>8.173</v>
      </c>
      <c r="F37" s="117">
        <f t="shared" si="1"/>
        <v>1.667</v>
      </c>
    </row>
    <row r="38" hidden="1" spans="3:4">
      <c r="C38" s="263"/>
      <c r="D38" s="263"/>
    </row>
    <row r="39" spans="3:4">
      <c r="C39" s="263"/>
      <c r="D39" s="263"/>
    </row>
    <row r="40" spans="3:4">
      <c r="C40" s="263"/>
      <c r="D40" s="263"/>
    </row>
  </sheetData>
  <mergeCells count="5">
    <mergeCell ref="A1:F1"/>
    <mergeCell ref="C3:D3"/>
    <mergeCell ref="E3:F3"/>
    <mergeCell ref="A3:A4"/>
    <mergeCell ref="B3:B4"/>
  </mergeCells>
  <conditionalFormatting sqref="F38:F45">
    <cfRule type="cellIs" dxfId="3" priority="3" stopIfTrue="1" operator="lessThanOrEqual">
      <formula>-1</formula>
    </cfRule>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fitToHeight="0"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F24"/>
  <sheetViews>
    <sheetView showGridLines="0" showZeros="0" zoomScaleSheetLayoutView="85"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7583333333333" style="249" customWidth="1"/>
    <col min="5" max="6" width="15" style="249" customWidth="1"/>
    <col min="7" max="7" width="9" style="248"/>
    <col min="8" max="8" width="13.7583333333333" style="248"/>
    <col min="9" max="16384" width="9" style="248"/>
  </cols>
  <sheetData>
    <row r="1" s="248" customFormat="1" ht="45" customHeight="1" spans="1:6">
      <c r="A1" s="572" t="str">
        <f>YEAR(封面!$B$7)-1&amp;"年市本级国有资本经营预算支出执行情况表"</f>
        <v>2022年市本级国有资本经营预算支出执行情况表</v>
      </c>
      <c r="B1" s="572"/>
      <c r="C1" s="572"/>
      <c r="D1" s="572"/>
      <c r="E1" s="572"/>
      <c r="F1" s="572"/>
    </row>
    <row r="2" s="248" customFormat="1" ht="20.1" customHeight="1" spans="1:6">
      <c r="A2" s="573" t="s">
        <v>1629</v>
      </c>
      <c r="B2" s="574"/>
      <c r="C2" s="575"/>
      <c r="E2" s="576"/>
      <c r="F2" s="419" t="s">
        <v>53</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6" customHeight="1" spans="1:6">
      <c r="A5" s="234" t="s">
        <v>1597</v>
      </c>
      <c r="B5" s="244">
        <f>SUM(B6:B7)</f>
        <v>15</v>
      </c>
      <c r="C5" s="244">
        <f>SUM(C6:C7)</f>
        <v>8</v>
      </c>
      <c r="D5" s="244">
        <f>SUM(D6:D7)</f>
        <v>8</v>
      </c>
      <c r="E5" s="117">
        <f>IF(B5&gt;0,D5/B5-1,"")</f>
        <v>-0.467</v>
      </c>
      <c r="F5" s="117">
        <f>IF(C5&gt;0,D5/C5,"")</f>
        <v>1</v>
      </c>
    </row>
    <row r="6" ht="36" customHeight="1" spans="1:6">
      <c r="A6" s="236" t="s">
        <v>1598</v>
      </c>
      <c r="B6" s="242">
        <v>15</v>
      </c>
      <c r="C6" s="577">
        <v>8</v>
      </c>
      <c r="D6" s="242">
        <v>8</v>
      </c>
      <c r="E6" s="121">
        <f t="shared" ref="E6:E20" si="0">IF(B6&gt;0,D6/B6-1,"")</f>
        <v>-0.467</v>
      </c>
      <c r="F6" s="121">
        <f t="shared" ref="F6:F20" si="1">IF(C6&gt;0,D6/C6,"")</f>
        <v>1</v>
      </c>
    </row>
    <row r="7" ht="36" customHeight="1" spans="1:6">
      <c r="A7" s="236" t="s">
        <v>1602</v>
      </c>
      <c r="B7" s="242"/>
      <c r="C7" s="577"/>
      <c r="D7" s="242"/>
      <c r="E7" s="117" t="str">
        <f t="shared" si="0"/>
        <v/>
      </c>
      <c r="F7" s="117" t="str">
        <f t="shared" si="1"/>
        <v/>
      </c>
    </row>
    <row r="8" ht="36" customHeight="1" spans="1:6">
      <c r="A8" s="234" t="s">
        <v>1603</v>
      </c>
      <c r="B8" s="244">
        <f>SUM(B9:B10)</f>
        <v>0</v>
      </c>
      <c r="C8" s="244">
        <f>SUM(C9:C10)</f>
        <v>0</v>
      </c>
      <c r="D8" s="244">
        <f>SUM(D9:D10)</f>
        <v>0</v>
      </c>
      <c r="E8" s="117" t="str">
        <f t="shared" si="0"/>
        <v/>
      </c>
      <c r="F8" s="117" t="str">
        <f t="shared" si="1"/>
        <v/>
      </c>
    </row>
    <row r="9" ht="36" customHeight="1" spans="1:6">
      <c r="A9" s="236" t="s">
        <v>1604</v>
      </c>
      <c r="B9" s="242"/>
      <c r="C9" s="577"/>
      <c r="D9" s="242"/>
      <c r="E9" s="117" t="str">
        <f t="shared" si="0"/>
        <v/>
      </c>
      <c r="F9" s="117" t="str">
        <f t="shared" si="1"/>
        <v/>
      </c>
    </row>
    <row r="10" ht="36" customHeight="1" spans="1:6">
      <c r="A10" s="236" t="s">
        <v>1608</v>
      </c>
      <c r="B10" s="242"/>
      <c r="C10" s="577"/>
      <c r="D10" s="242"/>
      <c r="E10" s="117" t="str">
        <f t="shared" si="0"/>
        <v/>
      </c>
      <c r="F10" s="117" t="str">
        <f t="shared" si="1"/>
        <v/>
      </c>
    </row>
    <row r="11" ht="36" customHeight="1" spans="1:6">
      <c r="A11" s="234" t="s">
        <v>1609</v>
      </c>
      <c r="B11" s="244">
        <f>B12</f>
        <v>0</v>
      </c>
      <c r="C11" s="244">
        <f>C12</f>
        <v>0</v>
      </c>
      <c r="D11" s="244">
        <f>D12</f>
        <v>0</v>
      </c>
      <c r="E11" s="117" t="str">
        <f t="shared" si="0"/>
        <v/>
      </c>
      <c r="F11" s="117" t="str">
        <f t="shared" si="1"/>
        <v/>
      </c>
    </row>
    <row r="12" ht="36" customHeight="1" spans="1:6">
      <c r="A12" s="236" t="s">
        <v>1610</v>
      </c>
      <c r="B12" s="242"/>
      <c r="C12" s="577"/>
      <c r="D12" s="242"/>
      <c r="E12" s="117" t="str">
        <f t="shared" si="0"/>
        <v/>
      </c>
      <c r="F12" s="117" t="str">
        <f t="shared" si="1"/>
        <v/>
      </c>
    </row>
    <row r="13" ht="36" customHeight="1" spans="1:6">
      <c r="A13" s="234" t="s">
        <v>1613</v>
      </c>
      <c r="B13" s="244">
        <f>B14</f>
        <v>0</v>
      </c>
      <c r="C13" s="244">
        <f>C14</f>
        <v>0</v>
      </c>
      <c r="D13" s="244">
        <f>D14</f>
        <v>0</v>
      </c>
      <c r="E13" s="117" t="str">
        <f t="shared" si="0"/>
        <v/>
      </c>
      <c r="F13" s="117" t="str">
        <f t="shared" si="1"/>
        <v/>
      </c>
    </row>
    <row r="14" ht="36" customHeight="1" spans="1:6">
      <c r="A14" s="236" t="s">
        <v>1614</v>
      </c>
      <c r="B14" s="242"/>
      <c r="C14" s="577"/>
      <c r="D14" s="242"/>
      <c r="E14" s="117" t="str">
        <f t="shared" si="0"/>
        <v/>
      </c>
      <c r="F14" s="117" t="str">
        <f t="shared" si="1"/>
        <v/>
      </c>
    </row>
    <row r="15" ht="36" customHeight="1" spans="1:6">
      <c r="A15" s="261" t="s">
        <v>1630</v>
      </c>
      <c r="B15" s="244">
        <f>B5+B8+B11+B13</f>
        <v>15</v>
      </c>
      <c r="C15" s="244">
        <f>C5+C8+C11+C13</f>
        <v>8</v>
      </c>
      <c r="D15" s="244">
        <f>D5+D8+D11+D13</f>
        <v>8</v>
      </c>
      <c r="E15" s="117">
        <f t="shared" si="0"/>
        <v>-0.467</v>
      </c>
      <c r="F15" s="117">
        <f t="shared" si="1"/>
        <v>1</v>
      </c>
    </row>
    <row r="16" ht="36" customHeight="1" spans="1:6">
      <c r="A16" s="578" t="s">
        <v>136</v>
      </c>
      <c r="B16" s="244">
        <f>SUM(B17:B18)</f>
        <v>350</v>
      </c>
      <c r="C16" s="244">
        <f>SUM(C17:C18)</f>
        <v>2000</v>
      </c>
      <c r="D16" s="244">
        <f>SUM(D17:D18)</f>
        <v>3340</v>
      </c>
      <c r="E16" s="117">
        <f t="shared" si="0"/>
        <v>8.543</v>
      </c>
      <c r="F16" s="117">
        <f t="shared" si="1"/>
        <v>1.67</v>
      </c>
    </row>
    <row r="17" ht="36" customHeight="1" spans="1:6">
      <c r="A17" s="269" t="s">
        <v>1616</v>
      </c>
      <c r="B17" s="242"/>
      <c r="C17" s="242"/>
      <c r="D17" s="242"/>
      <c r="E17" s="121" t="str">
        <f t="shared" si="0"/>
        <v/>
      </c>
      <c r="F17" s="121" t="str">
        <f t="shared" si="1"/>
        <v/>
      </c>
    </row>
    <row r="18" ht="36" customHeight="1" spans="1:6">
      <c r="A18" s="579" t="s">
        <v>140</v>
      </c>
      <c r="B18" s="242">
        <v>350</v>
      </c>
      <c r="C18" s="577">
        <v>2000</v>
      </c>
      <c r="D18" s="242">
        <v>3340</v>
      </c>
      <c r="E18" s="121">
        <f t="shared" si="0"/>
        <v>8.543</v>
      </c>
      <c r="F18" s="121">
        <f t="shared" si="1"/>
        <v>1.67</v>
      </c>
    </row>
    <row r="19" ht="36" customHeight="1" spans="1:6">
      <c r="A19" s="580" t="s">
        <v>1617</v>
      </c>
      <c r="B19" s="244"/>
      <c r="C19" s="244"/>
      <c r="D19" s="244"/>
      <c r="E19" s="117" t="str">
        <f t="shared" si="0"/>
        <v/>
      </c>
      <c r="F19" s="117" t="str">
        <f t="shared" si="1"/>
        <v/>
      </c>
    </row>
    <row r="20" ht="36" customHeight="1" spans="1:6">
      <c r="A20" s="261" t="s">
        <v>151</v>
      </c>
      <c r="B20" s="244">
        <f>B15+B16+B19</f>
        <v>365</v>
      </c>
      <c r="C20" s="244">
        <f>C15+C16+C19</f>
        <v>2008</v>
      </c>
      <c r="D20" s="244">
        <f>D15+D16+D19</f>
        <v>3348</v>
      </c>
      <c r="E20" s="117">
        <f t="shared" si="0"/>
        <v>8.173</v>
      </c>
      <c r="F20" s="117">
        <f t="shared" si="1"/>
        <v>1.667</v>
      </c>
    </row>
    <row r="21" spans="4:4">
      <c r="D21" s="263"/>
    </row>
    <row r="22" spans="4:4">
      <c r="D22" s="263"/>
    </row>
    <row r="23" spans="4:4">
      <c r="D23" s="263"/>
    </row>
    <row r="24" spans="4:4">
      <c r="D24" s="263"/>
    </row>
  </sheetData>
  <mergeCells count="5">
    <mergeCell ref="A1:F1"/>
    <mergeCell ref="C3:D3"/>
    <mergeCell ref="E3:F3"/>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43"/>
  <sheetViews>
    <sheetView showGridLines="0" showZeros="0" zoomScaleSheetLayoutView="85"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625" style="248" customWidth="1"/>
    <col min="5" max="6" width="15.125" style="248" customWidth="1"/>
    <col min="7" max="16384" width="9" style="248"/>
  </cols>
  <sheetData>
    <row r="1" s="248" customFormat="1" ht="45" customHeight="1" spans="1:6">
      <c r="A1" s="337" t="str">
        <f>YEAR(封面!$B$7)-1&amp;"年澄江市社会保险基金收入执行情况表"</f>
        <v>2022年澄江市社会保险基金收入执行情况表</v>
      </c>
      <c r="B1" s="337"/>
      <c r="C1" s="337"/>
      <c r="D1" s="337"/>
      <c r="E1" s="337"/>
      <c r="F1" s="337"/>
    </row>
    <row r="2" s="248" customFormat="1" ht="20.1" customHeight="1" spans="1:6">
      <c r="A2" s="449" t="s">
        <v>1631</v>
      </c>
      <c r="B2" s="418"/>
      <c r="C2" s="339"/>
      <c r="D2" s="265"/>
      <c r="F2" s="419" t="s">
        <v>53</v>
      </c>
    </row>
    <row r="3" ht="36" customHeight="1" spans="1:6">
      <c r="A3" s="501" t="s">
        <v>55</v>
      </c>
      <c r="B3" s="32" t="str">
        <f>YEAR(封面!$B$7)-2&amp;"年决算数"</f>
        <v>2021年决算数</v>
      </c>
      <c r="C3" s="32" t="str">
        <f>YEAR(封面!$B$7)-1&amp;"年"</f>
        <v>2022年</v>
      </c>
      <c r="D3" s="32"/>
      <c r="E3" s="501" t="s">
        <v>58</v>
      </c>
      <c r="F3" s="501"/>
    </row>
    <row r="4" s="226" customFormat="1" ht="36" customHeight="1" spans="1:6">
      <c r="A4" s="501"/>
      <c r="B4" s="32"/>
      <c r="C4" s="32" t="s">
        <v>59</v>
      </c>
      <c r="D4" s="233" t="s">
        <v>109</v>
      </c>
      <c r="E4" s="32" t="str">
        <f>"比"&amp;YEAR(封面!$B$7)-2&amp;"年决算数增长%"</f>
        <v>比2021年决算数增长%</v>
      </c>
      <c r="F4" s="32" t="str">
        <f>"完成"&amp;YEAR(封面!$B$7)-1&amp;"年预算数的%"</f>
        <v>完成2022年预算数的%</v>
      </c>
    </row>
    <row r="5" s="565" customFormat="1" ht="36" customHeight="1" spans="1:6">
      <c r="A5" s="517" t="s">
        <v>1632</v>
      </c>
      <c r="B5" s="158">
        <v>22622</v>
      </c>
      <c r="C5" s="158">
        <v>23061</v>
      </c>
      <c r="D5" s="158">
        <v>21405</v>
      </c>
      <c r="E5" s="117">
        <f>IF(B5&gt;0,D5/B5-1,"")</f>
        <v>-0.054</v>
      </c>
      <c r="F5" s="117">
        <f>IF(C5&gt;0,D5/C5,"")</f>
        <v>0.928</v>
      </c>
    </row>
    <row r="6" ht="36" customHeight="1" spans="1:6">
      <c r="A6" s="193" t="s">
        <v>1633</v>
      </c>
      <c r="B6" s="145">
        <v>13674</v>
      </c>
      <c r="C6" s="145">
        <v>13926</v>
      </c>
      <c r="D6" s="145">
        <v>13226</v>
      </c>
      <c r="E6" s="121">
        <f t="shared" ref="E6:E38" si="0">IF(B6&gt;0,D6/B6-1,"")</f>
        <v>-0.033</v>
      </c>
      <c r="F6" s="121">
        <f t="shared" ref="F6:F38" si="1">IF(C6&gt;0,D6/C6,"")</f>
        <v>0.95</v>
      </c>
    </row>
    <row r="7" ht="36" customHeight="1" spans="1:6">
      <c r="A7" s="193" t="s">
        <v>1634</v>
      </c>
      <c r="B7" s="145">
        <v>146</v>
      </c>
      <c r="C7" s="160">
        <v>16</v>
      </c>
      <c r="D7" s="145">
        <v>18</v>
      </c>
      <c r="E7" s="121">
        <f t="shared" si="0"/>
        <v>-0.877</v>
      </c>
      <c r="F7" s="121">
        <f t="shared" si="1"/>
        <v>1.125</v>
      </c>
    </row>
    <row r="8" ht="36" customHeight="1" spans="1:6">
      <c r="A8" s="193" t="s">
        <v>1635</v>
      </c>
      <c r="B8" s="145"/>
      <c r="C8" s="160"/>
      <c r="D8" s="145"/>
      <c r="E8" s="117" t="str">
        <f t="shared" si="0"/>
        <v/>
      </c>
      <c r="F8" s="117" t="str">
        <f t="shared" si="1"/>
        <v/>
      </c>
    </row>
    <row r="9" ht="36" customHeight="1" spans="1:6">
      <c r="A9" s="193" t="s">
        <v>1636</v>
      </c>
      <c r="B9" s="145"/>
      <c r="C9" s="160"/>
      <c r="D9" s="145"/>
      <c r="E9" s="117" t="str">
        <f t="shared" si="0"/>
        <v/>
      </c>
      <c r="F9" s="117" t="str">
        <f t="shared" si="1"/>
        <v/>
      </c>
    </row>
    <row r="10" ht="36" customHeight="1" spans="1:6">
      <c r="A10" s="517" t="s">
        <v>1637</v>
      </c>
      <c r="B10" s="191">
        <v>12436</v>
      </c>
      <c r="C10" s="191">
        <v>16940</v>
      </c>
      <c r="D10" s="191">
        <v>14799</v>
      </c>
      <c r="E10" s="117">
        <f t="shared" si="0"/>
        <v>0.19</v>
      </c>
      <c r="F10" s="117">
        <f t="shared" si="1"/>
        <v>0.874</v>
      </c>
    </row>
    <row r="11" ht="36" customHeight="1" spans="1:6">
      <c r="A11" s="193" t="s">
        <v>1633</v>
      </c>
      <c r="B11" s="160">
        <v>10369</v>
      </c>
      <c r="C11" s="160">
        <v>10673</v>
      </c>
      <c r="D11" s="145">
        <v>11247</v>
      </c>
      <c r="E11" s="121">
        <f t="shared" si="0"/>
        <v>0.085</v>
      </c>
      <c r="F11" s="121">
        <f t="shared" si="1"/>
        <v>1.054</v>
      </c>
    </row>
    <row r="12" ht="36" customHeight="1" spans="1:6">
      <c r="A12" s="193" t="s">
        <v>1634</v>
      </c>
      <c r="B12" s="160">
        <v>30</v>
      </c>
      <c r="C12" s="160">
        <v>38</v>
      </c>
      <c r="D12" s="145">
        <v>11</v>
      </c>
      <c r="E12" s="121">
        <f t="shared" si="0"/>
        <v>-0.633</v>
      </c>
      <c r="F12" s="121">
        <f t="shared" si="1"/>
        <v>0.289</v>
      </c>
    </row>
    <row r="13" ht="36" customHeight="1" spans="1:6">
      <c r="A13" s="193" t="s">
        <v>1635</v>
      </c>
      <c r="B13" s="160">
        <v>1663</v>
      </c>
      <c r="C13" s="160">
        <v>5828</v>
      </c>
      <c r="D13" s="145">
        <v>3258</v>
      </c>
      <c r="E13" s="121">
        <f t="shared" si="0"/>
        <v>0.959</v>
      </c>
      <c r="F13" s="121">
        <f t="shared" si="1"/>
        <v>0.559</v>
      </c>
    </row>
    <row r="14" s="248" customFormat="1" ht="36" customHeight="1" spans="1:6">
      <c r="A14" s="517" t="s">
        <v>1638</v>
      </c>
      <c r="B14" s="158">
        <v>1618</v>
      </c>
      <c r="C14" s="158">
        <v>1578</v>
      </c>
      <c r="D14" s="191">
        <v>1744</v>
      </c>
      <c r="E14" s="117">
        <f t="shared" si="0"/>
        <v>0.078</v>
      </c>
      <c r="F14" s="117">
        <f t="shared" si="1"/>
        <v>1.105</v>
      </c>
    </row>
    <row r="15" s="248" customFormat="1" ht="36" customHeight="1" spans="1:6">
      <c r="A15" s="193" t="s">
        <v>1633</v>
      </c>
      <c r="B15" s="160">
        <v>666</v>
      </c>
      <c r="C15" s="160">
        <v>671</v>
      </c>
      <c r="D15" s="145">
        <v>668</v>
      </c>
      <c r="E15" s="121">
        <f t="shared" si="0"/>
        <v>0.003</v>
      </c>
      <c r="F15" s="121">
        <f t="shared" si="1"/>
        <v>0.996</v>
      </c>
    </row>
    <row r="16" s="248" customFormat="1" ht="36" customHeight="1" spans="1:6">
      <c r="A16" s="193" t="s">
        <v>1634</v>
      </c>
      <c r="B16" s="160">
        <v>9</v>
      </c>
      <c r="C16" s="160">
        <v>7</v>
      </c>
      <c r="D16" s="145">
        <v>8</v>
      </c>
      <c r="E16" s="121">
        <f t="shared" si="0"/>
        <v>-0.111</v>
      </c>
      <c r="F16" s="121">
        <f t="shared" si="1"/>
        <v>1.143</v>
      </c>
    </row>
    <row r="17" s="248" customFormat="1" ht="36" customHeight="1" spans="1:6">
      <c r="A17" s="193" t="s">
        <v>1635</v>
      </c>
      <c r="B17" s="566"/>
      <c r="C17" s="567"/>
      <c r="D17" s="568"/>
      <c r="E17" s="121" t="str">
        <f t="shared" si="0"/>
        <v/>
      </c>
      <c r="F17" s="121" t="str">
        <f t="shared" si="1"/>
        <v/>
      </c>
    </row>
    <row r="18" s="248" customFormat="1" ht="36" customHeight="1" spans="1:6">
      <c r="A18" s="517" t="s">
        <v>1639</v>
      </c>
      <c r="B18" s="158">
        <v>9768</v>
      </c>
      <c r="C18" s="158">
        <v>10081</v>
      </c>
      <c r="D18" s="145">
        <v>10465</v>
      </c>
      <c r="E18" s="117">
        <f t="shared" si="0"/>
        <v>0.071</v>
      </c>
      <c r="F18" s="117">
        <f t="shared" si="1"/>
        <v>1.038</v>
      </c>
    </row>
    <row r="19" s="248" customFormat="1" ht="36" customHeight="1" spans="1:6">
      <c r="A19" s="193" t="s">
        <v>1633</v>
      </c>
      <c r="B19" s="160">
        <v>9593</v>
      </c>
      <c r="C19" s="160">
        <v>10004</v>
      </c>
      <c r="D19" s="145">
        <v>10419</v>
      </c>
      <c r="E19" s="121">
        <f t="shared" si="0"/>
        <v>0.086</v>
      </c>
      <c r="F19" s="121">
        <f t="shared" si="1"/>
        <v>1.041</v>
      </c>
    </row>
    <row r="20" s="248" customFormat="1" ht="36" customHeight="1" spans="1:6">
      <c r="A20" s="193" t="s">
        <v>1634</v>
      </c>
      <c r="B20" s="160">
        <v>67</v>
      </c>
      <c r="C20" s="160">
        <v>43</v>
      </c>
      <c r="D20" s="145">
        <v>34</v>
      </c>
      <c r="E20" s="121">
        <f t="shared" si="0"/>
        <v>-0.493</v>
      </c>
      <c r="F20" s="121">
        <f t="shared" si="1"/>
        <v>0.791</v>
      </c>
    </row>
    <row r="21" s="248" customFormat="1" ht="36" customHeight="1" spans="1:6">
      <c r="A21" s="193" t="s">
        <v>1635</v>
      </c>
      <c r="B21" s="160">
        <v>44</v>
      </c>
      <c r="C21" s="160"/>
      <c r="D21" s="145"/>
      <c r="E21" s="121">
        <f t="shared" si="0"/>
        <v>-1</v>
      </c>
      <c r="F21" s="121" t="str">
        <f t="shared" si="1"/>
        <v/>
      </c>
    </row>
    <row r="22" s="248" customFormat="1" ht="36" customHeight="1" spans="1:6">
      <c r="A22" s="517" t="s">
        <v>1640</v>
      </c>
      <c r="B22" s="158">
        <v>890</v>
      </c>
      <c r="C22" s="158">
        <v>1994</v>
      </c>
      <c r="D22" s="191">
        <v>1657</v>
      </c>
      <c r="E22" s="117">
        <f t="shared" si="0"/>
        <v>0.862</v>
      </c>
      <c r="F22" s="117">
        <f t="shared" si="1"/>
        <v>0.831</v>
      </c>
    </row>
    <row r="23" ht="36" customHeight="1" spans="1:6">
      <c r="A23" s="193" t="s">
        <v>1633</v>
      </c>
      <c r="B23" s="160"/>
      <c r="C23" s="160">
        <v>803</v>
      </c>
      <c r="D23" s="145">
        <v>570</v>
      </c>
      <c r="E23" s="121" t="str">
        <f t="shared" si="0"/>
        <v/>
      </c>
      <c r="F23" s="121">
        <f t="shared" si="1"/>
        <v>0.71</v>
      </c>
    </row>
    <row r="24" ht="36" customHeight="1" spans="1:6">
      <c r="A24" s="193" t="s">
        <v>1634</v>
      </c>
      <c r="B24" s="160"/>
      <c r="C24" s="145">
        <v>4</v>
      </c>
      <c r="D24" s="145">
        <v>4</v>
      </c>
      <c r="E24" s="121" t="str">
        <f t="shared" si="0"/>
        <v/>
      </c>
      <c r="F24" s="121">
        <f t="shared" si="1"/>
        <v>1</v>
      </c>
    </row>
    <row r="25" ht="36" customHeight="1" spans="1:6">
      <c r="A25" s="193" t="s">
        <v>1635</v>
      </c>
      <c r="B25" s="160"/>
      <c r="C25" s="160"/>
      <c r="D25" s="145"/>
      <c r="E25" s="121" t="str">
        <f t="shared" si="0"/>
        <v/>
      </c>
      <c r="F25" s="121" t="str">
        <f t="shared" si="1"/>
        <v/>
      </c>
    </row>
    <row r="26" ht="36" customHeight="1" spans="1:6">
      <c r="A26" s="517" t="s">
        <v>1641</v>
      </c>
      <c r="B26" s="158">
        <v>5768</v>
      </c>
      <c r="C26" s="158">
        <v>13883</v>
      </c>
      <c r="D26" s="191">
        <v>14402</v>
      </c>
      <c r="E26" s="117">
        <f t="shared" si="0"/>
        <v>1.497</v>
      </c>
      <c r="F26" s="117">
        <f t="shared" si="1"/>
        <v>1.037</v>
      </c>
    </row>
    <row r="27" ht="36" customHeight="1" spans="1:6">
      <c r="A27" s="193" t="s">
        <v>1633</v>
      </c>
      <c r="B27" s="160">
        <v>1928</v>
      </c>
      <c r="C27" s="160">
        <v>6362</v>
      </c>
      <c r="D27" s="145">
        <v>7589</v>
      </c>
      <c r="E27" s="121">
        <f t="shared" si="0"/>
        <v>2.936</v>
      </c>
      <c r="F27" s="121">
        <f t="shared" si="1"/>
        <v>1.193</v>
      </c>
    </row>
    <row r="28" ht="36" customHeight="1" spans="1:6">
      <c r="A28" s="193" t="s">
        <v>1634</v>
      </c>
      <c r="B28" s="160">
        <v>686</v>
      </c>
      <c r="C28" s="145">
        <v>450</v>
      </c>
      <c r="D28" s="145">
        <v>290</v>
      </c>
      <c r="E28" s="121">
        <f t="shared" si="0"/>
        <v>-0.577</v>
      </c>
      <c r="F28" s="121">
        <f t="shared" si="1"/>
        <v>0.644</v>
      </c>
    </row>
    <row r="29" ht="36" customHeight="1" spans="1:6">
      <c r="A29" s="193" t="s">
        <v>1635</v>
      </c>
      <c r="B29" s="160">
        <v>2787</v>
      </c>
      <c r="C29" s="145">
        <v>4262</v>
      </c>
      <c r="D29" s="145">
        <v>1809</v>
      </c>
      <c r="E29" s="121">
        <f t="shared" si="0"/>
        <v>-0.351</v>
      </c>
      <c r="F29" s="121">
        <f t="shared" si="1"/>
        <v>0.424</v>
      </c>
    </row>
    <row r="30" ht="36" customHeight="1" spans="1:6">
      <c r="A30" s="517" t="s">
        <v>1642</v>
      </c>
      <c r="B30" s="158">
        <v>12028</v>
      </c>
      <c r="C30" s="158">
        <v>15107</v>
      </c>
      <c r="D30" s="191">
        <v>9664</v>
      </c>
      <c r="E30" s="117">
        <f t="shared" si="0"/>
        <v>-0.197</v>
      </c>
      <c r="F30" s="117">
        <f t="shared" si="1"/>
        <v>0.64</v>
      </c>
    </row>
    <row r="31" ht="36" customHeight="1" spans="1:6">
      <c r="A31" s="193" t="s">
        <v>1633</v>
      </c>
      <c r="B31" s="160">
        <v>4835</v>
      </c>
      <c r="C31" s="160">
        <v>5722</v>
      </c>
      <c r="D31" s="145">
        <v>387</v>
      </c>
      <c r="E31" s="121">
        <f t="shared" si="0"/>
        <v>-0.92</v>
      </c>
      <c r="F31" s="121">
        <f t="shared" si="1"/>
        <v>0.068</v>
      </c>
    </row>
    <row r="32" ht="36" customHeight="1" spans="1:6">
      <c r="A32" s="193" t="s">
        <v>1634</v>
      </c>
      <c r="B32" s="160">
        <v>14</v>
      </c>
      <c r="C32" s="160">
        <v>11</v>
      </c>
      <c r="D32" s="145">
        <v>15</v>
      </c>
      <c r="E32" s="121">
        <f t="shared" si="0"/>
        <v>0.071</v>
      </c>
      <c r="F32" s="121">
        <f t="shared" si="1"/>
        <v>1.364</v>
      </c>
    </row>
    <row r="33" ht="36" customHeight="1" spans="1:6">
      <c r="A33" s="193" t="s">
        <v>1635</v>
      </c>
      <c r="B33" s="160">
        <v>346</v>
      </c>
      <c r="C33" s="160">
        <v>557</v>
      </c>
      <c r="D33" s="145">
        <v>577</v>
      </c>
      <c r="E33" s="121">
        <f t="shared" si="0"/>
        <v>0.668</v>
      </c>
      <c r="F33" s="121">
        <f t="shared" si="1"/>
        <v>1.036</v>
      </c>
    </row>
    <row r="34" ht="36" customHeight="1" spans="1:6">
      <c r="A34" s="535" t="s">
        <v>1643</v>
      </c>
      <c r="B34" s="569">
        <f t="shared" ref="B34:B37" si="2">B5+B10+B14+B18+B22+B26+B30</f>
        <v>65130</v>
      </c>
      <c r="C34" s="569">
        <f t="shared" ref="C34:C37" si="3">C5+C10+C14+C18+C22+C26+C30</f>
        <v>82644</v>
      </c>
      <c r="D34" s="569">
        <f t="shared" ref="D34:D37" si="4">D5+D10+D14+D18+D22+D26+D30</f>
        <v>74136</v>
      </c>
      <c r="E34" s="117">
        <f t="shared" si="0"/>
        <v>0.138</v>
      </c>
      <c r="F34" s="117">
        <f t="shared" si="1"/>
        <v>0.897</v>
      </c>
    </row>
    <row r="35" ht="36" customHeight="1" spans="1:6">
      <c r="A35" s="193" t="s">
        <v>1644</v>
      </c>
      <c r="B35" s="570">
        <f t="shared" si="2"/>
        <v>41065</v>
      </c>
      <c r="C35" s="570">
        <f t="shared" si="3"/>
        <v>48161</v>
      </c>
      <c r="D35" s="570">
        <f t="shared" si="4"/>
        <v>44106</v>
      </c>
      <c r="E35" s="121">
        <f t="shared" si="0"/>
        <v>0.074</v>
      </c>
      <c r="F35" s="121">
        <f t="shared" si="1"/>
        <v>0.916</v>
      </c>
    </row>
    <row r="36" ht="36" customHeight="1" spans="1:6">
      <c r="A36" s="193" t="s">
        <v>1645</v>
      </c>
      <c r="B36" s="570">
        <f t="shared" si="2"/>
        <v>952</v>
      </c>
      <c r="C36" s="570">
        <f t="shared" si="3"/>
        <v>569</v>
      </c>
      <c r="D36" s="570">
        <f t="shared" si="4"/>
        <v>380</v>
      </c>
      <c r="E36" s="121">
        <f t="shared" si="0"/>
        <v>-0.601</v>
      </c>
      <c r="F36" s="121">
        <f t="shared" si="1"/>
        <v>0.668</v>
      </c>
    </row>
    <row r="37" ht="36" customHeight="1" spans="1:6">
      <c r="A37" s="193" t="s">
        <v>1646</v>
      </c>
      <c r="B37" s="570">
        <f t="shared" si="2"/>
        <v>4840</v>
      </c>
      <c r="C37" s="570">
        <f t="shared" si="3"/>
        <v>10647</v>
      </c>
      <c r="D37" s="570">
        <f t="shared" si="4"/>
        <v>5644</v>
      </c>
      <c r="E37" s="121">
        <f t="shared" si="0"/>
        <v>0.166</v>
      </c>
      <c r="F37" s="121">
        <f t="shared" si="1"/>
        <v>0.53</v>
      </c>
    </row>
    <row r="38" ht="36" customHeight="1" spans="1:6">
      <c r="A38" s="193" t="s">
        <v>1647</v>
      </c>
      <c r="B38" s="145"/>
      <c r="C38" s="145"/>
      <c r="D38" s="145"/>
      <c r="E38" s="117" t="str">
        <f t="shared" si="0"/>
        <v/>
      </c>
      <c r="F38" s="117" t="str">
        <f t="shared" si="1"/>
        <v/>
      </c>
    </row>
    <row r="39" ht="208.5" customHeight="1" spans="1:6">
      <c r="A39" s="571"/>
      <c r="B39" s="571"/>
      <c r="C39" s="571"/>
      <c r="D39" s="571"/>
      <c r="E39" s="571"/>
      <c r="F39" s="571"/>
    </row>
    <row r="40" spans="2:4">
      <c r="B40" s="520"/>
      <c r="C40" s="520"/>
      <c r="D40" s="520"/>
    </row>
    <row r="41" spans="2:4">
      <c r="B41" s="520"/>
      <c r="C41" s="520"/>
      <c r="D41" s="520"/>
    </row>
    <row r="42" spans="2:4">
      <c r="B42" s="520"/>
      <c r="C42" s="520"/>
      <c r="D42" s="520"/>
    </row>
    <row r="43" spans="2:4">
      <c r="B43" s="520"/>
      <c r="C43" s="520"/>
      <c r="D43" s="520"/>
    </row>
  </sheetData>
  <mergeCells count="6">
    <mergeCell ref="A1:F1"/>
    <mergeCell ref="C3:D3"/>
    <mergeCell ref="E3:F3"/>
    <mergeCell ref="A39:F39"/>
    <mergeCell ref="A3:A4"/>
    <mergeCell ref="B3:B4"/>
  </mergeCells>
  <conditionalFormatting sqref="C27">
    <cfRule type="cellIs" dxfId="3" priority="7" stopIfTrue="1" operator="lessThanOrEqual">
      <formula>-1</formula>
    </cfRule>
  </conditionalFormatting>
  <conditionalFormatting sqref="B34:D34">
    <cfRule type="cellIs" dxfId="4" priority="11" stopIfTrue="1" operator="lessThan">
      <formula>0</formula>
    </cfRule>
    <cfRule type="cellIs" dxfId="4" priority="15" stopIfTrue="1" operator="lessThan">
      <formula>0</formula>
    </cfRule>
  </conditionalFormatting>
  <conditionalFormatting sqref="B35:D35">
    <cfRule type="cellIs" dxfId="4" priority="12" stopIfTrue="1" operator="lessThan">
      <formula>0</formula>
    </cfRule>
  </conditionalFormatting>
  <conditionalFormatting sqref="B37:D37">
    <cfRule type="cellIs" dxfId="4" priority="14" stopIfTrue="1" operator="lessThan">
      <formula>0</formula>
    </cfRule>
  </conditionalFormatting>
  <conditionalFormatting sqref="B11:B13">
    <cfRule type="cellIs" dxfId="3" priority="5" stopIfTrue="1" operator="lessThanOrEqual">
      <formula>-1</formula>
    </cfRule>
  </conditionalFormatting>
  <conditionalFormatting sqref="B15:B16">
    <cfRule type="cellIs" dxfId="3" priority="4" stopIfTrue="1" operator="lessThanOrEqual">
      <formula>-1</formula>
    </cfRule>
  </conditionalFormatting>
  <conditionalFormatting sqref="B19:B21">
    <cfRule type="cellIs" dxfId="3" priority="3" stopIfTrue="1" operator="lessThanOrEqual">
      <formula>-1</formula>
    </cfRule>
  </conditionalFormatting>
  <conditionalFormatting sqref="B27:B29">
    <cfRule type="cellIs" dxfId="3" priority="2" stopIfTrue="1" operator="lessThanOrEqual">
      <formula>-1</formula>
    </cfRule>
  </conditionalFormatting>
  <conditionalFormatting sqref="B31:B33">
    <cfRule type="cellIs" dxfId="3" priority="1" stopIfTrue="1" operator="lessThanOrEqual">
      <formula>-1</formula>
    </cfRule>
  </conditionalFormatting>
  <conditionalFormatting sqref="C7:C9">
    <cfRule type="cellIs" dxfId="3" priority="10" stopIfTrue="1" operator="lessThanOrEqual">
      <formula>-1</formula>
    </cfRule>
  </conditionalFormatting>
  <conditionalFormatting sqref="C31:C33">
    <cfRule type="cellIs" dxfId="3" priority="6" stopIfTrue="1" operator="lessThanOrEqual">
      <formula>-1</formula>
    </cfRule>
  </conditionalFormatting>
  <conditionalFormatting sqref="C11:C13 C15:C16">
    <cfRule type="cellIs" dxfId="3" priority="9" stopIfTrue="1" operator="lessThanOrEqual">
      <formula>-1</formula>
    </cfRule>
  </conditionalFormatting>
  <conditionalFormatting sqref="C25 C19:C21">
    <cfRule type="cellIs" dxfId="3" priority="8" stopIfTrue="1" operator="lessThanOrEqual">
      <formula>-1</formula>
    </cfRule>
  </conditionalFormatting>
  <conditionalFormatting sqref="B36:D37">
    <cfRule type="cellIs" dxfId="4" priority="13" stopIfTrue="1" operator="lessThan">
      <formula>0</formula>
    </cfRule>
  </conditionalFormatting>
  <conditionalFormatting sqref="C39:D56">
    <cfRule type="cellIs" dxfId="4" priority="50" stopIfTrue="1" operator="lessThan">
      <formula>0</formula>
    </cfRule>
  </conditionalFormatting>
  <conditionalFormatting sqref="E39:F56">
    <cfRule type="cellIs" dxfId="4" priority="49"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26"/>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7583333333333" style="248" customWidth="1"/>
    <col min="5" max="6" width="15.125" style="248" customWidth="1"/>
    <col min="7" max="16384" width="9" style="248"/>
  </cols>
  <sheetData>
    <row r="1" s="248" customFormat="1" ht="45" customHeight="1" spans="1:6">
      <c r="A1" s="337" t="str">
        <f>YEAR(封面!$B$7)-1&amp;"年澄江市社会保险基金支出执行情况表"</f>
        <v>2022年澄江市社会保险基金支出执行情况表</v>
      </c>
      <c r="B1" s="337"/>
      <c r="C1" s="337"/>
      <c r="D1" s="337"/>
      <c r="E1" s="337"/>
      <c r="F1" s="337"/>
    </row>
    <row r="2" s="248" customFormat="1" ht="20.1" customHeight="1" spans="1:6">
      <c r="A2" s="449" t="s">
        <v>1648</v>
      </c>
      <c r="B2" s="418"/>
      <c r="C2" s="339"/>
      <c r="D2" s="265"/>
      <c r="F2" s="419" t="s">
        <v>1649</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6" customHeight="1" spans="1:6">
      <c r="A5" s="517" t="s">
        <v>1650</v>
      </c>
      <c r="B5" s="122">
        <v>23622</v>
      </c>
      <c r="C5" s="122">
        <v>23061</v>
      </c>
      <c r="D5" s="561">
        <v>18751</v>
      </c>
      <c r="E5" s="117">
        <f>IF(B5&gt;0,D5/B5-1,"")</f>
        <v>-0.206</v>
      </c>
      <c r="F5" s="117">
        <f>IF(C5&gt;0,D5/C5,"")</f>
        <v>0.813</v>
      </c>
    </row>
    <row r="6" ht="36" customHeight="1" spans="1:6">
      <c r="A6" s="193" t="s">
        <v>1651</v>
      </c>
      <c r="B6" s="161">
        <v>8037</v>
      </c>
      <c r="C6" s="161">
        <v>8738</v>
      </c>
      <c r="D6" s="562">
        <v>8284</v>
      </c>
      <c r="E6" s="121">
        <f t="shared" ref="E6:E22" si="0">IF(B6&gt;0,D6/B6-1,"")</f>
        <v>0.031</v>
      </c>
      <c r="F6" s="121">
        <f t="shared" ref="F6:F22" si="1">IF(C6&gt;0,D6/C6,"")</f>
        <v>0.948</v>
      </c>
    </row>
    <row r="7" ht="36" customHeight="1" spans="1:6">
      <c r="A7" s="193" t="s">
        <v>1652</v>
      </c>
      <c r="B7" s="161"/>
      <c r="C7" s="161"/>
      <c r="D7" s="562"/>
      <c r="E7" s="117" t="str">
        <f t="shared" si="0"/>
        <v/>
      </c>
      <c r="F7" s="117" t="str">
        <f t="shared" si="1"/>
        <v/>
      </c>
    </row>
    <row r="8" ht="36" customHeight="1" spans="1:6">
      <c r="A8" s="517" t="s">
        <v>1653</v>
      </c>
      <c r="B8" s="122">
        <v>13902</v>
      </c>
      <c r="C8" s="122">
        <v>16101</v>
      </c>
      <c r="D8" s="561">
        <v>15106</v>
      </c>
      <c r="E8" s="117">
        <f t="shared" si="0"/>
        <v>0.087</v>
      </c>
      <c r="F8" s="117">
        <f t="shared" si="1"/>
        <v>0.938</v>
      </c>
    </row>
    <row r="9" ht="36" customHeight="1" spans="1:6">
      <c r="A9" s="193" t="s">
        <v>1651</v>
      </c>
      <c r="B9" s="182">
        <v>13840</v>
      </c>
      <c r="C9" s="182">
        <v>15601</v>
      </c>
      <c r="D9" s="562">
        <v>15084</v>
      </c>
      <c r="E9" s="121">
        <f t="shared" si="0"/>
        <v>0.09</v>
      </c>
      <c r="F9" s="121">
        <f t="shared" si="1"/>
        <v>0.967</v>
      </c>
    </row>
    <row r="10" s="248" customFormat="1" ht="36" customHeight="1" spans="1:6">
      <c r="A10" s="517" t="s">
        <v>1654</v>
      </c>
      <c r="B10" s="122">
        <v>1503</v>
      </c>
      <c r="C10" s="122">
        <v>1376</v>
      </c>
      <c r="D10" s="561">
        <v>731</v>
      </c>
      <c r="E10" s="117">
        <f t="shared" si="0"/>
        <v>-0.514</v>
      </c>
      <c r="F10" s="117">
        <f t="shared" si="1"/>
        <v>0.531</v>
      </c>
    </row>
    <row r="11" s="248" customFormat="1" ht="36" customHeight="1" spans="1:6">
      <c r="A11" s="193" t="s">
        <v>1651</v>
      </c>
      <c r="B11" s="182">
        <v>329</v>
      </c>
      <c r="C11" s="182">
        <v>441</v>
      </c>
      <c r="D11" s="562">
        <v>405</v>
      </c>
      <c r="E11" s="121">
        <f t="shared" si="0"/>
        <v>0.231</v>
      </c>
      <c r="F11" s="121">
        <f t="shared" si="1"/>
        <v>0.918</v>
      </c>
    </row>
    <row r="12" s="248" customFormat="1" ht="36" customHeight="1" spans="1:6">
      <c r="A12" s="517" t="s">
        <v>1655</v>
      </c>
      <c r="B12" s="122">
        <v>9715</v>
      </c>
      <c r="C12" s="122">
        <v>10081</v>
      </c>
      <c r="D12" s="561">
        <v>7294</v>
      </c>
      <c r="E12" s="117">
        <f t="shared" si="0"/>
        <v>-0.249</v>
      </c>
      <c r="F12" s="117">
        <f t="shared" si="1"/>
        <v>0.724</v>
      </c>
    </row>
    <row r="13" s="248" customFormat="1" ht="36" customHeight="1" spans="1:6">
      <c r="A13" s="193" t="s">
        <v>1651</v>
      </c>
      <c r="B13" s="120">
        <v>4491</v>
      </c>
      <c r="C13" s="120">
        <v>4983</v>
      </c>
      <c r="D13" s="562">
        <v>4544</v>
      </c>
      <c r="E13" s="121">
        <f t="shared" si="0"/>
        <v>0.012</v>
      </c>
      <c r="F13" s="121">
        <f t="shared" si="1"/>
        <v>0.912</v>
      </c>
    </row>
    <row r="14" s="248" customFormat="1" ht="36" customHeight="1" spans="1:6">
      <c r="A14" s="517" t="s">
        <v>1656</v>
      </c>
      <c r="B14" s="122">
        <v>890</v>
      </c>
      <c r="C14" s="122">
        <v>1995</v>
      </c>
      <c r="D14" s="561">
        <v>1306</v>
      </c>
      <c r="E14" s="117">
        <f t="shared" si="0"/>
        <v>0.467</v>
      </c>
      <c r="F14" s="117">
        <f t="shared" si="1"/>
        <v>0.655</v>
      </c>
    </row>
    <row r="15" ht="36" customHeight="1" spans="1:6">
      <c r="A15" s="193" t="s">
        <v>1651</v>
      </c>
      <c r="B15" s="120">
        <v>890</v>
      </c>
      <c r="C15" s="120">
        <v>1188</v>
      </c>
      <c r="D15" s="562">
        <v>733</v>
      </c>
      <c r="E15" s="121">
        <f t="shared" si="0"/>
        <v>-0.176</v>
      </c>
      <c r="F15" s="121">
        <f t="shared" si="1"/>
        <v>0.617</v>
      </c>
    </row>
    <row r="16" ht="36" customHeight="1" spans="1:6">
      <c r="A16" s="517" t="s">
        <v>1657</v>
      </c>
      <c r="B16" s="122">
        <v>4567</v>
      </c>
      <c r="C16" s="122">
        <v>5023</v>
      </c>
      <c r="D16" s="561">
        <v>4850</v>
      </c>
      <c r="E16" s="117">
        <f t="shared" si="0"/>
        <v>0.062</v>
      </c>
      <c r="F16" s="117">
        <f t="shared" si="1"/>
        <v>0.966</v>
      </c>
    </row>
    <row r="17" ht="36" customHeight="1" spans="1:6">
      <c r="A17" s="193" t="s">
        <v>1651</v>
      </c>
      <c r="B17" s="182">
        <v>4561</v>
      </c>
      <c r="C17" s="182">
        <v>5016</v>
      </c>
      <c r="D17" s="562">
        <v>4843</v>
      </c>
      <c r="E17" s="121">
        <f t="shared" si="0"/>
        <v>0.062</v>
      </c>
      <c r="F17" s="121">
        <f t="shared" si="1"/>
        <v>0.966</v>
      </c>
    </row>
    <row r="18" ht="36" customHeight="1" spans="1:6">
      <c r="A18" s="517" t="s">
        <v>1658</v>
      </c>
      <c r="B18" s="122">
        <v>12019</v>
      </c>
      <c r="C18" s="122">
        <v>15107</v>
      </c>
      <c r="D18" s="561">
        <v>7068</v>
      </c>
      <c r="E18" s="117">
        <f t="shared" si="0"/>
        <v>-0.412</v>
      </c>
      <c r="F18" s="117">
        <f t="shared" si="1"/>
        <v>0.468</v>
      </c>
    </row>
    <row r="19" ht="36" customHeight="1" spans="1:6">
      <c r="A19" s="193" t="s">
        <v>1651</v>
      </c>
      <c r="B19" s="120">
        <v>6568</v>
      </c>
      <c r="C19" s="120">
        <v>6902</v>
      </c>
      <c r="D19" s="562">
        <v>5457</v>
      </c>
      <c r="E19" s="121">
        <f t="shared" si="0"/>
        <v>-0.169</v>
      </c>
      <c r="F19" s="121">
        <f t="shared" si="1"/>
        <v>0.791</v>
      </c>
    </row>
    <row r="20" ht="36" customHeight="1" spans="1:6">
      <c r="A20" s="535" t="s">
        <v>1659</v>
      </c>
      <c r="B20" s="563">
        <f>B5+B8+B10+B12+B14+B16+B18</f>
        <v>66218</v>
      </c>
      <c r="C20" s="563">
        <f>C5+C8+C10+C12+C14+C16+C18</f>
        <v>72744</v>
      </c>
      <c r="D20" s="563">
        <f>D5+D8+D10+D12+D14+D16+D18</f>
        <v>55106</v>
      </c>
      <c r="E20" s="117">
        <f t="shared" si="0"/>
        <v>-0.168</v>
      </c>
      <c r="F20" s="117">
        <f t="shared" si="1"/>
        <v>0.758</v>
      </c>
    </row>
    <row r="21" ht="36" customHeight="1" spans="1:6">
      <c r="A21" s="193" t="s">
        <v>1660</v>
      </c>
      <c r="B21" s="564">
        <f>B6+B9+B11+B13+B15+B17+B19</f>
        <v>38716</v>
      </c>
      <c r="C21" s="564">
        <f>C6+C9+C11+C13+C15+C17+C19</f>
        <v>42869</v>
      </c>
      <c r="D21" s="564">
        <f>D6+D9+D11+D13+D15+D17+D19</f>
        <v>39350</v>
      </c>
      <c r="E21" s="121">
        <f t="shared" si="0"/>
        <v>0.016</v>
      </c>
      <c r="F21" s="121">
        <f t="shared" si="1"/>
        <v>0.918</v>
      </c>
    </row>
    <row r="22" ht="36" customHeight="1" spans="1:6">
      <c r="A22" s="193" t="s">
        <v>1652</v>
      </c>
      <c r="B22" s="564"/>
      <c r="C22" s="564"/>
      <c r="D22" s="145"/>
      <c r="E22" s="117" t="str">
        <f t="shared" si="0"/>
        <v/>
      </c>
      <c r="F22" s="117" t="str">
        <f t="shared" si="1"/>
        <v/>
      </c>
    </row>
    <row r="23" spans="2:4">
      <c r="B23" s="520"/>
      <c r="C23" s="520"/>
      <c r="D23" s="520"/>
    </row>
    <row r="24" spans="2:4">
      <c r="B24" s="520"/>
      <c r="C24" s="520"/>
      <c r="D24" s="520"/>
    </row>
    <row r="25" spans="2:4">
      <c r="B25" s="520"/>
      <c r="C25" s="520"/>
      <c r="D25" s="520"/>
    </row>
    <row r="26" spans="2:4">
      <c r="B26" s="520"/>
      <c r="C26" s="520"/>
      <c r="D26" s="520"/>
    </row>
  </sheetData>
  <mergeCells count="5">
    <mergeCell ref="A1:F1"/>
    <mergeCell ref="C3:D3"/>
    <mergeCell ref="E3:F3"/>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24"/>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3" width="16.625" style="248" customWidth="1"/>
    <col min="4" max="4" width="16.625" style="557" customWidth="1"/>
    <col min="5" max="6" width="15.125" style="248" customWidth="1"/>
    <col min="7" max="16384" width="9" style="248"/>
  </cols>
  <sheetData>
    <row r="1" s="248" customFormat="1" ht="45" customHeight="1" spans="1:6">
      <c r="A1" s="337" t="str">
        <f>YEAR(封面!$B$7)-1&amp;"年澄江市社会保险基金结余执行情况表"</f>
        <v>2022年澄江市社会保险基金结余执行情况表</v>
      </c>
      <c r="B1" s="337"/>
      <c r="C1" s="337"/>
      <c r="D1" s="337"/>
      <c r="E1" s="337"/>
      <c r="F1" s="337"/>
    </row>
    <row r="2" s="248" customFormat="1" ht="20.1" customHeight="1" spans="1:6">
      <c r="A2" s="449" t="s">
        <v>1661</v>
      </c>
      <c r="B2" s="418"/>
      <c r="C2" s="339"/>
      <c r="D2" s="265"/>
      <c r="F2" s="419" t="s">
        <v>1662</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6" customHeight="1" spans="1:6">
      <c r="A5" s="517" t="s">
        <v>1663</v>
      </c>
      <c r="B5" s="518">
        <v>-1000</v>
      </c>
      <c r="C5" s="173">
        <v>0</v>
      </c>
      <c r="D5" s="558">
        <v>2347</v>
      </c>
      <c r="E5" s="117" t="str">
        <f>IF(B5&gt;0,D5/B5-1,"")</f>
        <v/>
      </c>
      <c r="F5" s="117" t="str">
        <f>IF(C5&gt;0,D5/C5,"")</f>
        <v/>
      </c>
    </row>
    <row r="6" ht="36" customHeight="1" spans="1:6">
      <c r="A6" s="193" t="s">
        <v>1664</v>
      </c>
      <c r="B6" s="274">
        <v>3580</v>
      </c>
      <c r="C6" s="559">
        <v>3580</v>
      </c>
      <c r="D6" s="175">
        <v>3580</v>
      </c>
      <c r="E6" s="117">
        <f t="shared" ref="E6:E20" si="0">IF(B6&gt;0,D6/B6-1,"")</f>
        <v>0</v>
      </c>
      <c r="F6" s="121">
        <f t="shared" ref="F6:F20" si="1">IF(C6&gt;0,D6/C6,"")</f>
        <v>1</v>
      </c>
    </row>
    <row r="7" ht="36" customHeight="1" spans="1:6">
      <c r="A7" s="517" t="s">
        <v>1665</v>
      </c>
      <c r="B7" s="518">
        <v>-1466</v>
      </c>
      <c r="C7" s="173">
        <v>839</v>
      </c>
      <c r="D7" s="558">
        <v>-858</v>
      </c>
      <c r="E7" s="117" t="str">
        <f t="shared" si="0"/>
        <v/>
      </c>
      <c r="F7" s="117">
        <f t="shared" si="1"/>
        <v>-1.023</v>
      </c>
    </row>
    <row r="8" ht="36" customHeight="1" spans="1:6">
      <c r="A8" s="193" t="s">
        <v>1666</v>
      </c>
      <c r="B8" s="274">
        <v>920</v>
      </c>
      <c r="C8" s="175">
        <v>3331</v>
      </c>
      <c r="D8" s="175">
        <v>350</v>
      </c>
      <c r="E8" s="121">
        <f t="shared" si="0"/>
        <v>-0.62</v>
      </c>
      <c r="F8" s="121">
        <f t="shared" si="1"/>
        <v>0.105</v>
      </c>
    </row>
    <row r="9" s="248" customFormat="1" ht="36" customHeight="1" spans="1:6">
      <c r="A9" s="517" t="s">
        <v>1667</v>
      </c>
      <c r="B9" s="518">
        <v>115</v>
      </c>
      <c r="C9" s="173">
        <v>202</v>
      </c>
      <c r="D9" s="173">
        <v>1100</v>
      </c>
      <c r="E9" s="117">
        <f t="shared" si="0"/>
        <v>8.565</v>
      </c>
      <c r="F9" s="117">
        <f t="shared" si="1"/>
        <v>5.446</v>
      </c>
    </row>
    <row r="10" ht="36" customHeight="1" spans="1:6">
      <c r="A10" s="193" t="s">
        <v>1668</v>
      </c>
      <c r="B10" s="274">
        <v>286</v>
      </c>
      <c r="C10" s="175">
        <v>439</v>
      </c>
      <c r="D10" s="175">
        <v>300</v>
      </c>
      <c r="E10" s="121">
        <f t="shared" si="0"/>
        <v>0.049</v>
      </c>
      <c r="F10" s="121">
        <f t="shared" si="1"/>
        <v>0.683</v>
      </c>
    </row>
    <row r="11" ht="36" customHeight="1" spans="1:6">
      <c r="A11" s="517" t="s">
        <v>1669</v>
      </c>
      <c r="B11" s="518">
        <v>53</v>
      </c>
      <c r="C11" s="173"/>
      <c r="D11" s="173">
        <v>50</v>
      </c>
      <c r="E11" s="117">
        <f t="shared" si="0"/>
        <v>-0.057</v>
      </c>
      <c r="F11" s="117" t="str">
        <f t="shared" si="1"/>
        <v/>
      </c>
    </row>
    <row r="12" ht="36" customHeight="1" spans="1:6">
      <c r="A12" s="193" t="s">
        <v>1670</v>
      </c>
      <c r="B12" s="274">
        <v>176</v>
      </c>
      <c r="C12" s="175">
        <v>124</v>
      </c>
      <c r="D12" s="175">
        <v>150</v>
      </c>
      <c r="E12" s="121">
        <f t="shared" si="0"/>
        <v>-0.148</v>
      </c>
      <c r="F12" s="121">
        <f t="shared" si="1"/>
        <v>1.21</v>
      </c>
    </row>
    <row r="13" s="248" customFormat="1" ht="36" customHeight="1" spans="1:6">
      <c r="A13" s="517" t="s">
        <v>1671</v>
      </c>
      <c r="B13" s="518"/>
      <c r="C13" s="173"/>
      <c r="D13" s="115"/>
      <c r="E13" s="117" t="str">
        <f t="shared" si="0"/>
        <v/>
      </c>
      <c r="F13" s="117" t="str">
        <f t="shared" si="1"/>
        <v/>
      </c>
    </row>
    <row r="14" s="248" customFormat="1" ht="36" customHeight="1" spans="1:6">
      <c r="A14" s="193" t="s">
        <v>1672</v>
      </c>
      <c r="B14" s="274">
        <v>0</v>
      </c>
      <c r="C14" s="175"/>
      <c r="D14" s="175"/>
      <c r="E14" s="117" t="str">
        <f t="shared" si="0"/>
        <v/>
      </c>
      <c r="F14" s="117" t="str">
        <f t="shared" si="1"/>
        <v/>
      </c>
    </row>
    <row r="15" s="248" customFormat="1" ht="36" customHeight="1" spans="1:6">
      <c r="A15" s="517" t="s">
        <v>1673</v>
      </c>
      <c r="B15" s="518">
        <v>1202</v>
      </c>
      <c r="C15" s="173">
        <v>8860</v>
      </c>
      <c r="D15" s="115">
        <v>1500</v>
      </c>
      <c r="E15" s="117">
        <f t="shared" si="0"/>
        <v>0.248</v>
      </c>
      <c r="F15" s="117">
        <f t="shared" si="1"/>
        <v>0.169</v>
      </c>
    </row>
    <row r="16" s="248" customFormat="1" ht="36" customHeight="1" spans="1:6">
      <c r="A16" s="193" t="s">
        <v>1674</v>
      </c>
      <c r="B16" s="274">
        <v>17256</v>
      </c>
      <c r="C16" s="175">
        <v>38497</v>
      </c>
      <c r="D16" s="175">
        <v>18000</v>
      </c>
      <c r="E16" s="121">
        <f t="shared" si="0"/>
        <v>0.043</v>
      </c>
      <c r="F16" s="121">
        <f t="shared" si="1"/>
        <v>0.468</v>
      </c>
    </row>
    <row r="17" s="248" customFormat="1" ht="36" customHeight="1" spans="1:6">
      <c r="A17" s="517" t="s">
        <v>1675</v>
      </c>
      <c r="B17" s="518">
        <v>9</v>
      </c>
      <c r="C17" s="173"/>
      <c r="D17" s="115">
        <v>10</v>
      </c>
      <c r="E17" s="117">
        <f t="shared" si="0"/>
        <v>0.111</v>
      </c>
      <c r="F17" s="117" t="str">
        <f t="shared" si="1"/>
        <v/>
      </c>
    </row>
    <row r="18" ht="36" customHeight="1" spans="1:6">
      <c r="A18" s="193" t="s">
        <v>1676</v>
      </c>
      <c r="B18" s="274">
        <v>19</v>
      </c>
      <c r="C18" s="175">
        <v>10</v>
      </c>
      <c r="D18" s="175">
        <v>15</v>
      </c>
      <c r="E18" s="121">
        <f t="shared" si="0"/>
        <v>-0.211</v>
      </c>
      <c r="F18" s="121">
        <f t="shared" si="1"/>
        <v>1.5</v>
      </c>
    </row>
    <row r="19" ht="36" customHeight="1" spans="1:6">
      <c r="A19" s="517" t="s">
        <v>1677</v>
      </c>
      <c r="B19" s="244">
        <f>B5+B7+B9+B11+B13+B15+B17</f>
        <v>-1087</v>
      </c>
      <c r="C19" s="244">
        <f>C5+C7+C9+C11+C13+C15+C17</f>
        <v>9901</v>
      </c>
      <c r="D19" s="244">
        <f>D5+D7+D9+D11+D13+D15+D17</f>
        <v>4149</v>
      </c>
      <c r="E19" s="117" t="str">
        <f t="shared" si="0"/>
        <v/>
      </c>
      <c r="F19" s="117">
        <f t="shared" si="1"/>
        <v>0.419</v>
      </c>
    </row>
    <row r="20" ht="36" customHeight="1" spans="1:6">
      <c r="A20" s="517" t="s">
        <v>1678</v>
      </c>
      <c r="B20" s="244">
        <f>B6+B8+B10+B12+B14+B16+B18</f>
        <v>22237</v>
      </c>
      <c r="C20" s="244">
        <f>C6+C8+C10+C12+C14+C16+C18</f>
        <v>45981</v>
      </c>
      <c r="D20" s="244">
        <f>D6+D8+D10+D12+D14+D16+D18</f>
        <v>22395</v>
      </c>
      <c r="E20" s="117">
        <f t="shared" si="0"/>
        <v>0.007</v>
      </c>
      <c r="F20" s="117">
        <f t="shared" si="1"/>
        <v>0.487</v>
      </c>
    </row>
    <row r="21" spans="2:4">
      <c r="B21" s="520"/>
      <c r="C21" s="520"/>
      <c r="D21" s="560"/>
    </row>
    <row r="22" spans="2:4">
      <c r="B22" s="520"/>
      <c r="C22" s="520"/>
      <c r="D22" s="560"/>
    </row>
    <row r="23" spans="2:4">
      <c r="B23" s="520"/>
      <c r="C23" s="520"/>
      <c r="D23" s="560"/>
    </row>
    <row r="24" spans="2:4">
      <c r="B24" s="520"/>
      <c r="C24" s="520"/>
      <c r="D24" s="560"/>
    </row>
  </sheetData>
  <mergeCells count="5">
    <mergeCell ref="A1:F1"/>
    <mergeCell ref="C3:D3"/>
    <mergeCell ref="E3:F3"/>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43"/>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7583333333333" style="248" customWidth="1"/>
    <col min="5" max="6" width="15.125" style="248" customWidth="1"/>
    <col min="7" max="245" width="9" style="248"/>
    <col min="246" max="246" width="41.6333333333333" style="248" customWidth="1"/>
    <col min="247" max="248" width="17" style="248" customWidth="1"/>
    <col min="249" max="249" width="12.3833333333333" style="248" customWidth="1"/>
    <col min="250" max="501" width="9" style="248"/>
    <col min="502" max="502" width="41.6333333333333" style="248" customWidth="1"/>
    <col min="503" max="504" width="17" style="248" customWidth="1"/>
    <col min="505" max="505" width="12.3833333333333" style="248" customWidth="1"/>
    <col min="506" max="757" width="9" style="248"/>
    <col min="758" max="758" width="41.6333333333333" style="248" customWidth="1"/>
    <col min="759" max="760" width="17" style="248" customWidth="1"/>
    <col min="761" max="761" width="12.3833333333333" style="248" customWidth="1"/>
    <col min="762" max="1013" width="9" style="248"/>
    <col min="1014" max="1014" width="41.6333333333333" style="248" customWidth="1"/>
    <col min="1015" max="1016" width="17" style="248" customWidth="1"/>
    <col min="1017" max="1017" width="12.3833333333333" style="248" customWidth="1"/>
    <col min="1018" max="1269" width="9" style="248"/>
    <col min="1270" max="1270" width="41.6333333333333" style="248" customWidth="1"/>
    <col min="1271" max="1272" width="17" style="248" customWidth="1"/>
    <col min="1273" max="1273" width="12.3833333333333" style="248" customWidth="1"/>
    <col min="1274" max="1525" width="9" style="248"/>
    <col min="1526" max="1526" width="41.6333333333333" style="248" customWidth="1"/>
    <col min="1527" max="1528" width="17" style="248" customWidth="1"/>
    <col min="1529" max="1529" width="12.3833333333333" style="248" customWidth="1"/>
    <col min="1530" max="1781" width="9" style="248"/>
    <col min="1782" max="1782" width="41.6333333333333" style="248" customWidth="1"/>
    <col min="1783" max="1784" width="17" style="248" customWidth="1"/>
    <col min="1785" max="1785" width="12.3833333333333" style="248" customWidth="1"/>
    <col min="1786" max="2037" width="9" style="248"/>
    <col min="2038" max="2038" width="41.6333333333333" style="248" customWidth="1"/>
    <col min="2039" max="2040" width="17" style="248" customWidth="1"/>
    <col min="2041" max="2041" width="12.3833333333333" style="248" customWidth="1"/>
    <col min="2042" max="2293" width="9" style="248"/>
    <col min="2294" max="2294" width="41.6333333333333" style="248" customWidth="1"/>
    <col min="2295" max="2296" width="17" style="248" customWidth="1"/>
    <col min="2297" max="2297" width="12.3833333333333" style="248" customWidth="1"/>
    <col min="2298" max="2549" width="9" style="248"/>
    <col min="2550" max="2550" width="41.6333333333333" style="248" customWidth="1"/>
    <col min="2551" max="2552" width="17" style="248" customWidth="1"/>
    <col min="2553" max="2553" width="12.3833333333333" style="248" customWidth="1"/>
    <col min="2554" max="2805" width="9" style="248"/>
    <col min="2806" max="2806" width="41.6333333333333" style="248" customWidth="1"/>
    <col min="2807" max="2808" width="17" style="248" customWidth="1"/>
    <col min="2809" max="2809" width="12.3833333333333" style="248" customWidth="1"/>
    <col min="2810" max="3061" width="9" style="248"/>
    <col min="3062" max="3062" width="41.6333333333333" style="248" customWidth="1"/>
    <col min="3063" max="3064" width="17" style="248" customWidth="1"/>
    <col min="3065" max="3065" width="12.3833333333333" style="248" customWidth="1"/>
    <col min="3066" max="3317" width="9" style="248"/>
    <col min="3318" max="3318" width="41.6333333333333" style="248" customWidth="1"/>
    <col min="3319" max="3320" width="17" style="248" customWidth="1"/>
    <col min="3321" max="3321" width="12.3833333333333" style="248" customWidth="1"/>
    <col min="3322" max="3573" width="9" style="248"/>
    <col min="3574" max="3574" width="41.6333333333333" style="248" customWidth="1"/>
    <col min="3575" max="3576" width="17" style="248" customWidth="1"/>
    <col min="3577" max="3577" width="12.3833333333333" style="248" customWidth="1"/>
    <col min="3578" max="3829" width="9" style="248"/>
    <col min="3830" max="3830" width="41.6333333333333" style="248" customWidth="1"/>
    <col min="3831" max="3832" width="17" style="248" customWidth="1"/>
    <col min="3833" max="3833" width="12.3833333333333" style="248" customWidth="1"/>
    <col min="3834" max="4085" width="9" style="248"/>
    <col min="4086" max="4086" width="41.6333333333333" style="248" customWidth="1"/>
    <col min="4087" max="4088" width="17" style="248" customWidth="1"/>
    <col min="4089" max="4089" width="12.3833333333333" style="248" customWidth="1"/>
    <col min="4090" max="4341" width="9" style="248"/>
    <col min="4342" max="4342" width="41.6333333333333" style="248" customWidth="1"/>
    <col min="4343" max="4344" width="17" style="248" customWidth="1"/>
    <col min="4345" max="4345" width="12.3833333333333" style="248" customWidth="1"/>
    <col min="4346" max="4597" width="9" style="248"/>
    <col min="4598" max="4598" width="41.6333333333333" style="248" customWidth="1"/>
    <col min="4599" max="4600" width="17" style="248" customWidth="1"/>
    <col min="4601" max="4601" width="12.3833333333333" style="248" customWidth="1"/>
    <col min="4602" max="4853" width="9" style="248"/>
    <col min="4854" max="4854" width="41.6333333333333" style="248" customWidth="1"/>
    <col min="4855" max="4856" width="17" style="248" customWidth="1"/>
    <col min="4857" max="4857" width="12.3833333333333" style="248" customWidth="1"/>
    <col min="4858" max="5109" width="9" style="248"/>
    <col min="5110" max="5110" width="41.6333333333333" style="248" customWidth="1"/>
    <col min="5111" max="5112" width="17" style="248" customWidth="1"/>
    <col min="5113" max="5113" width="12.3833333333333" style="248" customWidth="1"/>
    <col min="5114" max="5365" width="9" style="248"/>
    <col min="5366" max="5366" width="41.6333333333333" style="248" customWidth="1"/>
    <col min="5367" max="5368" width="17" style="248" customWidth="1"/>
    <col min="5369" max="5369" width="12.3833333333333" style="248" customWidth="1"/>
    <col min="5370" max="5621" width="9" style="248"/>
    <col min="5622" max="5622" width="41.6333333333333" style="248" customWidth="1"/>
    <col min="5623" max="5624" width="17" style="248" customWidth="1"/>
    <col min="5625" max="5625" width="12.3833333333333" style="248" customWidth="1"/>
    <col min="5626" max="5877" width="9" style="248"/>
    <col min="5878" max="5878" width="41.6333333333333" style="248" customWidth="1"/>
    <col min="5879" max="5880" width="17" style="248" customWidth="1"/>
    <col min="5881" max="5881" width="12.3833333333333" style="248" customWidth="1"/>
    <col min="5882" max="6133" width="9" style="248"/>
    <col min="6134" max="6134" width="41.6333333333333" style="248" customWidth="1"/>
    <col min="6135" max="6136" width="17" style="248" customWidth="1"/>
    <col min="6137" max="6137" width="12.3833333333333" style="248" customWidth="1"/>
    <col min="6138" max="6389" width="9" style="248"/>
    <col min="6390" max="6390" width="41.6333333333333" style="248" customWidth="1"/>
    <col min="6391" max="6392" width="17" style="248" customWidth="1"/>
    <col min="6393" max="6393" width="12.3833333333333" style="248" customWidth="1"/>
    <col min="6394" max="6645" width="9" style="248"/>
    <col min="6646" max="6646" width="41.6333333333333" style="248" customWidth="1"/>
    <col min="6647" max="6648" width="17" style="248" customWidth="1"/>
    <col min="6649" max="6649" width="12.3833333333333" style="248" customWidth="1"/>
    <col min="6650" max="6901" width="9" style="248"/>
    <col min="6902" max="6902" width="41.6333333333333" style="248" customWidth="1"/>
    <col min="6903" max="6904" width="17" style="248" customWidth="1"/>
    <col min="6905" max="6905" width="12.3833333333333" style="248" customWidth="1"/>
    <col min="6906" max="7157" width="9" style="248"/>
    <col min="7158" max="7158" width="41.6333333333333" style="248" customWidth="1"/>
    <col min="7159" max="7160" width="17" style="248" customWidth="1"/>
    <col min="7161" max="7161" width="12.3833333333333" style="248" customWidth="1"/>
    <col min="7162" max="7413" width="9" style="248"/>
    <col min="7414" max="7414" width="41.6333333333333" style="248" customWidth="1"/>
    <col min="7415" max="7416" width="17" style="248" customWidth="1"/>
    <col min="7417" max="7417" width="12.3833333333333" style="248" customWidth="1"/>
    <col min="7418" max="7669" width="9" style="248"/>
    <col min="7670" max="7670" width="41.6333333333333" style="248" customWidth="1"/>
    <col min="7671" max="7672" width="17" style="248" customWidth="1"/>
    <col min="7673" max="7673" width="12.3833333333333" style="248" customWidth="1"/>
    <col min="7674" max="7925" width="9" style="248"/>
    <col min="7926" max="7926" width="41.6333333333333" style="248" customWidth="1"/>
    <col min="7927" max="7928" width="17" style="248" customWidth="1"/>
    <col min="7929" max="7929" width="12.3833333333333" style="248" customWidth="1"/>
    <col min="7930" max="8181" width="9" style="248"/>
    <col min="8182" max="8182" width="41.6333333333333" style="248" customWidth="1"/>
    <col min="8183" max="8184" width="17" style="248" customWidth="1"/>
    <col min="8185" max="8185" width="12.3833333333333" style="248" customWidth="1"/>
    <col min="8186" max="8437" width="9" style="248"/>
    <col min="8438" max="8438" width="41.6333333333333" style="248" customWidth="1"/>
    <col min="8439" max="8440" width="17" style="248" customWidth="1"/>
    <col min="8441" max="8441" width="12.3833333333333" style="248" customWidth="1"/>
    <col min="8442" max="8693" width="9" style="248"/>
    <col min="8694" max="8694" width="41.6333333333333" style="248" customWidth="1"/>
    <col min="8695" max="8696" width="17" style="248" customWidth="1"/>
    <col min="8697" max="8697" width="12.3833333333333" style="248" customWidth="1"/>
    <col min="8698" max="8949" width="9" style="248"/>
    <col min="8950" max="8950" width="41.6333333333333" style="248" customWidth="1"/>
    <col min="8951" max="8952" width="17" style="248" customWidth="1"/>
    <col min="8953" max="8953" width="12.3833333333333" style="248" customWidth="1"/>
    <col min="8954" max="9205" width="9" style="248"/>
    <col min="9206" max="9206" width="41.6333333333333" style="248" customWidth="1"/>
    <col min="9207" max="9208" width="17" style="248" customWidth="1"/>
    <col min="9209" max="9209" width="12.3833333333333" style="248" customWidth="1"/>
    <col min="9210" max="9461" width="9" style="248"/>
    <col min="9462" max="9462" width="41.6333333333333" style="248" customWidth="1"/>
    <col min="9463" max="9464" width="17" style="248" customWidth="1"/>
    <col min="9465" max="9465" width="12.3833333333333" style="248" customWidth="1"/>
    <col min="9466" max="9717" width="9" style="248"/>
    <col min="9718" max="9718" width="41.6333333333333" style="248" customWidth="1"/>
    <col min="9719" max="9720" width="17" style="248" customWidth="1"/>
    <col min="9721" max="9721" width="12.3833333333333" style="248" customWidth="1"/>
    <col min="9722" max="9973" width="9" style="248"/>
    <col min="9974" max="9974" width="41.6333333333333" style="248" customWidth="1"/>
    <col min="9975" max="9976" width="17" style="248" customWidth="1"/>
    <col min="9977" max="9977" width="12.3833333333333" style="248" customWidth="1"/>
    <col min="9978" max="10229" width="9" style="248"/>
    <col min="10230" max="10230" width="41.6333333333333" style="248" customWidth="1"/>
    <col min="10231" max="10232" width="17" style="248" customWidth="1"/>
    <col min="10233" max="10233" width="12.3833333333333" style="248" customWidth="1"/>
    <col min="10234" max="10485" width="9" style="248"/>
    <col min="10486" max="10486" width="41.6333333333333" style="248" customWidth="1"/>
    <col min="10487" max="10488" width="17" style="248" customWidth="1"/>
    <col min="10489" max="10489" width="12.3833333333333" style="248" customWidth="1"/>
    <col min="10490" max="10741" width="9" style="248"/>
    <col min="10742" max="10742" width="41.6333333333333" style="248" customWidth="1"/>
    <col min="10743" max="10744" width="17" style="248" customWidth="1"/>
    <col min="10745" max="10745" width="12.3833333333333" style="248" customWidth="1"/>
    <col min="10746" max="10997" width="9" style="248"/>
    <col min="10998" max="10998" width="41.6333333333333" style="248" customWidth="1"/>
    <col min="10999" max="11000" width="17" style="248" customWidth="1"/>
    <col min="11001" max="11001" width="12.3833333333333" style="248" customWidth="1"/>
    <col min="11002" max="11253" width="9" style="248"/>
    <col min="11254" max="11254" width="41.6333333333333" style="248" customWidth="1"/>
    <col min="11255" max="11256" width="17" style="248" customWidth="1"/>
    <col min="11257" max="11257" width="12.3833333333333" style="248" customWidth="1"/>
    <col min="11258" max="11509" width="9" style="248"/>
    <col min="11510" max="11510" width="41.6333333333333" style="248" customWidth="1"/>
    <col min="11511" max="11512" width="17" style="248" customWidth="1"/>
    <col min="11513" max="11513" width="12.3833333333333" style="248" customWidth="1"/>
    <col min="11514" max="11765" width="9" style="248"/>
    <col min="11766" max="11766" width="41.6333333333333" style="248" customWidth="1"/>
    <col min="11767" max="11768" width="17" style="248" customWidth="1"/>
    <col min="11769" max="11769" width="12.3833333333333" style="248" customWidth="1"/>
    <col min="11770" max="12021" width="9" style="248"/>
    <col min="12022" max="12022" width="41.6333333333333" style="248" customWidth="1"/>
    <col min="12023" max="12024" width="17" style="248" customWidth="1"/>
    <col min="12025" max="12025" width="12.3833333333333" style="248" customWidth="1"/>
    <col min="12026" max="12277" width="9" style="248"/>
    <col min="12278" max="12278" width="41.6333333333333" style="248" customWidth="1"/>
    <col min="12279" max="12280" width="17" style="248" customWidth="1"/>
    <col min="12281" max="12281" width="12.3833333333333" style="248" customWidth="1"/>
    <col min="12282" max="12533" width="9" style="248"/>
    <col min="12534" max="12534" width="41.6333333333333" style="248" customWidth="1"/>
    <col min="12535" max="12536" width="17" style="248" customWidth="1"/>
    <col min="12537" max="12537" width="12.3833333333333" style="248" customWidth="1"/>
    <col min="12538" max="12789" width="9" style="248"/>
    <col min="12790" max="12790" width="41.6333333333333" style="248" customWidth="1"/>
    <col min="12791" max="12792" width="17" style="248" customWidth="1"/>
    <col min="12793" max="12793" width="12.3833333333333" style="248" customWidth="1"/>
    <col min="12794" max="13045" width="9" style="248"/>
    <col min="13046" max="13046" width="41.6333333333333" style="248" customWidth="1"/>
    <col min="13047" max="13048" width="17" style="248" customWidth="1"/>
    <col min="13049" max="13049" width="12.3833333333333" style="248" customWidth="1"/>
    <col min="13050" max="13301" width="9" style="248"/>
    <col min="13302" max="13302" width="41.6333333333333" style="248" customWidth="1"/>
    <col min="13303" max="13304" width="17" style="248" customWidth="1"/>
    <col min="13305" max="13305" width="12.3833333333333" style="248" customWidth="1"/>
    <col min="13306" max="13557" width="9" style="248"/>
    <col min="13558" max="13558" width="41.6333333333333" style="248" customWidth="1"/>
    <col min="13559" max="13560" width="17" style="248" customWidth="1"/>
    <col min="13561" max="13561" width="12.3833333333333" style="248" customWidth="1"/>
    <col min="13562" max="13813" width="9" style="248"/>
    <col min="13814" max="13814" width="41.6333333333333" style="248" customWidth="1"/>
    <col min="13815" max="13816" width="17" style="248" customWidth="1"/>
    <col min="13817" max="13817" width="12.3833333333333" style="248" customWidth="1"/>
    <col min="13818" max="14069" width="9" style="248"/>
    <col min="14070" max="14070" width="41.6333333333333" style="248" customWidth="1"/>
    <col min="14071" max="14072" width="17" style="248" customWidth="1"/>
    <col min="14073" max="14073" width="12.3833333333333" style="248" customWidth="1"/>
    <col min="14074" max="14325" width="9" style="248"/>
    <col min="14326" max="14326" width="41.6333333333333" style="248" customWidth="1"/>
    <col min="14327" max="14328" width="17" style="248" customWidth="1"/>
    <col min="14329" max="14329" width="12.3833333333333" style="248" customWidth="1"/>
    <col min="14330" max="14581" width="9" style="248"/>
    <col min="14582" max="14582" width="41.6333333333333" style="248" customWidth="1"/>
    <col min="14583" max="14584" width="17" style="248" customWidth="1"/>
    <col min="14585" max="14585" width="12.3833333333333" style="248" customWidth="1"/>
    <col min="14586" max="14837" width="9" style="248"/>
    <col min="14838" max="14838" width="41.6333333333333" style="248" customWidth="1"/>
    <col min="14839" max="14840" width="17" style="248" customWidth="1"/>
    <col min="14841" max="14841" width="12.3833333333333" style="248" customWidth="1"/>
    <col min="14842" max="15093" width="9" style="248"/>
    <col min="15094" max="15094" width="41.6333333333333" style="248" customWidth="1"/>
    <col min="15095" max="15096" width="17" style="248" customWidth="1"/>
    <col min="15097" max="15097" width="12.3833333333333" style="248" customWidth="1"/>
    <col min="15098" max="15349" width="9" style="248"/>
    <col min="15350" max="15350" width="41.6333333333333" style="248" customWidth="1"/>
    <col min="15351" max="15352" width="17" style="248" customWidth="1"/>
    <col min="15353" max="15353" width="12.3833333333333" style="248" customWidth="1"/>
    <col min="15354" max="15605" width="9" style="248"/>
    <col min="15606" max="15606" width="41.6333333333333" style="248" customWidth="1"/>
    <col min="15607" max="15608" width="17" style="248" customWidth="1"/>
    <col min="15609" max="15609" width="12.3833333333333" style="248" customWidth="1"/>
    <col min="15610" max="15861" width="9" style="248"/>
    <col min="15862" max="15862" width="41.6333333333333" style="248" customWidth="1"/>
    <col min="15863" max="15864" width="17" style="248" customWidth="1"/>
    <col min="15865" max="15865" width="12.3833333333333" style="248" customWidth="1"/>
    <col min="15866" max="16117" width="9" style="248"/>
    <col min="16118" max="16118" width="41.6333333333333" style="248" customWidth="1"/>
    <col min="16119" max="16120" width="17" style="248" customWidth="1"/>
    <col min="16121" max="16121" width="12.3833333333333" style="248" customWidth="1"/>
    <col min="16122" max="16384" width="9" style="248"/>
  </cols>
  <sheetData>
    <row r="1" s="248" customFormat="1" ht="45" customHeight="1" spans="1:6">
      <c r="A1" s="337" t="str">
        <f>YEAR(封面!$B$7)-1&amp;"年市本级社会保险基金收入执行情况表"</f>
        <v>2022年市本级社会保险基金收入执行情况表</v>
      </c>
      <c r="B1" s="337"/>
      <c r="C1" s="337"/>
      <c r="D1" s="337"/>
      <c r="E1" s="337"/>
      <c r="F1" s="337"/>
    </row>
    <row r="2" s="248" customFormat="1" ht="20.1" customHeight="1" spans="1:6">
      <c r="A2" s="449" t="s">
        <v>1679</v>
      </c>
      <c r="B2" s="418"/>
      <c r="C2" s="339"/>
      <c r="D2" s="265"/>
      <c r="F2" s="419" t="s">
        <v>53</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6" customHeight="1" spans="1:6">
      <c r="A5" s="517" t="s">
        <v>1632</v>
      </c>
      <c r="B5" s="540">
        <v>22622</v>
      </c>
      <c r="C5" s="541">
        <v>23061</v>
      </c>
      <c r="D5" s="542">
        <v>21405</v>
      </c>
      <c r="E5" s="117">
        <f>IF(B5&gt;0,D5/B5-1,"")</f>
        <v>-0.054</v>
      </c>
      <c r="F5" s="117">
        <f>IF(C5&gt;0,D5/C5,"")</f>
        <v>0.928</v>
      </c>
    </row>
    <row r="6" ht="36" customHeight="1" spans="1:6">
      <c r="A6" s="193" t="s">
        <v>1633</v>
      </c>
      <c r="B6" s="524">
        <v>13674</v>
      </c>
      <c r="C6" s="524">
        <v>13926</v>
      </c>
      <c r="D6" s="543">
        <v>13226</v>
      </c>
      <c r="E6" s="117">
        <f t="shared" ref="E6:E38" si="0">IF(B6&gt;0,D6/B6-1,"")</f>
        <v>-0.033</v>
      </c>
      <c r="F6" s="117">
        <f t="shared" ref="F6:F38" si="1">IF(C6&gt;0,D6/C6,"")</f>
        <v>0.95</v>
      </c>
    </row>
    <row r="7" ht="36" customHeight="1" spans="1:6">
      <c r="A7" s="193" t="s">
        <v>1634</v>
      </c>
      <c r="B7" s="524">
        <v>146</v>
      </c>
      <c r="C7" s="524">
        <v>16</v>
      </c>
      <c r="D7" s="543">
        <v>18</v>
      </c>
      <c r="E7" s="117">
        <f t="shared" si="0"/>
        <v>-0.877</v>
      </c>
      <c r="F7" s="117">
        <f t="shared" si="1"/>
        <v>1.125</v>
      </c>
    </row>
    <row r="8" ht="36" customHeight="1" spans="1:6">
      <c r="A8" s="193" t="s">
        <v>1635</v>
      </c>
      <c r="B8" s="524"/>
      <c r="C8" s="524"/>
      <c r="D8" s="543"/>
      <c r="E8" s="117" t="str">
        <f t="shared" si="0"/>
        <v/>
      </c>
      <c r="F8" s="117" t="str">
        <f t="shared" si="1"/>
        <v/>
      </c>
    </row>
    <row r="9" ht="36" customHeight="1" spans="1:6">
      <c r="A9" s="193" t="s">
        <v>1636</v>
      </c>
      <c r="B9" s="524"/>
      <c r="C9" s="524"/>
      <c r="D9" s="543"/>
      <c r="E9" s="117" t="str">
        <f t="shared" si="0"/>
        <v/>
      </c>
      <c r="F9" s="117" t="str">
        <f t="shared" si="1"/>
        <v/>
      </c>
    </row>
    <row r="10" ht="36" customHeight="1" spans="1:6">
      <c r="A10" s="517" t="s">
        <v>1637</v>
      </c>
      <c r="B10" s="541">
        <v>12436</v>
      </c>
      <c r="C10" s="541">
        <v>16940</v>
      </c>
      <c r="D10" s="542">
        <v>14799</v>
      </c>
      <c r="E10" s="117">
        <f t="shared" si="0"/>
        <v>0.19</v>
      </c>
      <c r="F10" s="117">
        <f t="shared" si="1"/>
        <v>0.874</v>
      </c>
    </row>
    <row r="11" ht="36" customHeight="1" spans="1:6">
      <c r="A11" s="193" t="s">
        <v>1633</v>
      </c>
      <c r="B11" s="544">
        <v>10369</v>
      </c>
      <c r="C11" s="544">
        <v>10673</v>
      </c>
      <c r="D11" s="543">
        <v>11247</v>
      </c>
      <c r="E11" s="117">
        <f t="shared" si="0"/>
        <v>0.085</v>
      </c>
      <c r="F11" s="117">
        <f t="shared" si="1"/>
        <v>1.054</v>
      </c>
    </row>
    <row r="12" ht="36" customHeight="1" spans="1:6">
      <c r="A12" s="193" t="s">
        <v>1634</v>
      </c>
      <c r="B12" s="544">
        <v>30</v>
      </c>
      <c r="C12" s="544">
        <v>38</v>
      </c>
      <c r="D12" s="543">
        <v>11</v>
      </c>
      <c r="E12" s="117">
        <f t="shared" si="0"/>
        <v>-0.633</v>
      </c>
      <c r="F12" s="117">
        <f t="shared" si="1"/>
        <v>0.289</v>
      </c>
    </row>
    <row r="13" ht="36" customHeight="1" spans="1:6">
      <c r="A13" s="193" t="s">
        <v>1635</v>
      </c>
      <c r="B13" s="544">
        <v>1663</v>
      </c>
      <c r="C13" s="544">
        <v>5828</v>
      </c>
      <c r="D13" s="543">
        <v>3258</v>
      </c>
      <c r="E13" s="117">
        <f t="shared" si="0"/>
        <v>0.959</v>
      </c>
      <c r="F13" s="117">
        <f t="shared" si="1"/>
        <v>0.559</v>
      </c>
    </row>
    <row r="14" ht="36" customHeight="1" spans="1:6">
      <c r="A14" s="517" t="s">
        <v>1638</v>
      </c>
      <c r="B14" s="541">
        <v>1618</v>
      </c>
      <c r="C14" s="541">
        <v>1578</v>
      </c>
      <c r="D14" s="542">
        <v>1744</v>
      </c>
      <c r="E14" s="117">
        <f t="shared" si="0"/>
        <v>0.078</v>
      </c>
      <c r="F14" s="117">
        <f t="shared" si="1"/>
        <v>1.105</v>
      </c>
    </row>
    <row r="15" ht="36" customHeight="1" spans="1:6">
      <c r="A15" s="193" t="s">
        <v>1633</v>
      </c>
      <c r="B15" s="545">
        <v>666</v>
      </c>
      <c r="C15" s="546">
        <v>671</v>
      </c>
      <c r="D15" s="543">
        <v>668</v>
      </c>
      <c r="E15" s="117">
        <f t="shared" si="0"/>
        <v>0.003</v>
      </c>
      <c r="F15" s="117">
        <f t="shared" si="1"/>
        <v>0.996</v>
      </c>
    </row>
    <row r="16" ht="36" customHeight="1" spans="1:6">
      <c r="A16" s="193" t="s">
        <v>1634</v>
      </c>
      <c r="B16" s="545">
        <v>9</v>
      </c>
      <c r="C16" s="545">
        <v>7</v>
      </c>
      <c r="D16" s="543">
        <v>8</v>
      </c>
      <c r="E16" s="117">
        <f t="shared" si="0"/>
        <v>-0.111</v>
      </c>
      <c r="F16" s="117">
        <f t="shared" si="1"/>
        <v>1.143</v>
      </c>
    </row>
    <row r="17" ht="36" customHeight="1" spans="1:6">
      <c r="A17" s="193" t="s">
        <v>1635</v>
      </c>
      <c r="B17" s="545"/>
      <c r="C17" s="547"/>
      <c r="D17" s="543"/>
      <c r="E17" s="117" t="str">
        <f t="shared" si="0"/>
        <v/>
      </c>
      <c r="F17" s="117" t="str">
        <f t="shared" si="1"/>
        <v/>
      </c>
    </row>
    <row r="18" ht="36" customHeight="1" spans="1:6">
      <c r="A18" s="517" t="s">
        <v>1639</v>
      </c>
      <c r="B18" s="548">
        <v>9768</v>
      </c>
      <c r="C18" s="548">
        <v>10081</v>
      </c>
      <c r="D18" s="542">
        <v>10465</v>
      </c>
      <c r="E18" s="117">
        <f t="shared" si="0"/>
        <v>0.071</v>
      </c>
      <c r="F18" s="117">
        <f t="shared" si="1"/>
        <v>1.038</v>
      </c>
    </row>
    <row r="19" ht="36" customHeight="1" spans="1:6">
      <c r="A19" s="193" t="s">
        <v>1633</v>
      </c>
      <c r="B19" s="549">
        <v>9593</v>
      </c>
      <c r="C19" s="549">
        <v>10004</v>
      </c>
      <c r="D19" s="543">
        <v>10419</v>
      </c>
      <c r="E19" s="121">
        <f t="shared" si="0"/>
        <v>0.086</v>
      </c>
      <c r="F19" s="121">
        <f t="shared" si="1"/>
        <v>1.041</v>
      </c>
    </row>
    <row r="20" ht="36" customHeight="1" spans="1:6">
      <c r="A20" s="193" t="s">
        <v>1634</v>
      </c>
      <c r="B20" s="549">
        <v>67</v>
      </c>
      <c r="C20" s="549">
        <v>43</v>
      </c>
      <c r="D20" s="543">
        <v>34</v>
      </c>
      <c r="E20" s="121">
        <f t="shared" si="0"/>
        <v>-0.493</v>
      </c>
      <c r="F20" s="121">
        <f t="shared" si="1"/>
        <v>0.791</v>
      </c>
    </row>
    <row r="21" ht="36" customHeight="1" spans="1:6">
      <c r="A21" s="193" t="s">
        <v>1635</v>
      </c>
      <c r="B21" s="549">
        <v>44</v>
      </c>
      <c r="C21" s="547"/>
      <c r="D21" s="543"/>
      <c r="E21" s="121">
        <f t="shared" si="0"/>
        <v>-1</v>
      </c>
      <c r="F21" s="121" t="str">
        <f t="shared" si="1"/>
        <v/>
      </c>
    </row>
    <row r="22" ht="36" customHeight="1" spans="1:6">
      <c r="A22" s="517" t="s">
        <v>1640</v>
      </c>
      <c r="B22" s="548">
        <v>890</v>
      </c>
      <c r="C22" s="548">
        <v>1994</v>
      </c>
      <c r="D22" s="542">
        <v>1657</v>
      </c>
      <c r="E22" s="117">
        <f t="shared" si="0"/>
        <v>0.862</v>
      </c>
      <c r="F22" s="117">
        <f t="shared" si="1"/>
        <v>0.831</v>
      </c>
    </row>
    <row r="23" ht="36" customHeight="1" spans="1:6">
      <c r="A23" s="193" t="s">
        <v>1633</v>
      </c>
      <c r="B23" s="550"/>
      <c r="C23" s="550">
        <v>803</v>
      </c>
      <c r="D23" s="543">
        <v>570</v>
      </c>
      <c r="E23" s="121" t="str">
        <f t="shared" si="0"/>
        <v/>
      </c>
      <c r="F23" s="121">
        <f t="shared" si="1"/>
        <v>0.71</v>
      </c>
    </row>
    <row r="24" ht="36" customHeight="1" spans="1:6">
      <c r="A24" s="193" t="s">
        <v>1634</v>
      </c>
      <c r="B24" s="550"/>
      <c r="C24" s="550">
        <v>4</v>
      </c>
      <c r="D24" s="543">
        <v>4</v>
      </c>
      <c r="E24" s="121" t="str">
        <f t="shared" si="0"/>
        <v/>
      </c>
      <c r="F24" s="121">
        <f t="shared" si="1"/>
        <v>1</v>
      </c>
    </row>
    <row r="25" ht="36" customHeight="1" spans="1:6">
      <c r="A25" s="193" t="s">
        <v>1635</v>
      </c>
      <c r="B25" s="550"/>
      <c r="C25" s="547"/>
      <c r="D25" s="543"/>
      <c r="E25" s="117" t="str">
        <f t="shared" si="0"/>
        <v/>
      </c>
      <c r="F25" s="117" t="str">
        <f t="shared" si="1"/>
        <v/>
      </c>
    </row>
    <row r="26" ht="36" customHeight="1" spans="1:6">
      <c r="A26" s="517" t="s">
        <v>1641</v>
      </c>
      <c r="B26" s="542">
        <v>5768</v>
      </c>
      <c r="C26" s="542">
        <v>13883</v>
      </c>
      <c r="D26" s="542">
        <v>14402</v>
      </c>
      <c r="E26" s="117">
        <f t="shared" si="0"/>
        <v>1.497</v>
      </c>
      <c r="F26" s="117">
        <f t="shared" si="1"/>
        <v>1.037</v>
      </c>
    </row>
    <row r="27" ht="36" customHeight="1" spans="1:6">
      <c r="A27" s="193" t="s">
        <v>1633</v>
      </c>
      <c r="B27" s="242">
        <v>1928</v>
      </c>
      <c r="C27" s="551">
        <v>6362</v>
      </c>
      <c r="D27" s="543">
        <v>7589</v>
      </c>
      <c r="E27" s="121">
        <f t="shared" si="0"/>
        <v>2.936</v>
      </c>
      <c r="F27" s="121">
        <f t="shared" si="1"/>
        <v>1.193</v>
      </c>
    </row>
    <row r="28" ht="33" customHeight="1" spans="1:6">
      <c r="A28" s="193" t="s">
        <v>1634</v>
      </c>
      <c r="B28" s="242">
        <v>686</v>
      </c>
      <c r="C28" s="551">
        <v>450</v>
      </c>
      <c r="D28" s="543">
        <v>290</v>
      </c>
      <c r="E28" s="121">
        <f t="shared" si="0"/>
        <v>-0.577</v>
      </c>
      <c r="F28" s="121">
        <f t="shared" si="1"/>
        <v>0.644</v>
      </c>
    </row>
    <row r="29" ht="29" customHeight="1" spans="1:6">
      <c r="A29" s="193" t="s">
        <v>1635</v>
      </c>
      <c r="B29" s="242">
        <v>2787</v>
      </c>
      <c r="C29" s="551">
        <v>4262</v>
      </c>
      <c r="D29" s="543">
        <v>1809</v>
      </c>
      <c r="E29" s="121">
        <f t="shared" si="0"/>
        <v>-0.351</v>
      </c>
      <c r="F29" s="121">
        <f t="shared" si="1"/>
        <v>0.424</v>
      </c>
    </row>
    <row r="30" ht="36" customHeight="1" spans="1:6">
      <c r="A30" s="517" t="s">
        <v>1642</v>
      </c>
      <c r="B30" s="552">
        <v>12028</v>
      </c>
      <c r="C30" s="552">
        <v>15107</v>
      </c>
      <c r="D30" s="542">
        <v>9664</v>
      </c>
      <c r="E30" s="117">
        <f t="shared" si="0"/>
        <v>-0.197</v>
      </c>
      <c r="F30" s="117">
        <f t="shared" si="1"/>
        <v>0.64</v>
      </c>
    </row>
    <row r="31" ht="36" customHeight="1" spans="1:6">
      <c r="A31" s="193" t="s">
        <v>1633</v>
      </c>
      <c r="B31" s="553">
        <v>4835</v>
      </c>
      <c r="C31" s="553">
        <v>5722</v>
      </c>
      <c r="D31" s="543">
        <v>387</v>
      </c>
      <c r="E31" s="121">
        <f t="shared" si="0"/>
        <v>-0.92</v>
      </c>
      <c r="F31" s="121">
        <f t="shared" si="1"/>
        <v>0.068</v>
      </c>
    </row>
    <row r="32" ht="36" customHeight="1" spans="1:6">
      <c r="A32" s="193" t="s">
        <v>1634</v>
      </c>
      <c r="B32" s="553">
        <v>14</v>
      </c>
      <c r="C32" s="553">
        <v>11</v>
      </c>
      <c r="D32" s="543">
        <v>15</v>
      </c>
      <c r="E32" s="121">
        <f t="shared" si="0"/>
        <v>0.071</v>
      </c>
      <c r="F32" s="121">
        <f t="shared" si="1"/>
        <v>1.364</v>
      </c>
    </row>
    <row r="33" ht="36" customHeight="1" spans="1:6">
      <c r="A33" s="193" t="s">
        <v>1635</v>
      </c>
      <c r="B33" s="553">
        <v>346</v>
      </c>
      <c r="C33" s="554">
        <v>557</v>
      </c>
      <c r="D33" s="543">
        <v>577</v>
      </c>
      <c r="E33" s="121">
        <f t="shared" si="0"/>
        <v>0.668</v>
      </c>
      <c r="F33" s="121">
        <f t="shared" si="1"/>
        <v>1.036</v>
      </c>
    </row>
    <row r="34" ht="36" customHeight="1" spans="1:6">
      <c r="A34" s="535" t="s">
        <v>1680</v>
      </c>
      <c r="B34" s="555">
        <f t="shared" ref="B34:B37" si="2">B5+B10+B14+B18+B22+B26+B30</f>
        <v>65130</v>
      </c>
      <c r="C34" s="555">
        <f t="shared" ref="C34:C37" si="3">C5+C10+C14+C18+C22+C26+C30</f>
        <v>82644</v>
      </c>
      <c r="D34" s="555">
        <f t="shared" ref="D34:D37" si="4">D5+D10+D14+D18+D22+D26+D30</f>
        <v>74136</v>
      </c>
      <c r="E34" s="117">
        <f t="shared" si="0"/>
        <v>0.138</v>
      </c>
      <c r="F34" s="117">
        <f t="shared" si="1"/>
        <v>0.897</v>
      </c>
    </row>
    <row r="35" ht="36" customHeight="1" spans="1:6">
      <c r="A35" s="193" t="s">
        <v>1633</v>
      </c>
      <c r="B35" s="556">
        <f t="shared" si="2"/>
        <v>41065</v>
      </c>
      <c r="C35" s="556">
        <f t="shared" si="3"/>
        <v>48161</v>
      </c>
      <c r="D35" s="556">
        <f t="shared" si="4"/>
        <v>44106</v>
      </c>
      <c r="E35" s="121">
        <f t="shared" si="0"/>
        <v>0.074</v>
      </c>
      <c r="F35" s="121">
        <f t="shared" si="1"/>
        <v>0.916</v>
      </c>
    </row>
    <row r="36" ht="36" customHeight="1" spans="1:6">
      <c r="A36" s="193" t="s">
        <v>1645</v>
      </c>
      <c r="B36" s="556">
        <f t="shared" si="2"/>
        <v>952</v>
      </c>
      <c r="C36" s="556">
        <f t="shared" si="3"/>
        <v>569</v>
      </c>
      <c r="D36" s="556">
        <f t="shared" si="4"/>
        <v>380</v>
      </c>
      <c r="E36" s="121">
        <f t="shared" si="0"/>
        <v>-0.601</v>
      </c>
      <c r="F36" s="121">
        <f t="shared" si="1"/>
        <v>0.668</v>
      </c>
    </row>
    <row r="37" ht="36" customHeight="1" spans="1:6">
      <c r="A37" s="193" t="s">
        <v>1646</v>
      </c>
      <c r="B37" s="556">
        <f t="shared" si="2"/>
        <v>4840</v>
      </c>
      <c r="C37" s="556">
        <f t="shared" si="3"/>
        <v>10647</v>
      </c>
      <c r="D37" s="556">
        <f t="shared" si="4"/>
        <v>5644</v>
      </c>
      <c r="E37" s="121">
        <f t="shared" si="0"/>
        <v>0.166</v>
      </c>
      <c r="F37" s="121">
        <f t="shared" si="1"/>
        <v>0.53</v>
      </c>
    </row>
    <row r="38" ht="36" customHeight="1" spans="1:6">
      <c r="A38" s="193" t="s">
        <v>1647</v>
      </c>
      <c r="B38" s="524"/>
      <c r="C38" s="524"/>
      <c r="D38" s="145"/>
      <c r="E38" s="117" t="str">
        <f t="shared" si="0"/>
        <v/>
      </c>
      <c r="F38" s="117" t="str">
        <f t="shared" si="1"/>
        <v/>
      </c>
    </row>
    <row r="39" spans="2:4">
      <c r="B39" s="520"/>
      <c r="C39" s="520"/>
      <c r="D39" s="520"/>
    </row>
    <row r="40" spans="2:4">
      <c r="B40" s="520"/>
      <c r="C40" s="520"/>
      <c r="D40" s="520"/>
    </row>
    <row r="41" spans="2:4">
      <c r="B41" s="520"/>
      <c r="C41" s="520"/>
      <c r="D41" s="520"/>
    </row>
    <row r="42" spans="2:4">
      <c r="B42" s="520"/>
      <c r="C42" s="520"/>
      <c r="D42" s="520"/>
    </row>
    <row r="43" spans="2:4">
      <c r="B43" s="520"/>
      <c r="C43" s="520"/>
      <c r="D43" s="520"/>
    </row>
  </sheetData>
  <mergeCells count="5">
    <mergeCell ref="A1:F1"/>
    <mergeCell ref="C3:D3"/>
    <mergeCell ref="E3:F3"/>
    <mergeCell ref="A3:A4"/>
    <mergeCell ref="B3:B4"/>
  </mergeCells>
  <conditionalFormatting sqref="B5">
    <cfRule type="cellIs" dxfId="4" priority="17" stopIfTrue="1" operator="lessThan">
      <formula>0</formula>
    </cfRule>
  </conditionalFormatting>
  <conditionalFormatting sqref="C5">
    <cfRule type="cellIs" dxfId="4" priority="4" stopIfTrue="1" operator="lessThan">
      <formula>0</formula>
    </cfRule>
  </conditionalFormatting>
  <conditionalFormatting sqref="B10">
    <cfRule type="cellIs" dxfId="4" priority="15" stopIfTrue="1" operator="lessThan">
      <formula>0</formula>
    </cfRule>
  </conditionalFormatting>
  <conditionalFormatting sqref="B14">
    <cfRule type="cellIs" dxfId="4" priority="7" stopIfTrue="1" operator="lessThan">
      <formula>0</formula>
    </cfRule>
  </conditionalFormatting>
  <conditionalFormatting sqref="C14">
    <cfRule type="cellIs" dxfId="4" priority="3" stopIfTrue="1" operator="lessThan">
      <formula>0</formula>
    </cfRule>
  </conditionalFormatting>
  <conditionalFormatting sqref="C16">
    <cfRule type="cellIs" dxfId="4" priority="20" stopIfTrue="1" operator="lessThan">
      <formula>0</formula>
    </cfRule>
  </conditionalFormatting>
  <conditionalFormatting sqref="B18">
    <cfRule type="cellIs" dxfId="4" priority="12" stopIfTrue="1" operator="lessThan">
      <formula>0</formula>
    </cfRule>
  </conditionalFormatting>
  <conditionalFormatting sqref="B22">
    <cfRule type="cellIs" dxfId="4" priority="6" stopIfTrue="1" operator="lessThan">
      <formula>0</formula>
    </cfRule>
  </conditionalFormatting>
  <conditionalFormatting sqref="C22">
    <cfRule type="cellIs" dxfId="4" priority="2" stopIfTrue="1" operator="lessThan">
      <formula>0</formula>
    </cfRule>
  </conditionalFormatting>
  <conditionalFormatting sqref="B30">
    <cfRule type="cellIs" dxfId="4" priority="9" stopIfTrue="1" operator="lessThan">
      <formula>0</formula>
    </cfRule>
  </conditionalFormatting>
  <conditionalFormatting sqref="B34:D34">
    <cfRule type="cellIs" dxfId="4" priority="23" stopIfTrue="1" operator="lessThan">
      <formula>0</formula>
    </cfRule>
  </conditionalFormatting>
  <conditionalFormatting sqref="B38">
    <cfRule type="cellIs" dxfId="4" priority="5" stopIfTrue="1" operator="lessThan">
      <formula>0</formula>
    </cfRule>
  </conditionalFormatting>
  <conditionalFormatting sqref="C38">
    <cfRule type="cellIs" dxfId="4" priority="1" stopIfTrue="1" operator="lessThan">
      <formula>0</formula>
    </cfRule>
  </conditionalFormatting>
  <conditionalFormatting sqref="B6:B9">
    <cfRule type="cellIs" dxfId="4" priority="16" stopIfTrue="1" operator="lessThan">
      <formula>0</formula>
    </cfRule>
  </conditionalFormatting>
  <conditionalFormatting sqref="B11:B13">
    <cfRule type="cellIs" dxfId="4" priority="14" stopIfTrue="1" operator="lessThan">
      <formula>0</formula>
    </cfRule>
  </conditionalFormatting>
  <conditionalFormatting sqref="B15:B17">
    <cfRule type="cellIs" dxfId="4" priority="13" stopIfTrue="1" operator="lessThan">
      <formula>0</formula>
    </cfRule>
  </conditionalFormatting>
  <conditionalFormatting sqref="B19:B21">
    <cfRule type="cellIs" dxfId="4" priority="11" stopIfTrue="1" operator="lessThan">
      <formula>0</formula>
    </cfRule>
  </conditionalFormatting>
  <conditionalFormatting sqref="B23:B25">
    <cfRule type="cellIs" dxfId="4" priority="10" stopIfTrue="1" operator="lessThan">
      <formula>0</formula>
    </cfRule>
  </conditionalFormatting>
  <conditionalFormatting sqref="B31:B33">
    <cfRule type="cellIs" dxfId="4" priority="8" stopIfTrue="1" operator="lessThan">
      <formula>0</formula>
    </cfRule>
  </conditionalFormatting>
  <conditionalFormatting sqref="C6:C13">
    <cfRule type="cellIs" dxfId="4" priority="21" stopIfTrue="1" operator="lessThan">
      <formula>0</formula>
    </cfRule>
  </conditionalFormatting>
  <conditionalFormatting sqref="C27:C29">
    <cfRule type="cellIs" dxfId="4" priority="22" stopIfTrue="1" operator="lessThan">
      <formula>0</formula>
    </cfRule>
    <cfRule type="cellIs" dxfId="4" priority="26" stopIfTrue="1" operator="lessThan">
      <formula>0</formula>
    </cfRule>
  </conditionalFormatting>
  <conditionalFormatting sqref="C30:C33">
    <cfRule type="cellIs" dxfId="4" priority="18" stopIfTrue="1" operator="lessThan">
      <formula>0</formula>
    </cfRule>
  </conditionalFormatting>
  <conditionalFormatting sqref="C15 C25 C17 C27:C29">
    <cfRule type="cellIs" dxfId="4" priority="25" stopIfTrue="1" operator="lessThan">
      <formula>0</formula>
    </cfRule>
  </conditionalFormatting>
  <conditionalFormatting sqref="C18:C21 C23:C24">
    <cfRule type="cellIs" dxfId="4" priority="19" stopIfTrue="1" operator="lessThan">
      <formula>0</formula>
    </cfRule>
  </conditionalFormatting>
  <conditionalFormatting sqref="B35:D37">
    <cfRule type="cellIs" dxfId="4" priority="24" stopIfTrue="1" operator="lessThan">
      <formula>0</formula>
    </cfRule>
  </conditionalFormatting>
  <conditionalFormatting sqref="C39:F56">
    <cfRule type="cellIs" dxfId="4" priority="5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26"/>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3" width="16.7583333333333" style="248" customWidth="1"/>
    <col min="4" max="4" width="16.7583333333333" style="521" customWidth="1"/>
    <col min="5" max="6" width="14.7583333333333" style="248" customWidth="1"/>
    <col min="7" max="245" width="9" style="248"/>
    <col min="246" max="246" width="41.6333333333333" style="248" customWidth="1"/>
    <col min="247" max="248" width="14.5083333333333" style="248" customWidth="1"/>
    <col min="249" max="249" width="13.8833333333333" style="248" customWidth="1"/>
    <col min="250" max="501" width="9" style="248"/>
    <col min="502" max="502" width="41.6333333333333" style="248" customWidth="1"/>
    <col min="503" max="504" width="14.5083333333333" style="248" customWidth="1"/>
    <col min="505" max="505" width="13.8833333333333" style="248" customWidth="1"/>
    <col min="506" max="757" width="9" style="248"/>
    <col min="758" max="758" width="41.6333333333333" style="248" customWidth="1"/>
    <col min="759" max="760" width="14.5083333333333" style="248" customWidth="1"/>
    <col min="761" max="761" width="13.8833333333333" style="248" customWidth="1"/>
    <col min="762" max="1013" width="9" style="248"/>
    <col min="1014" max="1014" width="41.6333333333333" style="248" customWidth="1"/>
    <col min="1015" max="1016" width="14.5083333333333" style="248" customWidth="1"/>
    <col min="1017" max="1017" width="13.8833333333333" style="248" customWidth="1"/>
    <col min="1018" max="1269" width="9" style="248"/>
    <col min="1270" max="1270" width="41.6333333333333" style="248" customWidth="1"/>
    <col min="1271" max="1272" width="14.5083333333333" style="248" customWidth="1"/>
    <col min="1273" max="1273" width="13.8833333333333" style="248" customWidth="1"/>
    <col min="1274" max="1525" width="9" style="248"/>
    <col min="1526" max="1526" width="41.6333333333333" style="248" customWidth="1"/>
    <col min="1527" max="1528" width="14.5083333333333" style="248" customWidth="1"/>
    <col min="1529" max="1529" width="13.8833333333333" style="248" customWidth="1"/>
    <col min="1530" max="1781" width="9" style="248"/>
    <col min="1782" max="1782" width="41.6333333333333" style="248" customWidth="1"/>
    <col min="1783" max="1784" width="14.5083333333333" style="248" customWidth="1"/>
    <col min="1785" max="1785" width="13.8833333333333" style="248" customWidth="1"/>
    <col min="1786" max="2037" width="9" style="248"/>
    <col min="2038" max="2038" width="41.6333333333333" style="248" customWidth="1"/>
    <col min="2039" max="2040" width="14.5083333333333" style="248" customWidth="1"/>
    <col min="2041" max="2041" width="13.8833333333333" style="248" customWidth="1"/>
    <col min="2042" max="2293" width="9" style="248"/>
    <col min="2294" max="2294" width="41.6333333333333" style="248" customWidth="1"/>
    <col min="2295" max="2296" width="14.5083333333333" style="248" customWidth="1"/>
    <col min="2297" max="2297" width="13.8833333333333" style="248" customWidth="1"/>
    <col min="2298" max="2549" width="9" style="248"/>
    <col min="2550" max="2550" width="41.6333333333333" style="248" customWidth="1"/>
    <col min="2551" max="2552" width="14.5083333333333" style="248" customWidth="1"/>
    <col min="2553" max="2553" width="13.8833333333333" style="248" customWidth="1"/>
    <col min="2554" max="2805" width="9" style="248"/>
    <col min="2806" max="2806" width="41.6333333333333" style="248" customWidth="1"/>
    <col min="2807" max="2808" width="14.5083333333333" style="248" customWidth="1"/>
    <col min="2809" max="2809" width="13.8833333333333" style="248" customWidth="1"/>
    <col min="2810" max="3061" width="9" style="248"/>
    <col min="3062" max="3062" width="41.6333333333333" style="248" customWidth="1"/>
    <col min="3063" max="3064" width="14.5083333333333" style="248" customWidth="1"/>
    <col min="3065" max="3065" width="13.8833333333333" style="248" customWidth="1"/>
    <col min="3066" max="3317" width="9" style="248"/>
    <col min="3318" max="3318" width="41.6333333333333" style="248" customWidth="1"/>
    <col min="3319" max="3320" width="14.5083333333333" style="248" customWidth="1"/>
    <col min="3321" max="3321" width="13.8833333333333" style="248" customWidth="1"/>
    <col min="3322" max="3573" width="9" style="248"/>
    <col min="3574" max="3574" width="41.6333333333333" style="248" customWidth="1"/>
    <col min="3575" max="3576" width="14.5083333333333" style="248" customWidth="1"/>
    <col min="3577" max="3577" width="13.8833333333333" style="248" customWidth="1"/>
    <col min="3578" max="3829" width="9" style="248"/>
    <col min="3830" max="3830" width="41.6333333333333" style="248" customWidth="1"/>
    <col min="3831" max="3832" width="14.5083333333333" style="248" customWidth="1"/>
    <col min="3833" max="3833" width="13.8833333333333" style="248" customWidth="1"/>
    <col min="3834" max="4085" width="9" style="248"/>
    <col min="4086" max="4086" width="41.6333333333333" style="248" customWidth="1"/>
    <col min="4087" max="4088" width="14.5083333333333" style="248" customWidth="1"/>
    <col min="4089" max="4089" width="13.8833333333333" style="248" customWidth="1"/>
    <col min="4090" max="4341" width="9" style="248"/>
    <col min="4342" max="4342" width="41.6333333333333" style="248" customWidth="1"/>
    <col min="4343" max="4344" width="14.5083333333333" style="248" customWidth="1"/>
    <col min="4345" max="4345" width="13.8833333333333" style="248" customWidth="1"/>
    <col min="4346" max="4597" width="9" style="248"/>
    <col min="4598" max="4598" width="41.6333333333333" style="248" customWidth="1"/>
    <col min="4599" max="4600" width="14.5083333333333" style="248" customWidth="1"/>
    <col min="4601" max="4601" width="13.8833333333333" style="248" customWidth="1"/>
    <col min="4602" max="4853" width="9" style="248"/>
    <col min="4854" max="4854" width="41.6333333333333" style="248" customWidth="1"/>
    <col min="4855" max="4856" width="14.5083333333333" style="248" customWidth="1"/>
    <col min="4857" max="4857" width="13.8833333333333" style="248" customWidth="1"/>
    <col min="4858" max="5109" width="9" style="248"/>
    <col min="5110" max="5110" width="41.6333333333333" style="248" customWidth="1"/>
    <col min="5111" max="5112" width="14.5083333333333" style="248" customWidth="1"/>
    <col min="5113" max="5113" width="13.8833333333333" style="248" customWidth="1"/>
    <col min="5114" max="5365" width="9" style="248"/>
    <col min="5366" max="5366" width="41.6333333333333" style="248" customWidth="1"/>
    <col min="5367" max="5368" width="14.5083333333333" style="248" customWidth="1"/>
    <col min="5369" max="5369" width="13.8833333333333" style="248" customWidth="1"/>
    <col min="5370" max="5621" width="9" style="248"/>
    <col min="5622" max="5622" width="41.6333333333333" style="248" customWidth="1"/>
    <col min="5623" max="5624" width="14.5083333333333" style="248" customWidth="1"/>
    <col min="5625" max="5625" width="13.8833333333333" style="248" customWidth="1"/>
    <col min="5626" max="5877" width="9" style="248"/>
    <col min="5878" max="5878" width="41.6333333333333" style="248" customWidth="1"/>
    <col min="5879" max="5880" width="14.5083333333333" style="248" customWidth="1"/>
    <col min="5881" max="5881" width="13.8833333333333" style="248" customWidth="1"/>
    <col min="5882" max="6133" width="9" style="248"/>
    <col min="6134" max="6134" width="41.6333333333333" style="248" customWidth="1"/>
    <col min="6135" max="6136" width="14.5083333333333" style="248" customWidth="1"/>
    <col min="6137" max="6137" width="13.8833333333333" style="248" customWidth="1"/>
    <col min="6138" max="6389" width="9" style="248"/>
    <col min="6390" max="6390" width="41.6333333333333" style="248" customWidth="1"/>
    <col min="6391" max="6392" width="14.5083333333333" style="248" customWidth="1"/>
    <col min="6393" max="6393" width="13.8833333333333" style="248" customWidth="1"/>
    <col min="6394" max="6645" width="9" style="248"/>
    <col min="6646" max="6646" width="41.6333333333333" style="248" customWidth="1"/>
    <col min="6647" max="6648" width="14.5083333333333" style="248" customWidth="1"/>
    <col min="6649" max="6649" width="13.8833333333333" style="248" customWidth="1"/>
    <col min="6650" max="6901" width="9" style="248"/>
    <col min="6902" max="6902" width="41.6333333333333" style="248" customWidth="1"/>
    <col min="6903" max="6904" width="14.5083333333333" style="248" customWidth="1"/>
    <col min="6905" max="6905" width="13.8833333333333" style="248" customWidth="1"/>
    <col min="6906" max="7157" width="9" style="248"/>
    <col min="7158" max="7158" width="41.6333333333333" style="248" customWidth="1"/>
    <col min="7159" max="7160" width="14.5083333333333" style="248" customWidth="1"/>
    <col min="7161" max="7161" width="13.8833333333333" style="248" customWidth="1"/>
    <col min="7162" max="7413" width="9" style="248"/>
    <col min="7414" max="7414" width="41.6333333333333" style="248" customWidth="1"/>
    <col min="7415" max="7416" width="14.5083333333333" style="248" customWidth="1"/>
    <col min="7417" max="7417" width="13.8833333333333" style="248" customWidth="1"/>
    <col min="7418" max="7669" width="9" style="248"/>
    <col min="7670" max="7670" width="41.6333333333333" style="248" customWidth="1"/>
    <col min="7671" max="7672" width="14.5083333333333" style="248" customWidth="1"/>
    <col min="7673" max="7673" width="13.8833333333333" style="248" customWidth="1"/>
    <col min="7674" max="7925" width="9" style="248"/>
    <col min="7926" max="7926" width="41.6333333333333" style="248" customWidth="1"/>
    <col min="7927" max="7928" width="14.5083333333333" style="248" customWidth="1"/>
    <col min="7929" max="7929" width="13.8833333333333" style="248" customWidth="1"/>
    <col min="7930" max="8181" width="9" style="248"/>
    <col min="8182" max="8182" width="41.6333333333333" style="248" customWidth="1"/>
    <col min="8183" max="8184" width="14.5083333333333" style="248" customWidth="1"/>
    <col min="8185" max="8185" width="13.8833333333333" style="248" customWidth="1"/>
    <col min="8186" max="8437" width="9" style="248"/>
    <col min="8438" max="8438" width="41.6333333333333" style="248" customWidth="1"/>
    <col min="8439" max="8440" width="14.5083333333333" style="248" customWidth="1"/>
    <col min="8441" max="8441" width="13.8833333333333" style="248" customWidth="1"/>
    <col min="8442" max="8693" width="9" style="248"/>
    <col min="8694" max="8694" width="41.6333333333333" style="248" customWidth="1"/>
    <col min="8695" max="8696" width="14.5083333333333" style="248" customWidth="1"/>
    <col min="8697" max="8697" width="13.8833333333333" style="248" customWidth="1"/>
    <col min="8698" max="8949" width="9" style="248"/>
    <col min="8950" max="8950" width="41.6333333333333" style="248" customWidth="1"/>
    <col min="8951" max="8952" width="14.5083333333333" style="248" customWidth="1"/>
    <col min="8953" max="8953" width="13.8833333333333" style="248" customWidth="1"/>
    <col min="8954" max="9205" width="9" style="248"/>
    <col min="9206" max="9206" width="41.6333333333333" style="248" customWidth="1"/>
    <col min="9207" max="9208" width="14.5083333333333" style="248" customWidth="1"/>
    <col min="9209" max="9209" width="13.8833333333333" style="248" customWidth="1"/>
    <col min="9210" max="9461" width="9" style="248"/>
    <col min="9462" max="9462" width="41.6333333333333" style="248" customWidth="1"/>
    <col min="9463" max="9464" width="14.5083333333333" style="248" customWidth="1"/>
    <col min="9465" max="9465" width="13.8833333333333" style="248" customWidth="1"/>
    <col min="9466" max="9717" width="9" style="248"/>
    <col min="9718" max="9718" width="41.6333333333333" style="248" customWidth="1"/>
    <col min="9719" max="9720" width="14.5083333333333" style="248" customWidth="1"/>
    <col min="9721" max="9721" width="13.8833333333333" style="248" customWidth="1"/>
    <col min="9722" max="9973" width="9" style="248"/>
    <col min="9974" max="9974" width="41.6333333333333" style="248" customWidth="1"/>
    <col min="9975" max="9976" width="14.5083333333333" style="248" customWidth="1"/>
    <col min="9977" max="9977" width="13.8833333333333" style="248" customWidth="1"/>
    <col min="9978" max="10229" width="9" style="248"/>
    <col min="10230" max="10230" width="41.6333333333333" style="248" customWidth="1"/>
    <col min="10231" max="10232" width="14.5083333333333" style="248" customWidth="1"/>
    <col min="10233" max="10233" width="13.8833333333333" style="248" customWidth="1"/>
    <col min="10234" max="10485" width="9" style="248"/>
    <col min="10486" max="10486" width="41.6333333333333" style="248" customWidth="1"/>
    <col min="10487" max="10488" width="14.5083333333333" style="248" customWidth="1"/>
    <col min="10489" max="10489" width="13.8833333333333" style="248" customWidth="1"/>
    <col min="10490" max="10741" width="9" style="248"/>
    <col min="10742" max="10742" width="41.6333333333333" style="248" customWidth="1"/>
    <col min="10743" max="10744" width="14.5083333333333" style="248" customWidth="1"/>
    <col min="10745" max="10745" width="13.8833333333333" style="248" customWidth="1"/>
    <col min="10746" max="10997" width="9" style="248"/>
    <col min="10998" max="10998" width="41.6333333333333" style="248" customWidth="1"/>
    <col min="10999" max="11000" width="14.5083333333333" style="248" customWidth="1"/>
    <col min="11001" max="11001" width="13.8833333333333" style="248" customWidth="1"/>
    <col min="11002" max="11253" width="9" style="248"/>
    <col min="11254" max="11254" width="41.6333333333333" style="248" customWidth="1"/>
    <col min="11255" max="11256" width="14.5083333333333" style="248" customWidth="1"/>
    <col min="11257" max="11257" width="13.8833333333333" style="248" customWidth="1"/>
    <col min="11258" max="11509" width="9" style="248"/>
    <col min="11510" max="11510" width="41.6333333333333" style="248" customWidth="1"/>
    <col min="11511" max="11512" width="14.5083333333333" style="248" customWidth="1"/>
    <col min="11513" max="11513" width="13.8833333333333" style="248" customWidth="1"/>
    <col min="11514" max="11765" width="9" style="248"/>
    <col min="11766" max="11766" width="41.6333333333333" style="248" customWidth="1"/>
    <col min="11767" max="11768" width="14.5083333333333" style="248" customWidth="1"/>
    <col min="11769" max="11769" width="13.8833333333333" style="248" customWidth="1"/>
    <col min="11770" max="12021" width="9" style="248"/>
    <col min="12022" max="12022" width="41.6333333333333" style="248" customWidth="1"/>
    <col min="12023" max="12024" width="14.5083333333333" style="248" customWidth="1"/>
    <col min="12025" max="12025" width="13.8833333333333" style="248" customWidth="1"/>
    <col min="12026" max="12277" width="9" style="248"/>
    <col min="12278" max="12278" width="41.6333333333333" style="248" customWidth="1"/>
    <col min="12279" max="12280" width="14.5083333333333" style="248" customWidth="1"/>
    <col min="12281" max="12281" width="13.8833333333333" style="248" customWidth="1"/>
    <col min="12282" max="12533" width="9" style="248"/>
    <col min="12534" max="12534" width="41.6333333333333" style="248" customWidth="1"/>
    <col min="12535" max="12536" width="14.5083333333333" style="248" customWidth="1"/>
    <col min="12537" max="12537" width="13.8833333333333" style="248" customWidth="1"/>
    <col min="12538" max="12789" width="9" style="248"/>
    <col min="12790" max="12790" width="41.6333333333333" style="248" customWidth="1"/>
    <col min="12791" max="12792" width="14.5083333333333" style="248" customWidth="1"/>
    <col min="12793" max="12793" width="13.8833333333333" style="248" customWidth="1"/>
    <col min="12794" max="13045" width="9" style="248"/>
    <col min="13046" max="13046" width="41.6333333333333" style="248" customWidth="1"/>
    <col min="13047" max="13048" width="14.5083333333333" style="248" customWidth="1"/>
    <col min="13049" max="13049" width="13.8833333333333" style="248" customWidth="1"/>
    <col min="13050" max="13301" width="9" style="248"/>
    <col min="13302" max="13302" width="41.6333333333333" style="248" customWidth="1"/>
    <col min="13303" max="13304" width="14.5083333333333" style="248" customWidth="1"/>
    <col min="13305" max="13305" width="13.8833333333333" style="248" customWidth="1"/>
    <col min="13306" max="13557" width="9" style="248"/>
    <col min="13558" max="13558" width="41.6333333333333" style="248" customWidth="1"/>
    <col min="13559" max="13560" width="14.5083333333333" style="248" customWidth="1"/>
    <col min="13561" max="13561" width="13.8833333333333" style="248" customWidth="1"/>
    <col min="13562" max="13813" width="9" style="248"/>
    <col min="13814" max="13814" width="41.6333333333333" style="248" customWidth="1"/>
    <col min="13815" max="13816" width="14.5083333333333" style="248" customWidth="1"/>
    <col min="13817" max="13817" width="13.8833333333333" style="248" customWidth="1"/>
    <col min="13818" max="14069" width="9" style="248"/>
    <col min="14070" max="14070" width="41.6333333333333" style="248" customWidth="1"/>
    <col min="14071" max="14072" width="14.5083333333333" style="248" customWidth="1"/>
    <col min="14073" max="14073" width="13.8833333333333" style="248" customWidth="1"/>
    <col min="14074" max="14325" width="9" style="248"/>
    <col min="14326" max="14326" width="41.6333333333333" style="248" customWidth="1"/>
    <col min="14327" max="14328" width="14.5083333333333" style="248" customWidth="1"/>
    <col min="14329" max="14329" width="13.8833333333333" style="248" customWidth="1"/>
    <col min="14330" max="14581" width="9" style="248"/>
    <col min="14582" max="14582" width="41.6333333333333" style="248" customWidth="1"/>
    <col min="14583" max="14584" width="14.5083333333333" style="248" customWidth="1"/>
    <col min="14585" max="14585" width="13.8833333333333" style="248" customWidth="1"/>
    <col min="14586" max="14837" width="9" style="248"/>
    <col min="14838" max="14838" width="41.6333333333333" style="248" customWidth="1"/>
    <col min="14839" max="14840" width="14.5083333333333" style="248" customWidth="1"/>
    <col min="14841" max="14841" width="13.8833333333333" style="248" customWidth="1"/>
    <col min="14842" max="15093" width="9" style="248"/>
    <col min="15094" max="15094" width="41.6333333333333" style="248" customWidth="1"/>
    <col min="15095" max="15096" width="14.5083333333333" style="248" customWidth="1"/>
    <col min="15097" max="15097" width="13.8833333333333" style="248" customWidth="1"/>
    <col min="15098" max="15349" width="9" style="248"/>
    <col min="15350" max="15350" width="41.6333333333333" style="248" customWidth="1"/>
    <col min="15351" max="15352" width="14.5083333333333" style="248" customWidth="1"/>
    <col min="15353" max="15353" width="13.8833333333333" style="248" customWidth="1"/>
    <col min="15354" max="15605" width="9" style="248"/>
    <col min="15606" max="15606" width="41.6333333333333" style="248" customWidth="1"/>
    <col min="15607" max="15608" width="14.5083333333333" style="248" customWidth="1"/>
    <col min="15609" max="15609" width="13.8833333333333" style="248" customWidth="1"/>
    <col min="15610" max="15861" width="9" style="248"/>
    <col min="15862" max="15862" width="41.6333333333333" style="248" customWidth="1"/>
    <col min="15863" max="15864" width="14.5083333333333" style="248" customWidth="1"/>
    <col min="15865" max="15865" width="13.8833333333333" style="248" customWidth="1"/>
    <col min="15866" max="16117" width="9" style="248"/>
    <col min="16118" max="16118" width="41.6333333333333" style="248" customWidth="1"/>
    <col min="16119" max="16120" width="14.5083333333333" style="248" customWidth="1"/>
    <col min="16121" max="16121" width="13.8833333333333" style="248" customWidth="1"/>
    <col min="16122" max="16381" width="9" style="248"/>
    <col min="16382" max="16384" width="9" style="226"/>
  </cols>
  <sheetData>
    <row r="1" s="248" customFormat="1" ht="45" customHeight="1" spans="1:6">
      <c r="A1" s="337" t="str">
        <f>YEAR(封面!$B$7)-1&amp;"年市本级社会保险基金支出执行情况表"</f>
        <v>2022年市本级社会保险基金支出执行情况表</v>
      </c>
      <c r="B1" s="337"/>
      <c r="C1" s="337"/>
      <c r="D1" s="337"/>
      <c r="E1" s="337"/>
      <c r="F1" s="337"/>
    </row>
    <row r="2" s="248" customFormat="1" ht="20.1" customHeight="1" spans="1:6">
      <c r="A2" s="449" t="s">
        <v>1681</v>
      </c>
      <c r="B2" s="418"/>
      <c r="C2" s="339"/>
      <c r="D2" s="265"/>
      <c r="F2" s="419" t="s">
        <v>1662</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6" customHeight="1" spans="1:6">
      <c r="A5" s="517" t="s">
        <v>1650</v>
      </c>
      <c r="B5" s="522">
        <v>23622</v>
      </c>
      <c r="C5" s="522">
        <v>23061</v>
      </c>
      <c r="D5" s="522">
        <v>18751</v>
      </c>
      <c r="E5" s="117">
        <f>IF(B5&gt;0,D5/B5-1,"")</f>
        <v>-0.206</v>
      </c>
      <c r="F5" s="117">
        <f>IF(C5&gt;0,D5/C5,"")</f>
        <v>0.813</v>
      </c>
    </row>
    <row r="6" ht="36" customHeight="1" spans="1:6">
      <c r="A6" s="193" t="s">
        <v>1651</v>
      </c>
      <c r="B6" s="523">
        <v>8037</v>
      </c>
      <c r="C6" s="523">
        <v>8738</v>
      </c>
      <c r="D6" s="523">
        <v>8284</v>
      </c>
      <c r="E6" s="117">
        <f t="shared" ref="E6:E22" si="0">IF(B6&gt;0,D6/B6-1,"")</f>
        <v>0.031</v>
      </c>
      <c r="F6" s="117">
        <f t="shared" ref="F6:F22" si="1">IF(C6&gt;0,D6/C6,"")</f>
        <v>0.948</v>
      </c>
    </row>
    <row r="7" ht="36" customHeight="1" spans="1:6">
      <c r="A7" s="193" t="s">
        <v>1652</v>
      </c>
      <c r="B7" s="524"/>
      <c r="C7" s="524"/>
      <c r="D7" s="523"/>
      <c r="E7" s="117" t="str">
        <f t="shared" si="0"/>
        <v/>
      </c>
      <c r="F7" s="117" t="str">
        <f t="shared" si="1"/>
        <v/>
      </c>
    </row>
    <row r="8" ht="36" customHeight="1" spans="1:6">
      <c r="A8" s="517" t="s">
        <v>1653</v>
      </c>
      <c r="B8" s="522">
        <v>13902</v>
      </c>
      <c r="C8" s="522">
        <v>16101</v>
      </c>
      <c r="D8" s="522">
        <v>15106</v>
      </c>
      <c r="E8" s="117">
        <f t="shared" si="0"/>
        <v>0.087</v>
      </c>
      <c r="F8" s="117">
        <f t="shared" si="1"/>
        <v>0.938</v>
      </c>
    </row>
    <row r="9" ht="36" customHeight="1" spans="1:6">
      <c r="A9" s="193" t="s">
        <v>1651</v>
      </c>
      <c r="B9" s="523">
        <v>13840</v>
      </c>
      <c r="C9" s="523">
        <v>15601</v>
      </c>
      <c r="D9" s="523">
        <v>15084</v>
      </c>
      <c r="E9" s="121">
        <f t="shared" si="0"/>
        <v>0.09</v>
      </c>
      <c r="F9" s="121">
        <f t="shared" si="1"/>
        <v>0.967</v>
      </c>
    </row>
    <row r="10" ht="36" customHeight="1" spans="1:6">
      <c r="A10" s="517" t="s">
        <v>1654</v>
      </c>
      <c r="B10" s="525">
        <v>1503</v>
      </c>
      <c r="C10" s="526">
        <v>1376</v>
      </c>
      <c r="D10" s="522">
        <v>731</v>
      </c>
      <c r="E10" s="117">
        <f t="shared" si="0"/>
        <v>-0.514</v>
      </c>
      <c r="F10" s="117">
        <f t="shared" si="1"/>
        <v>0.531</v>
      </c>
    </row>
    <row r="11" ht="36" customHeight="1" spans="1:6">
      <c r="A11" s="193" t="s">
        <v>1651</v>
      </c>
      <c r="B11" s="525">
        <v>329</v>
      </c>
      <c r="C11" s="527">
        <v>441</v>
      </c>
      <c r="D11" s="523">
        <v>405</v>
      </c>
      <c r="E11" s="121">
        <f t="shared" si="0"/>
        <v>0.231</v>
      </c>
      <c r="F11" s="121">
        <f t="shared" si="1"/>
        <v>0.918</v>
      </c>
    </row>
    <row r="12" ht="36" customHeight="1" spans="1:6">
      <c r="A12" s="517" t="s">
        <v>1655</v>
      </c>
      <c r="B12" s="528">
        <v>9715</v>
      </c>
      <c r="C12" s="528">
        <v>10081</v>
      </c>
      <c r="D12" s="522">
        <v>7294</v>
      </c>
      <c r="E12" s="117">
        <f t="shared" si="0"/>
        <v>-0.249</v>
      </c>
      <c r="F12" s="117">
        <f t="shared" si="1"/>
        <v>0.724</v>
      </c>
    </row>
    <row r="13" ht="36" customHeight="1" spans="1:6">
      <c r="A13" s="193" t="s">
        <v>1651</v>
      </c>
      <c r="B13" s="529">
        <v>4491</v>
      </c>
      <c r="C13" s="529">
        <v>4983</v>
      </c>
      <c r="D13" s="523">
        <v>4544</v>
      </c>
      <c r="E13" s="121">
        <f t="shared" si="0"/>
        <v>0.012</v>
      </c>
      <c r="F13" s="121">
        <f t="shared" si="1"/>
        <v>0.912</v>
      </c>
    </row>
    <row r="14" ht="36" customHeight="1" spans="1:6">
      <c r="A14" s="517" t="s">
        <v>1656</v>
      </c>
      <c r="B14" s="528">
        <v>890</v>
      </c>
      <c r="C14" s="528">
        <v>1995</v>
      </c>
      <c r="D14" s="522">
        <v>1306</v>
      </c>
      <c r="E14" s="117">
        <f t="shared" si="0"/>
        <v>0.467</v>
      </c>
      <c r="F14" s="117">
        <f t="shared" si="1"/>
        <v>0.655</v>
      </c>
    </row>
    <row r="15" ht="36" customHeight="1" spans="1:6">
      <c r="A15" s="193" t="s">
        <v>1651</v>
      </c>
      <c r="B15" s="530">
        <v>890</v>
      </c>
      <c r="C15" s="530">
        <v>1188</v>
      </c>
      <c r="D15" s="523">
        <v>733</v>
      </c>
      <c r="E15" s="121">
        <f t="shared" si="0"/>
        <v>-0.176</v>
      </c>
      <c r="F15" s="121">
        <f t="shared" si="1"/>
        <v>0.617</v>
      </c>
    </row>
    <row r="16" ht="36" customHeight="1" spans="1:6">
      <c r="A16" s="517" t="s">
        <v>1657</v>
      </c>
      <c r="B16" s="531">
        <v>4567</v>
      </c>
      <c r="C16" s="532">
        <v>5023</v>
      </c>
      <c r="D16" s="122">
        <v>4850</v>
      </c>
      <c r="E16" s="117">
        <f t="shared" si="0"/>
        <v>0.062</v>
      </c>
      <c r="F16" s="117">
        <f t="shared" si="1"/>
        <v>0.966</v>
      </c>
    </row>
    <row r="17" ht="36" customHeight="1" spans="1:6">
      <c r="A17" s="193" t="s">
        <v>1651</v>
      </c>
      <c r="B17" s="242">
        <v>4561</v>
      </c>
      <c r="C17" s="527">
        <v>5016</v>
      </c>
      <c r="D17" s="161">
        <v>4843</v>
      </c>
      <c r="E17" s="121">
        <f t="shared" si="0"/>
        <v>0.062</v>
      </c>
      <c r="F17" s="121">
        <f t="shared" si="1"/>
        <v>0.966</v>
      </c>
    </row>
    <row r="18" ht="36" customHeight="1" spans="1:6">
      <c r="A18" s="517" t="s">
        <v>1682</v>
      </c>
      <c r="B18" s="533">
        <v>12019</v>
      </c>
      <c r="C18" s="533">
        <v>15107</v>
      </c>
      <c r="D18" s="122">
        <v>7068</v>
      </c>
      <c r="E18" s="117">
        <f t="shared" si="0"/>
        <v>-0.412</v>
      </c>
      <c r="F18" s="117">
        <f t="shared" si="1"/>
        <v>0.468</v>
      </c>
    </row>
    <row r="19" ht="36" customHeight="1" spans="1:6">
      <c r="A19" s="193" t="s">
        <v>1651</v>
      </c>
      <c r="B19" s="534">
        <v>6568</v>
      </c>
      <c r="C19" s="534">
        <v>6902</v>
      </c>
      <c r="D19" s="161">
        <v>5457</v>
      </c>
      <c r="E19" s="121">
        <f t="shared" si="0"/>
        <v>-0.169</v>
      </c>
      <c r="F19" s="121">
        <f t="shared" si="1"/>
        <v>0.791</v>
      </c>
    </row>
    <row r="20" ht="36" customHeight="1" spans="1:6">
      <c r="A20" s="535" t="s">
        <v>1683</v>
      </c>
      <c r="B20" s="536">
        <f>B5+B8+B12+B14+B10+B16+B18</f>
        <v>66218</v>
      </c>
      <c r="C20" s="536">
        <f>C5+C8+C12+C14+C10+C16+C18</f>
        <v>72744</v>
      </c>
      <c r="D20" s="536">
        <f>D5+D8+D12+D14+D10+D16+D18</f>
        <v>55106</v>
      </c>
      <c r="E20" s="117">
        <f t="shared" si="0"/>
        <v>-0.168</v>
      </c>
      <c r="F20" s="117">
        <f t="shared" si="1"/>
        <v>0.758</v>
      </c>
    </row>
    <row r="21" ht="36" customHeight="1" spans="1:6">
      <c r="A21" s="193" t="s">
        <v>1660</v>
      </c>
      <c r="B21" s="537">
        <f>B6+B9+B11+B13+B15+B17+B19</f>
        <v>38716</v>
      </c>
      <c r="C21" s="537">
        <f>C6+C9+C11+C13+C15+C17+C19</f>
        <v>42869</v>
      </c>
      <c r="D21" s="537">
        <f>D6+D9+D11+D13+D15+D17+D19</f>
        <v>39350</v>
      </c>
      <c r="E21" s="121">
        <f t="shared" si="0"/>
        <v>0.016</v>
      </c>
      <c r="F21" s="121">
        <f t="shared" si="1"/>
        <v>0.918</v>
      </c>
    </row>
    <row r="22" ht="36" customHeight="1" spans="1:6">
      <c r="A22" s="538" t="s">
        <v>1652</v>
      </c>
      <c r="B22" s="524"/>
      <c r="C22" s="524"/>
      <c r="D22" s="145"/>
      <c r="E22" s="117" t="str">
        <f t="shared" si="0"/>
        <v/>
      </c>
      <c r="F22" s="117" t="str">
        <f t="shared" si="1"/>
        <v/>
      </c>
    </row>
    <row r="23" spans="2:4">
      <c r="B23" s="520"/>
      <c r="C23" s="520"/>
      <c r="D23" s="539"/>
    </row>
    <row r="24" spans="2:4">
      <c r="B24" s="520"/>
      <c r="C24" s="520"/>
      <c r="D24" s="539"/>
    </row>
    <row r="25" spans="2:4">
      <c r="B25" s="520"/>
      <c r="C25" s="520"/>
      <c r="D25" s="539"/>
    </row>
    <row r="26" spans="2:4">
      <c r="B26" s="520"/>
      <c r="C26" s="520"/>
      <c r="D26" s="539"/>
    </row>
  </sheetData>
  <mergeCells count="5">
    <mergeCell ref="A1:F1"/>
    <mergeCell ref="C3:D3"/>
    <mergeCell ref="E3:F3"/>
    <mergeCell ref="A3:A4"/>
    <mergeCell ref="B3:B4"/>
  </mergeCells>
  <conditionalFormatting sqref="B7">
    <cfRule type="cellIs" dxfId="4" priority="4" stopIfTrue="1" operator="lessThan">
      <formula>0</formula>
    </cfRule>
  </conditionalFormatting>
  <conditionalFormatting sqref="C7">
    <cfRule type="cellIs" dxfId="4" priority="3" stopIfTrue="1" operator="lessThan">
      <formula>0</formula>
    </cfRule>
  </conditionalFormatting>
  <conditionalFormatting sqref="C11">
    <cfRule type="cellIs" dxfId="4" priority="6" stopIfTrue="1" operator="lessThan">
      <formula>0</formula>
    </cfRule>
  </conditionalFormatting>
  <conditionalFormatting sqref="B22">
    <cfRule type="cellIs" dxfId="4" priority="2" stopIfTrue="1" operator="lessThan">
      <formula>0</formula>
    </cfRule>
  </conditionalFormatting>
  <conditionalFormatting sqref="C22">
    <cfRule type="cellIs" dxfId="4" priority="1" stopIfTrue="1" operator="lessThan">
      <formula>0</formula>
    </cfRule>
  </conditionalFormatting>
  <conditionalFormatting sqref="C16:C17">
    <cfRule type="cellIs" dxfId="4" priority="7" stopIfTrue="1" operator="lessThan">
      <formula>0</formula>
    </cfRule>
  </conditionalFormatting>
  <conditionalFormatting sqref="D16:D19">
    <cfRule type="cellIs" dxfId="4"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F24"/>
  <sheetViews>
    <sheetView showGridLines="0" showZeros="0" zoomScaleSheetLayoutView="80" workbookViewId="0">
      <pane ySplit="4" topLeftCell="A5" activePane="bottomLeft" state="frozen"/>
      <selection/>
      <selection pane="bottomLeft" activeCell="J17" sqref="J17"/>
    </sheetView>
  </sheetViews>
  <sheetFormatPr defaultColWidth="9" defaultRowHeight="14.25" outlineLevelCol="5"/>
  <cols>
    <col min="1" max="1" width="30.625" style="248" customWidth="1"/>
    <col min="2" max="4" width="16.7583333333333" style="248" customWidth="1"/>
    <col min="5" max="6" width="15.125" style="248" customWidth="1"/>
    <col min="7" max="245" width="9" style="248"/>
    <col min="246" max="246" width="46" style="248" customWidth="1"/>
    <col min="247" max="247" width="18.2583333333333" style="248" customWidth="1"/>
    <col min="248" max="248" width="17" style="248" customWidth="1"/>
    <col min="249" max="249" width="13.8833333333333" style="248" customWidth="1"/>
    <col min="250" max="501" width="9" style="248"/>
    <col min="502" max="502" width="46" style="248" customWidth="1"/>
    <col min="503" max="503" width="18.2583333333333" style="248" customWidth="1"/>
    <col min="504" max="504" width="17" style="248" customWidth="1"/>
    <col min="505" max="505" width="13.8833333333333" style="248" customWidth="1"/>
    <col min="506" max="757" width="9" style="248"/>
    <col min="758" max="758" width="46" style="248" customWidth="1"/>
    <col min="759" max="759" width="18.2583333333333" style="248" customWidth="1"/>
    <col min="760" max="760" width="17" style="248" customWidth="1"/>
    <col min="761" max="761" width="13.8833333333333" style="248" customWidth="1"/>
    <col min="762" max="1013" width="9" style="248"/>
    <col min="1014" max="1014" width="46" style="248" customWidth="1"/>
    <col min="1015" max="1015" width="18.2583333333333" style="248" customWidth="1"/>
    <col min="1016" max="1016" width="17" style="248" customWidth="1"/>
    <col min="1017" max="1017" width="13.8833333333333" style="248" customWidth="1"/>
    <col min="1018" max="1269" width="9" style="248"/>
    <col min="1270" max="1270" width="46" style="248" customWidth="1"/>
    <col min="1271" max="1271" width="18.2583333333333" style="248" customWidth="1"/>
    <col min="1272" max="1272" width="17" style="248" customWidth="1"/>
    <col min="1273" max="1273" width="13.8833333333333" style="248" customWidth="1"/>
    <col min="1274" max="1525" width="9" style="248"/>
    <col min="1526" max="1526" width="46" style="248" customWidth="1"/>
    <col min="1527" max="1527" width="18.2583333333333" style="248" customWidth="1"/>
    <col min="1528" max="1528" width="17" style="248" customWidth="1"/>
    <col min="1529" max="1529" width="13.8833333333333" style="248" customWidth="1"/>
    <col min="1530" max="1781" width="9" style="248"/>
    <col min="1782" max="1782" width="46" style="248" customWidth="1"/>
    <col min="1783" max="1783" width="18.2583333333333" style="248" customWidth="1"/>
    <col min="1784" max="1784" width="17" style="248" customWidth="1"/>
    <col min="1785" max="1785" width="13.8833333333333" style="248" customWidth="1"/>
    <col min="1786" max="2037" width="9" style="248"/>
    <col min="2038" max="2038" width="46" style="248" customWidth="1"/>
    <col min="2039" max="2039" width="18.2583333333333" style="248" customWidth="1"/>
    <col min="2040" max="2040" width="17" style="248" customWidth="1"/>
    <col min="2041" max="2041" width="13.8833333333333" style="248" customWidth="1"/>
    <col min="2042" max="2293" width="9" style="248"/>
    <col min="2294" max="2294" width="46" style="248" customWidth="1"/>
    <col min="2295" max="2295" width="18.2583333333333" style="248" customWidth="1"/>
    <col min="2296" max="2296" width="17" style="248" customWidth="1"/>
    <col min="2297" max="2297" width="13.8833333333333" style="248" customWidth="1"/>
    <col min="2298" max="2549" width="9" style="248"/>
    <col min="2550" max="2550" width="46" style="248" customWidth="1"/>
    <col min="2551" max="2551" width="18.2583333333333" style="248" customWidth="1"/>
    <col min="2552" max="2552" width="17" style="248" customWidth="1"/>
    <col min="2553" max="2553" width="13.8833333333333" style="248" customWidth="1"/>
    <col min="2554" max="2805" width="9" style="248"/>
    <col min="2806" max="2806" width="46" style="248" customWidth="1"/>
    <col min="2807" max="2807" width="18.2583333333333" style="248" customWidth="1"/>
    <col min="2808" max="2808" width="17" style="248" customWidth="1"/>
    <col min="2809" max="2809" width="13.8833333333333" style="248" customWidth="1"/>
    <col min="2810" max="3061" width="9" style="248"/>
    <col min="3062" max="3062" width="46" style="248" customWidth="1"/>
    <col min="3063" max="3063" width="18.2583333333333" style="248" customWidth="1"/>
    <col min="3064" max="3064" width="17" style="248" customWidth="1"/>
    <col min="3065" max="3065" width="13.8833333333333" style="248" customWidth="1"/>
    <col min="3066" max="3317" width="9" style="248"/>
    <col min="3318" max="3318" width="46" style="248" customWidth="1"/>
    <col min="3319" max="3319" width="18.2583333333333" style="248" customWidth="1"/>
    <col min="3320" max="3320" width="17" style="248" customWidth="1"/>
    <col min="3321" max="3321" width="13.8833333333333" style="248" customWidth="1"/>
    <col min="3322" max="3573" width="9" style="248"/>
    <col min="3574" max="3574" width="46" style="248" customWidth="1"/>
    <col min="3575" max="3575" width="18.2583333333333" style="248" customWidth="1"/>
    <col min="3576" max="3576" width="17" style="248" customWidth="1"/>
    <col min="3577" max="3577" width="13.8833333333333" style="248" customWidth="1"/>
    <col min="3578" max="3829" width="9" style="248"/>
    <col min="3830" max="3830" width="46" style="248" customWidth="1"/>
    <col min="3831" max="3831" width="18.2583333333333" style="248" customWidth="1"/>
    <col min="3832" max="3832" width="17" style="248" customWidth="1"/>
    <col min="3833" max="3833" width="13.8833333333333" style="248" customWidth="1"/>
    <col min="3834" max="4085" width="9" style="248"/>
    <col min="4086" max="4086" width="46" style="248" customWidth="1"/>
    <col min="4087" max="4087" width="18.2583333333333" style="248" customWidth="1"/>
    <col min="4088" max="4088" width="17" style="248" customWidth="1"/>
    <col min="4089" max="4089" width="13.8833333333333" style="248" customWidth="1"/>
    <col min="4090" max="4341" width="9" style="248"/>
    <col min="4342" max="4342" width="46" style="248" customWidth="1"/>
    <col min="4343" max="4343" width="18.2583333333333" style="248" customWidth="1"/>
    <col min="4344" max="4344" width="17" style="248" customWidth="1"/>
    <col min="4345" max="4345" width="13.8833333333333" style="248" customWidth="1"/>
    <col min="4346" max="4597" width="9" style="248"/>
    <col min="4598" max="4598" width="46" style="248" customWidth="1"/>
    <col min="4599" max="4599" width="18.2583333333333" style="248" customWidth="1"/>
    <col min="4600" max="4600" width="17" style="248" customWidth="1"/>
    <col min="4601" max="4601" width="13.8833333333333" style="248" customWidth="1"/>
    <col min="4602" max="4853" width="9" style="248"/>
    <col min="4854" max="4854" width="46" style="248" customWidth="1"/>
    <col min="4855" max="4855" width="18.2583333333333" style="248" customWidth="1"/>
    <col min="4856" max="4856" width="17" style="248" customWidth="1"/>
    <col min="4857" max="4857" width="13.8833333333333" style="248" customWidth="1"/>
    <col min="4858" max="5109" width="9" style="248"/>
    <col min="5110" max="5110" width="46" style="248" customWidth="1"/>
    <col min="5111" max="5111" width="18.2583333333333" style="248" customWidth="1"/>
    <col min="5112" max="5112" width="17" style="248" customWidth="1"/>
    <col min="5113" max="5113" width="13.8833333333333" style="248" customWidth="1"/>
    <col min="5114" max="5365" width="9" style="248"/>
    <col min="5366" max="5366" width="46" style="248" customWidth="1"/>
    <col min="5367" max="5367" width="18.2583333333333" style="248" customWidth="1"/>
    <col min="5368" max="5368" width="17" style="248" customWidth="1"/>
    <col min="5369" max="5369" width="13.8833333333333" style="248" customWidth="1"/>
    <col min="5370" max="5621" width="9" style="248"/>
    <col min="5622" max="5622" width="46" style="248" customWidth="1"/>
    <col min="5623" max="5623" width="18.2583333333333" style="248" customWidth="1"/>
    <col min="5624" max="5624" width="17" style="248" customWidth="1"/>
    <col min="5625" max="5625" width="13.8833333333333" style="248" customWidth="1"/>
    <col min="5626" max="5877" width="9" style="248"/>
    <col min="5878" max="5878" width="46" style="248" customWidth="1"/>
    <col min="5879" max="5879" width="18.2583333333333" style="248" customWidth="1"/>
    <col min="5880" max="5880" width="17" style="248" customWidth="1"/>
    <col min="5881" max="5881" width="13.8833333333333" style="248" customWidth="1"/>
    <col min="5882" max="6133" width="9" style="248"/>
    <col min="6134" max="6134" width="46" style="248" customWidth="1"/>
    <col min="6135" max="6135" width="18.2583333333333" style="248" customWidth="1"/>
    <col min="6136" max="6136" width="17" style="248" customWidth="1"/>
    <col min="6137" max="6137" width="13.8833333333333" style="248" customWidth="1"/>
    <col min="6138" max="6389" width="9" style="248"/>
    <col min="6390" max="6390" width="46" style="248" customWidth="1"/>
    <col min="6391" max="6391" width="18.2583333333333" style="248" customWidth="1"/>
    <col min="6392" max="6392" width="17" style="248" customWidth="1"/>
    <col min="6393" max="6393" width="13.8833333333333" style="248" customWidth="1"/>
    <col min="6394" max="6645" width="9" style="248"/>
    <col min="6646" max="6646" width="46" style="248" customWidth="1"/>
    <col min="6647" max="6647" width="18.2583333333333" style="248" customWidth="1"/>
    <col min="6648" max="6648" width="17" style="248" customWidth="1"/>
    <col min="6649" max="6649" width="13.8833333333333" style="248" customWidth="1"/>
    <col min="6650" max="6901" width="9" style="248"/>
    <col min="6902" max="6902" width="46" style="248" customWidth="1"/>
    <col min="6903" max="6903" width="18.2583333333333" style="248" customWidth="1"/>
    <col min="6904" max="6904" width="17" style="248" customWidth="1"/>
    <col min="6905" max="6905" width="13.8833333333333" style="248" customWidth="1"/>
    <col min="6906" max="7157" width="9" style="248"/>
    <col min="7158" max="7158" width="46" style="248" customWidth="1"/>
    <col min="7159" max="7159" width="18.2583333333333" style="248" customWidth="1"/>
    <col min="7160" max="7160" width="17" style="248" customWidth="1"/>
    <col min="7161" max="7161" width="13.8833333333333" style="248" customWidth="1"/>
    <col min="7162" max="7413" width="9" style="248"/>
    <col min="7414" max="7414" width="46" style="248" customWidth="1"/>
    <col min="7415" max="7415" width="18.2583333333333" style="248" customWidth="1"/>
    <col min="7416" max="7416" width="17" style="248" customWidth="1"/>
    <col min="7417" max="7417" width="13.8833333333333" style="248" customWidth="1"/>
    <col min="7418" max="7669" width="9" style="248"/>
    <col min="7670" max="7670" width="46" style="248" customWidth="1"/>
    <col min="7671" max="7671" width="18.2583333333333" style="248" customWidth="1"/>
    <col min="7672" max="7672" width="17" style="248" customWidth="1"/>
    <col min="7673" max="7673" width="13.8833333333333" style="248" customWidth="1"/>
    <col min="7674" max="7925" width="9" style="248"/>
    <col min="7926" max="7926" width="46" style="248" customWidth="1"/>
    <col min="7927" max="7927" width="18.2583333333333" style="248" customWidth="1"/>
    <col min="7928" max="7928" width="17" style="248" customWidth="1"/>
    <col min="7929" max="7929" width="13.8833333333333" style="248" customWidth="1"/>
    <col min="7930" max="8181" width="9" style="248"/>
    <col min="8182" max="8182" width="46" style="248" customWidth="1"/>
    <col min="8183" max="8183" width="18.2583333333333" style="248" customWidth="1"/>
    <col min="8184" max="8184" width="17" style="248" customWidth="1"/>
    <col min="8185" max="8185" width="13.8833333333333" style="248" customWidth="1"/>
    <col min="8186" max="8437" width="9" style="248"/>
    <col min="8438" max="8438" width="46" style="248" customWidth="1"/>
    <col min="8439" max="8439" width="18.2583333333333" style="248" customWidth="1"/>
    <col min="8440" max="8440" width="17" style="248" customWidth="1"/>
    <col min="8441" max="8441" width="13.8833333333333" style="248" customWidth="1"/>
    <col min="8442" max="8693" width="9" style="248"/>
    <col min="8694" max="8694" width="46" style="248" customWidth="1"/>
    <col min="8695" max="8695" width="18.2583333333333" style="248" customWidth="1"/>
    <col min="8696" max="8696" width="17" style="248" customWidth="1"/>
    <col min="8697" max="8697" width="13.8833333333333" style="248" customWidth="1"/>
    <col min="8698" max="8949" width="9" style="248"/>
    <col min="8950" max="8950" width="46" style="248" customWidth="1"/>
    <col min="8951" max="8951" width="18.2583333333333" style="248" customWidth="1"/>
    <col min="8952" max="8952" width="17" style="248" customWidth="1"/>
    <col min="8953" max="8953" width="13.8833333333333" style="248" customWidth="1"/>
    <col min="8954" max="9205" width="9" style="248"/>
    <col min="9206" max="9206" width="46" style="248" customWidth="1"/>
    <col min="9207" max="9207" width="18.2583333333333" style="248" customWidth="1"/>
    <col min="9208" max="9208" width="17" style="248" customWidth="1"/>
    <col min="9209" max="9209" width="13.8833333333333" style="248" customWidth="1"/>
    <col min="9210" max="9461" width="9" style="248"/>
    <col min="9462" max="9462" width="46" style="248" customWidth="1"/>
    <col min="9463" max="9463" width="18.2583333333333" style="248" customWidth="1"/>
    <col min="9464" max="9464" width="17" style="248" customWidth="1"/>
    <col min="9465" max="9465" width="13.8833333333333" style="248" customWidth="1"/>
    <col min="9466" max="9717" width="9" style="248"/>
    <col min="9718" max="9718" width="46" style="248" customWidth="1"/>
    <col min="9719" max="9719" width="18.2583333333333" style="248" customWidth="1"/>
    <col min="9720" max="9720" width="17" style="248" customWidth="1"/>
    <col min="9721" max="9721" width="13.8833333333333" style="248" customWidth="1"/>
    <col min="9722" max="9973" width="9" style="248"/>
    <col min="9974" max="9974" width="46" style="248" customWidth="1"/>
    <col min="9975" max="9975" width="18.2583333333333" style="248" customWidth="1"/>
    <col min="9976" max="9976" width="17" style="248" customWidth="1"/>
    <col min="9977" max="9977" width="13.8833333333333" style="248" customWidth="1"/>
    <col min="9978" max="10229" width="9" style="248"/>
    <col min="10230" max="10230" width="46" style="248" customWidth="1"/>
    <col min="10231" max="10231" width="18.2583333333333" style="248" customWidth="1"/>
    <col min="10232" max="10232" width="17" style="248" customWidth="1"/>
    <col min="10233" max="10233" width="13.8833333333333" style="248" customWidth="1"/>
    <col min="10234" max="10485" width="9" style="248"/>
    <col min="10486" max="10486" width="46" style="248" customWidth="1"/>
    <col min="10487" max="10487" width="18.2583333333333" style="248" customWidth="1"/>
    <col min="10488" max="10488" width="17" style="248" customWidth="1"/>
    <col min="10489" max="10489" width="13.8833333333333" style="248" customWidth="1"/>
    <col min="10490" max="10741" width="9" style="248"/>
    <col min="10742" max="10742" width="46" style="248" customWidth="1"/>
    <col min="10743" max="10743" width="18.2583333333333" style="248" customWidth="1"/>
    <col min="10744" max="10744" width="17" style="248" customWidth="1"/>
    <col min="10745" max="10745" width="13.8833333333333" style="248" customWidth="1"/>
    <col min="10746" max="10997" width="9" style="248"/>
    <col min="10998" max="10998" width="46" style="248" customWidth="1"/>
    <col min="10999" max="10999" width="18.2583333333333" style="248" customWidth="1"/>
    <col min="11000" max="11000" width="17" style="248" customWidth="1"/>
    <col min="11001" max="11001" width="13.8833333333333" style="248" customWidth="1"/>
    <col min="11002" max="11253" width="9" style="248"/>
    <col min="11254" max="11254" width="46" style="248" customWidth="1"/>
    <col min="11255" max="11255" width="18.2583333333333" style="248" customWidth="1"/>
    <col min="11256" max="11256" width="17" style="248" customWidth="1"/>
    <col min="11257" max="11257" width="13.8833333333333" style="248" customWidth="1"/>
    <col min="11258" max="11509" width="9" style="248"/>
    <col min="11510" max="11510" width="46" style="248" customWidth="1"/>
    <col min="11511" max="11511" width="18.2583333333333" style="248" customWidth="1"/>
    <col min="11512" max="11512" width="17" style="248" customWidth="1"/>
    <col min="11513" max="11513" width="13.8833333333333" style="248" customWidth="1"/>
    <col min="11514" max="11765" width="9" style="248"/>
    <col min="11766" max="11766" width="46" style="248" customWidth="1"/>
    <col min="11767" max="11767" width="18.2583333333333" style="248" customWidth="1"/>
    <col min="11768" max="11768" width="17" style="248" customWidth="1"/>
    <col min="11769" max="11769" width="13.8833333333333" style="248" customWidth="1"/>
    <col min="11770" max="12021" width="9" style="248"/>
    <col min="12022" max="12022" width="46" style="248" customWidth="1"/>
    <col min="12023" max="12023" width="18.2583333333333" style="248" customWidth="1"/>
    <col min="12024" max="12024" width="17" style="248" customWidth="1"/>
    <col min="12025" max="12025" width="13.8833333333333" style="248" customWidth="1"/>
    <col min="12026" max="12277" width="9" style="248"/>
    <col min="12278" max="12278" width="46" style="248" customWidth="1"/>
    <col min="12279" max="12279" width="18.2583333333333" style="248" customWidth="1"/>
    <col min="12280" max="12280" width="17" style="248" customWidth="1"/>
    <col min="12281" max="12281" width="13.8833333333333" style="248" customWidth="1"/>
    <col min="12282" max="12533" width="9" style="248"/>
    <col min="12534" max="12534" width="46" style="248" customWidth="1"/>
    <col min="12535" max="12535" width="18.2583333333333" style="248" customWidth="1"/>
    <col min="12536" max="12536" width="17" style="248" customWidth="1"/>
    <col min="12537" max="12537" width="13.8833333333333" style="248" customWidth="1"/>
    <col min="12538" max="12789" width="9" style="248"/>
    <col min="12790" max="12790" width="46" style="248" customWidth="1"/>
    <col min="12791" max="12791" width="18.2583333333333" style="248" customWidth="1"/>
    <col min="12792" max="12792" width="17" style="248" customWidth="1"/>
    <col min="12793" max="12793" width="13.8833333333333" style="248" customWidth="1"/>
    <col min="12794" max="13045" width="9" style="248"/>
    <col min="13046" max="13046" width="46" style="248" customWidth="1"/>
    <col min="13047" max="13047" width="18.2583333333333" style="248" customWidth="1"/>
    <col min="13048" max="13048" width="17" style="248" customWidth="1"/>
    <col min="13049" max="13049" width="13.8833333333333" style="248" customWidth="1"/>
    <col min="13050" max="13301" width="9" style="248"/>
    <col min="13302" max="13302" width="46" style="248" customWidth="1"/>
    <col min="13303" max="13303" width="18.2583333333333" style="248" customWidth="1"/>
    <col min="13304" max="13304" width="17" style="248" customWidth="1"/>
    <col min="13305" max="13305" width="13.8833333333333" style="248" customWidth="1"/>
    <col min="13306" max="13557" width="9" style="248"/>
    <col min="13558" max="13558" width="46" style="248" customWidth="1"/>
    <col min="13559" max="13559" width="18.2583333333333" style="248" customWidth="1"/>
    <col min="13560" max="13560" width="17" style="248" customWidth="1"/>
    <col min="13561" max="13561" width="13.8833333333333" style="248" customWidth="1"/>
    <col min="13562" max="13813" width="9" style="248"/>
    <col min="13814" max="13814" width="46" style="248" customWidth="1"/>
    <col min="13815" max="13815" width="18.2583333333333" style="248" customWidth="1"/>
    <col min="13816" max="13816" width="17" style="248" customWidth="1"/>
    <col min="13817" max="13817" width="13.8833333333333" style="248" customWidth="1"/>
    <col min="13818" max="14069" width="9" style="248"/>
    <col min="14070" max="14070" width="46" style="248" customWidth="1"/>
    <col min="14071" max="14071" width="18.2583333333333" style="248" customWidth="1"/>
    <col min="14072" max="14072" width="17" style="248" customWidth="1"/>
    <col min="14073" max="14073" width="13.8833333333333" style="248" customWidth="1"/>
    <col min="14074" max="14325" width="9" style="248"/>
    <col min="14326" max="14326" width="46" style="248" customWidth="1"/>
    <col min="14327" max="14327" width="18.2583333333333" style="248" customWidth="1"/>
    <col min="14328" max="14328" width="17" style="248" customWidth="1"/>
    <col min="14329" max="14329" width="13.8833333333333" style="248" customWidth="1"/>
    <col min="14330" max="14581" width="9" style="248"/>
    <col min="14582" max="14582" width="46" style="248" customWidth="1"/>
    <col min="14583" max="14583" width="18.2583333333333" style="248" customWidth="1"/>
    <col min="14584" max="14584" width="17" style="248" customWidth="1"/>
    <col min="14585" max="14585" width="13.8833333333333" style="248" customWidth="1"/>
    <col min="14586" max="14837" width="9" style="248"/>
    <col min="14838" max="14838" width="46" style="248" customWidth="1"/>
    <col min="14839" max="14839" width="18.2583333333333" style="248" customWidth="1"/>
    <col min="14840" max="14840" width="17" style="248" customWidth="1"/>
    <col min="14841" max="14841" width="13.8833333333333" style="248" customWidth="1"/>
    <col min="14842" max="15093" width="9" style="248"/>
    <col min="15094" max="15094" width="46" style="248" customWidth="1"/>
    <col min="15095" max="15095" width="18.2583333333333" style="248" customWidth="1"/>
    <col min="15096" max="15096" width="17" style="248" customWidth="1"/>
    <col min="15097" max="15097" width="13.8833333333333" style="248" customWidth="1"/>
    <col min="15098" max="15349" width="9" style="248"/>
    <col min="15350" max="15350" width="46" style="248" customWidth="1"/>
    <col min="15351" max="15351" width="18.2583333333333" style="248" customWidth="1"/>
    <col min="15352" max="15352" width="17" style="248" customWidth="1"/>
    <col min="15353" max="15353" width="13.8833333333333" style="248" customWidth="1"/>
    <col min="15354" max="15605" width="9" style="248"/>
    <col min="15606" max="15606" width="46" style="248" customWidth="1"/>
    <col min="15607" max="15607" width="18.2583333333333" style="248" customWidth="1"/>
    <col min="15608" max="15608" width="17" style="248" customWidth="1"/>
    <col min="15609" max="15609" width="13.8833333333333" style="248" customWidth="1"/>
    <col min="15610" max="15861" width="9" style="248"/>
    <col min="15862" max="15862" width="46" style="248" customWidth="1"/>
    <col min="15863" max="15863" width="18.2583333333333" style="248" customWidth="1"/>
    <col min="15864" max="15864" width="17" style="248" customWidth="1"/>
    <col min="15865" max="15865" width="13.8833333333333" style="248" customWidth="1"/>
    <col min="15866" max="16117" width="9" style="248"/>
    <col min="16118" max="16118" width="46" style="248" customWidth="1"/>
    <col min="16119" max="16119" width="18.2583333333333" style="248" customWidth="1"/>
    <col min="16120" max="16120" width="17" style="248" customWidth="1"/>
    <col min="16121" max="16121" width="13.8833333333333" style="248" customWidth="1"/>
    <col min="16122" max="16384" width="9" style="248"/>
  </cols>
  <sheetData>
    <row r="1" s="248" customFormat="1" ht="45" customHeight="1" spans="1:6">
      <c r="A1" s="337" t="str">
        <f>YEAR(封面!$B$7)-1&amp;"年市本级社会保险基金结余执行情况表"</f>
        <v>2022年市本级社会保险基金结余执行情况表</v>
      </c>
      <c r="B1" s="337"/>
      <c r="C1" s="337"/>
      <c r="D1" s="337"/>
      <c r="E1" s="337"/>
      <c r="F1" s="337"/>
    </row>
    <row r="2" s="248" customFormat="1" ht="20.1" customHeight="1" spans="1:6">
      <c r="A2" s="449" t="s">
        <v>1684</v>
      </c>
      <c r="B2" s="418"/>
      <c r="C2" s="339"/>
      <c r="D2" s="265"/>
      <c r="F2" s="419" t="s">
        <v>1662</v>
      </c>
    </row>
    <row r="3" ht="36" customHeight="1" spans="1:6">
      <c r="A3" s="501" t="s">
        <v>55</v>
      </c>
      <c r="B3" s="32" t="str">
        <f>YEAR(封面!$B$7)-2&amp;"年决算数"</f>
        <v>2021年决算数</v>
      </c>
      <c r="C3" s="32" t="str">
        <f>YEAR(封面!$B$7)-1&amp;"年"</f>
        <v>2022年</v>
      </c>
      <c r="D3" s="32"/>
      <c r="E3" s="501" t="s">
        <v>58</v>
      </c>
      <c r="F3" s="501"/>
    </row>
    <row r="4" ht="36" customHeight="1" spans="1:6">
      <c r="A4" s="501"/>
      <c r="B4" s="32"/>
      <c r="C4" s="32" t="s">
        <v>59</v>
      </c>
      <c r="D4" s="233" t="s">
        <v>109</v>
      </c>
      <c r="E4" s="32" t="str">
        <f>"比"&amp;YEAR(封面!$B$7)-2&amp;"年决算数增长%"</f>
        <v>比2021年决算数增长%</v>
      </c>
      <c r="F4" s="32" t="str">
        <f>"完成"&amp;YEAR(封面!$B$7)-1&amp;"年预算数的%"</f>
        <v>完成2022年预算数的%</v>
      </c>
    </row>
    <row r="5" ht="36" customHeight="1" spans="1:6">
      <c r="A5" s="517" t="s">
        <v>1663</v>
      </c>
      <c r="B5" s="518">
        <v>-1000</v>
      </c>
      <c r="C5" s="115">
        <v>0</v>
      </c>
      <c r="D5" s="115">
        <v>2347</v>
      </c>
      <c r="E5" s="117" t="str">
        <f>IF(B5&gt;0,D5/B5-1,"")</f>
        <v/>
      </c>
      <c r="F5" s="117" t="str">
        <f>IF(C5&gt;0,D5/C5,"")</f>
        <v/>
      </c>
    </row>
    <row r="6" ht="36" customHeight="1" spans="1:6">
      <c r="A6" s="193" t="s">
        <v>1664</v>
      </c>
      <c r="B6" s="274">
        <v>3580</v>
      </c>
      <c r="C6" s="119">
        <v>3580</v>
      </c>
      <c r="D6" s="119">
        <v>3580</v>
      </c>
      <c r="E6" s="117">
        <f t="shared" ref="E6:E20" si="0">IF(B6&gt;0,D6/B6-1,"")</f>
        <v>0</v>
      </c>
      <c r="F6" s="121">
        <f t="shared" ref="F6:F20" si="1">IF(C6&gt;0,D6/C6,"")</f>
        <v>1</v>
      </c>
    </row>
    <row r="7" ht="36" customHeight="1" spans="1:6">
      <c r="A7" s="517" t="s">
        <v>1685</v>
      </c>
      <c r="B7" s="518">
        <v>-1466</v>
      </c>
      <c r="C7" s="115">
        <v>839</v>
      </c>
      <c r="D7" s="115">
        <v>-858</v>
      </c>
      <c r="E7" s="117" t="str">
        <f t="shared" si="0"/>
        <v/>
      </c>
      <c r="F7" s="117">
        <f t="shared" si="1"/>
        <v>-1.023</v>
      </c>
    </row>
    <row r="8" ht="36" customHeight="1" spans="1:6">
      <c r="A8" s="193" t="s">
        <v>1666</v>
      </c>
      <c r="B8" s="274">
        <v>920</v>
      </c>
      <c r="C8" s="119">
        <v>3331</v>
      </c>
      <c r="D8" s="115">
        <v>350</v>
      </c>
      <c r="E8" s="117">
        <f t="shared" si="0"/>
        <v>-0.62</v>
      </c>
      <c r="F8" s="117">
        <f t="shared" si="1"/>
        <v>0.105</v>
      </c>
    </row>
    <row r="9" ht="36" customHeight="1" spans="1:6">
      <c r="A9" s="517" t="s">
        <v>1667</v>
      </c>
      <c r="B9" s="518">
        <v>115</v>
      </c>
      <c r="C9" s="115">
        <v>202</v>
      </c>
      <c r="D9" s="115">
        <v>1100</v>
      </c>
      <c r="E9" s="117">
        <f t="shared" si="0"/>
        <v>8.565</v>
      </c>
      <c r="F9" s="117">
        <f t="shared" si="1"/>
        <v>5.446</v>
      </c>
    </row>
    <row r="10" ht="36" customHeight="1" spans="1:6">
      <c r="A10" s="193" t="s">
        <v>1668</v>
      </c>
      <c r="B10" s="274">
        <v>286</v>
      </c>
      <c r="C10" s="119">
        <v>439</v>
      </c>
      <c r="D10" s="119">
        <v>300</v>
      </c>
      <c r="E10" s="121">
        <f t="shared" si="0"/>
        <v>0.049</v>
      </c>
      <c r="F10" s="121">
        <f t="shared" si="1"/>
        <v>0.683</v>
      </c>
    </row>
    <row r="11" ht="36" customHeight="1" spans="1:6">
      <c r="A11" s="517" t="s">
        <v>1669</v>
      </c>
      <c r="B11" s="518">
        <v>53</v>
      </c>
      <c r="C11" s="115"/>
      <c r="D11" s="115">
        <v>50</v>
      </c>
      <c r="E11" s="117">
        <f t="shared" si="0"/>
        <v>-0.057</v>
      </c>
      <c r="F11" s="117" t="str">
        <f t="shared" si="1"/>
        <v/>
      </c>
    </row>
    <row r="12" ht="36" customHeight="1" spans="1:6">
      <c r="A12" s="193" t="s">
        <v>1670</v>
      </c>
      <c r="B12" s="274">
        <v>176</v>
      </c>
      <c r="C12" s="119">
        <v>124</v>
      </c>
      <c r="D12" s="119">
        <v>150</v>
      </c>
      <c r="E12" s="121">
        <f t="shared" si="0"/>
        <v>-0.148</v>
      </c>
      <c r="F12" s="121">
        <f t="shared" si="1"/>
        <v>1.21</v>
      </c>
    </row>
    <row r="13" ht="36" customHeight="1" spans="1:6">
      <c r="A13" s="517" t="s">
        <v>1671</v>
      </c>
      <c r="B13" s="518"/>
      <c r="C13" s="115"/>
      <c r="D13" s="115"/>
      <c r="E13" s="117" t="str">
        <f t="shared" si="0"/>
        <v/>
      </c>
      <c r="F13" s="117" t="str">
        <f t="shared" si="1"/>
        <v/>
      </c>
    </row>
    <row r="14" ht="36" customHeight="1" spans="1:6">
      <c r="A14" s="193" t="s">
        <v>1672</v>
      </c>
      <c r="B14" s="274">
        <v>0</v>
      </c>
      <c r="C14" s="119"/>
      <c r="D14" s="115"/>
      <c r="E14" s="117" t="str">
        <f t="shared" si="0"/>
        <v/>
      </c>
      <c r="F14" s="117" t="str">
        <f t="shared" si="1"/>
        <v/>
      </c>
    </row>
    <row r="15" ht="36" customHeight="1" spans="1:6">
      <c r="A15" s="517" t="s">
        <v>1673</v>
      </c>
      <c r="B15" s="122">
        <v>1202</v>
      </c>
      <c r="C15" s="122">
        <v>8860</v>
      </c>
      <c r="D15" s="115">
        <v>1500</v>
      </c>
      <c r="E15" s="117">
        <f t="shared" si="0"/>
        <v>0.248</v>
      </c>
      <c r="F15" s="117">
        <f t="shared" si="1"/>
        <v>0.169</v>
      </c>
    </row>
    <row r="16" ht="36" customHeight="1" spans="1:6">
      <c r="A16" s="193" t="s">
        <v>1674</v>
      </c>
      <c r="B16" s="161">
        <v>17256</v>
      </c>
      <c r="C16" s="161">
        <v>38497</v>
      </c>
      <c r="D16" s="119">
        <v>18000</v>
      </c>
      <c r="E16" s="121">
        <f t="shared" si="0"/>
        <v>0.043</v>
      </c>
      <c r="F16" s="121">
        <f t="shared" si="1"/>
        <v>0.468</v>
      </c>
    </row>
    <row r="17" ht="36" customHeight="1" spans="1:6">
      <c r="A17" s="517" t="s">
        <v>1686</v>
      </c>
      <c r="B17" s="518">
        <v>9</v>
      </c>
      <c r="C17" s="115"/>
      <c r="D17" s="122">
        <v>10</v>
      </c>
      <c r="E17" s="117">
        <f t="shared" si="0"/>
        <v>0.111</v>
      </c>
      <c r="F17" s="117" t="str">
        <f t="shared" si="1"/>
        <v/>
      </c>
    </row>
    <row r="18" ht="36" customHeight="1" spans="1:6">
      <c r="A18" s="193" t="s">
        <v>1676</v>
      </c>
      <c r="B18" s="274">
        <v>19</v>
      </c>
      <c r="C18" s="119">
        <v>10</v>
      </c>
      <c r="D18" s="161">
        <v>15</v>
      </c>
      <c r="E18" s="121">
        <f t="shared" si="0"/>
        <v>-0.211</v>
      </c>
      <c r="F18" s="121">
        <f t="shared" si="1"/>
        <v>1.5</v>
      </c>
    </row>
    <row r="19" ht="36" customHeight="1" spans="1:6">
      <c r="A19" s="517" t="s">
        <v>1687</v>
      </c>
      <c r="B19" s="519">
        <f>B5+B7+B9+B11+B13+B15+B17</f>
        <v>-1087</v>
      </c>
      <c r="C19" s="519">
        <f>C5+C7+C9+C11+C13+C15+C17</f>
        <v>9901</v>
      </c>
      <c r="D19" s="519">
        <f>D5+D7+D9+D11+D13+D15+D17</f>
        <v>4149</v>
      </c>
      <c r="E19" s="117" t="str">
        <f t="shared" si="0"/>
        <v/>
      </c>
      <c r="F19" s="117">
        <f t="shared" si="1"/>
        <v>0.419</v>
      </c>
    </row>
    <row r="20" ht="36" customHeight="1" spans="1:6">
      <c r="A20" s="517" t="s">
        <v>1688</v>
      </c>
      <c r="B20" s="519">
        <f>B6+B8+B10+B12+B14+B16+B18</f>
        <v>22237</v>
      </c>
      <c r="C20" s="519">
        <f>C6+C8+C10+C12+C14+C16+C18</f>
        <v>45981</v>
      </c>
      <c r="D20" s="519">
        <f>D6+D8+D10+D12+D14+D16+D18</f>
        <v>22395</v>
      </c>
      <c r="E20" s="117">
        <f t="shared" si="0"/>
        <v>0.007</v>
      </c>
      <c r="F20" s="117">
        <f t="shared" si="1"/>
        <v>0.487</v>
      </c>
    </row>
    <row r="21" spans="2:4">
      <c r="B21" s="520"/>
      <c r="C21" s="520"/>
      <c r="D21" s="520"/>
    </row>
    <row r="22" spans="2:4">
      <c r="B22" s="520"/>
      <c r="C22" s="520"/>
      <c r="D22" s="520"/>
    </row>
    <row r="23" spans="2:4">
      <c r="B23" s="520"/>
      <c r="C23" s="520"/>
      <c r="D23" s="520"/>
    </row>
    <row r="24" spans="2:4">
      <c r="B24" s="520"/>
      <c r="C24" s="520"/>
      <c r="D24" s="520"/>
    </row>
  </sheetData>
  <mergeCells count="5">
    <mergeCell ref="A1:F1"/>
    <mergeCell ref="C3:D3"/>
    <mergeCell ref="E3:F3"/>
    <mergeCell ref="A3:A4"/>
    <mergeCell ref="B3:B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67"/>
  <sheetViews>
    <sheetView showGridLines="0" showZeros="0" zoomScale="90" zoomScaleNormal="90" zoomScaleSheetLayoutView="90" workbookViewId="0">
      <pane ySplit="3" topLeftCell="A4" activePane="bottomLeft" state="frozen"/>
      <selection/>
      <selection pane="bottomLeft" activeCell="J17" sqref="J17"/>
    </sheetView>
  </sheetViews>
  <sheetFormatPr defaultColWidth="9" defaultRowHeight="14.25" outlineLevelCol="6"/>
  <cols>
    <col min="1" max="1" width="10.8333333333333" style="292" customWidth="1"/>
    <col min="2" max="2" width="45.625" style="292" customWidth="1"/>
    <col min="3" max="3" width="17.225" style="292" customWidth="1"/>
    <col min="4" max="4" width="15.7" style="292" customWidth="1"/>
    <col min="5" max="5" width="17.5" style="292" customWidth="1"/>
    <col min="6" max="6" width="20.625" style="293" customWidth="1"/>
    <col min="7" max="7" width="18.2583333333333" style="506"/>
    <col min="8" max="8" width="11.7583333333333" style="506"/>
    <col min="9" max="9" width="12.625" style="506"/>
    <col min="10" max="16384" width="9" style="506"/>
  </cols>
  <sheetData>
    <row r="1" ht="45" customHeight="1" spans="1:6">
      <c r="A1" s="507"/>
      <c r="B1" s="294" t="str">
        <f>YEAR(封面!$B$7)&amp;"年澄江市一般公共预算收支情况表"</f>
        <v>2023年澄江市一般公共预算收支情况表</v>
      </c>
      <c r="C1" s="294"/>
      <c r="D1" s="294"/>
      <c r="E1" s="294"/>
      <c r="F1" s="294"/>
    </row>
    <row r="2" ht="18.95" customHeight="1" spans="1:6">
      <c r="A2" s="295" t="s">
        <v>1689</v>
      </c>
      <c r="B2" s="496"/>
      <c r="C2" s="496"/>
      <c r="D2" s="483"/>
      <c r="F2" s="296" t="s">
        <v>53</v>
      </c>
    </row>
    <row r="3" s="504" customFormat="1" ht="45" customHeight="1" spans="1:6">
      <c r="A3" s="297" t="s">
        <v>54</v>
      </c>
      <c r="B3" s="485" t="s">
        <v>55</v>
      </c>
      <c r="C3" s="485" t="s">
        <v>1690</v>
      </c>
      <c r="D3" s="233" t="s">
        <v>1691</v>
      </c>
      <c r="E3" s="233" t="str">
        <f>YEAR(封面!$B$7)&amp;"年预算数"</f>
        <v>2023年预算数</v>
      </c>
      <c r="F3" s="485" t="s">
        <v>1692</v>
      </c>
    </row>
    <row r="4" ht="37.5" customHeight="1" spans="1:7">
      <c r="A4" s="474">
        <v>101</v>
      </c>
      <c r="B4" s="475" t="s">
        <v>1693</v>
      </c>
      <c r="C4" s="508">
        <f>VLOOKUP(A4,'01-1'!A5:D51,4,FALSE)</f>
        <v>71510</v>
      </c>
      <c r="D4" s="508">
        <f>SUM(D5:D19)</f>
        <v>11468</v>
      </c>
      <c r="E4" s="508">
        <f>SUM(E5:E19)</f>
        <v>63475</v>
      </c>
      <c r="F4" s="117">
        <f>IF(D4&gt;0,(E4-D4)/D4,"")</f>
        <v>4.535</v>
      </c>
      <c r="G4" s="509"/>
    </row>
    <row r="5" ht="37.5" customHeight="1" spans="1:6">
      <c r="A5" s="325">
        <v>10101</v>
      </c>
      <c r="B5" s="322" t="s">
        <v>1694</v>
      </c>
      <c r="C5" s="510">
        <f>VLOOKUP(A5,'01-1'!A6:D52,4,FALSE)</f>
        <v>17000</v>
      </c>
      <c r="D5" s="510">
        <v>-20923</v>
      </c>
      <c r="E5" s="510">
        <v>18615</v>
      </c>
      <c r="F5" s="121" t="str">
        <f t="shared" ref="F5:F36" si="0">IF(D5&gt;0,(E5-D5)/D5,"")</f>
        <v/>
      </c>
    </row>
    <row r="6" ht="37.5" customHeight="1" spans="1:6">
      <c r="A6" s="325">
        <v>10104</v>
      </c>
      <c r="B6" s="322" t="s">
        <v>68</v>
      </c>
      <c r="C6" s="510">
        <f>VLOOKUP(A6,'01-1'!A7:D53,4,FALSE)</f>
        <v>1760</v>
      </c>
      <c r="D6" s="510">
        <v>3703</v>
      </c>
      <c r="E6" s="510">
        <v>2880</v>
      </c>
      <c r="F6" s="121">
        <f t="shared" si="0"/>
        <v>-0.222</v>
      </c>
    </row>
    <row r="7" ht="37.5" customHeight="1" spans="1:6">
      <c r="A7" s="325">
        <v>10106</v>
      </c>
      <c r="B7" s="322" t="s">
        <v>69</v>
      </c>
      <c r="C7" s="510">
        <f>VLOOKUP(A7,'01-1'!A8:D54,4,FALSE)</f>
        <v>690</v>
      </c>
      <c r="D7" s="510">
        <v>1152</v>
      </c>
      <c r="E7" s="510">
        <v>720</v>
      </c>
      <c r="F7" s="121">
        <f t="shared" si="0"/>
        <v>-0.375</v>
      </c>
    </row>
    <row r="8" ht="37.5" customHeight="1" spans="1:6">
      <c r="A8" s="325">
        <v>10107</v>
      </c>
      <c r="B8" s="322" t="s">
        <v>70</v>
      </c>
      <c r="C8" s="510">
        <f>VLOOKUP(A8,'01-1'!A9:D55,4,FALSE)</f>
        <v>1000</v>
      </c>
      <c r="D8" s="510">
        <v>160</v>
      </c>
      <c r="E8" s="510">
        <v>200</v>
      </c>
      <c r="F8" s="121">
        <f t="shared" si="0"/>
        <v>0.25</v>
      </c>
    </row>
    <row r="9" ht="37.5" customHeight="1" spans="1:6">
      <c r="A9" s="325">
        <v>10109</v>
      </c>
      <c r="B9" s="322" t="s">
        <v>71</v>
      </c>
      <c r="C9" s="510">
        <f>VLOOKUP(A9,'01-1'!A10:D56,4,FALSE)</f>
        <v>2040</v>
      </c>
      <c r="D9" s="510">
        <v>1550</v>
      </c>
      <c r="E9" s="510">
        <v>1800</v>
      </c>
      <c r="F9" s="121">
        <f t="shared" si="0"/>
        <v>0.161</v>
      </c>
    </row>
    <row r="10" ht="37.5" customHeight="1" spans="1:6">
      <c r="A10" s="325">
        <v>10110</v>
      </c>
      <c r="B10" s="322" t="s">
        <v>72</v>
      </c>
      <c r="C10" s="510">
        <f>VLOOKUP(A10,'01-1'!A11:D57,4,FALSE)</f>
        <v>2300</v>
      </c>
      <c r="D10" s="510">
        <v>1900</v>
      </c>
      <c r="E10" s="510">
        <v>2300</v>
      </c>
      <c r="F10" s="121">
        <f t="shared" si="0"/>
        <v>0.211</v>
      </c>
    </row>
    <row r="11" ht="37.5" customHeight="1" spans="1:6">
      <c r="A11" s="325">
        <v>10111</v>
      </c>
      <c r="B11" s="322" t="s">
        <v>73</v>
      </c>
      <c r="C11" s="510">
        <f>VLOOKUP(A11,'01-1'!A12:D58,4,FALSE)</f>
        <v>1200</v>
      </c>
      <c r="D11" s="510">
        <v>700</v>
      </c>
      <c r="E11" s="510">
        <v>1000</v>
      </c>
      <c r="F11" s="121">
        <f t="shared" si="0"/>
        <v>0.429</v>
      </c>
    </row>
    <row r="12" ht="37.5" customHeight="1" spans="1:6">
      <c r="A12" s="325">
        <v>10112</v>
      </c>
      <c r="B12" s="322" t="s">
        <v>74</v>
      </c>
      <c r="C12" s="510">
        <f>VLOOKUP(A12,'01-1'!A13:D59,4,FALSE)</f>
        <v>2425</v>
      </c>
      <c r="D12" s="510">
        <v>2042</v>
      </c>
      <c r="E12" s="510">
        <v>2400</v>
      </c>
      <c r="F12" s="121">
        <f t="shared" si="0"/>
        <v>0.175</v>
      </c>
    </row>
    <row r="13" ht="37.5" customHeight="1" spans="1:6">
      <c r="A13" s="325">
        <v>10113</v>
      </c>
      <c r="B13" s="322" t="s">
        <v>75</v>
      </c>
      <c r="C13" s="510">
        <f>VLOOKUP(A13,'01-1'!A14:D60,4,FALSE)</f>
        <v>12665</v>
      </c>
      <c r="D13" s="510">
        <v>7100</v>
      </c>
      <c r="E13" s="510">
        <v>11700</v>
      </c>
      <c r="F13" s="121">
        <f t="shared" si="0"/>
        <v>0.648</v>
      </c>
    </row>
    <row r="14" ht="37.5" customHeight="1" spans="1:6">
      <c r="A14" s="325">
        <v>10114</v>
      </c>
      <c r="B14" s="322" t="s">
        <v>76</v>
      </c>
      <c r="C14" s="510">
        <f>VLOOKUP(A14,'01-1'!A15:D61,4,FALSE)</f>
        <v>920</v>
      </c>
      <c r="D14" s="510">
        <v>930</v>
      </c>
      <c r="E14" s="510">
        <v>900</v>
      </c>
      <c r="F14" s="121">
        <f t="shared" si="0"/>
        <v>-0.032</v>
      </c>
    </row>
    <row r="15" ht="37.5" customHeight="1" spans="1:6">
      <c r="A15" s="325">
        <v>10118</v>
      </c>
      <c r="B15" s="322" t="s">
        <v>77</v>
      </c>
      <c r="C15" s="510">
        <f>VLOOKUP(A15,'01-1'!A16:D62,4,FALSE)</f>
        <v>1400</v>
      </c>
      <c r="D15" s="510"/>
      <c r="E15" s="510">
        <v>350</v>
      </c>
      <c r="F15" s="121" t="str">
        <f t="shared" si="0"/>
        <v/>
      </c>
    </row>
    <row r="16" ht="37.5" customHeight="1" spans="1:6">
      <c r="A16" s="325">
        <v>10119</v>
      </c>
      <c r="B16" s="322" t="s">
        <v>78</v>
      </c>
      <c r="C16" s="510">
        <f>VLOOKUP(A16,'01-1'!A17:D63,4,FALSE)</f>
        <v>22000</v>
      </c>
      <c r="D16" s="510">
        <v>7201</v>
      </c>
      <c r="E16" s="510">
        <v>14300</v>
      </c>
      <c r="F16" s="121">
        <f t="shared" si="0"/>
        <v>0.986</v>
      </c>
    </row>
    <row r="17" ht="37.5" customHeight="1" spans="1:6">
      <c r="A17" s="325">
        <v>10120</v>
      </c>
      <c r="B17" s="322" t="s">
        <v>79</v>
      </c>
      <c r="C17" s="510">
        <f>VLOOKUP(A17,'01-1'!A18:D64,4,FALSE)</f>
        <v>6000</v>
      </c>
      <c r="D17" s="510">
        <v>5856</v>
      </c>
      <c r="E17" s="510">
        <v>6200</v>
      </c>
      <c r="F17" s="121">
        <f t="shared" si="0"/>
        <v>0.059</v>
      </c>
    </row>
    <row r="18" ht="37.5" customHeight="1" spans="1:6">
      <c r="A18" s="325">
        <v>10121</v>
      </c>
      <c r="B18" s="322" t="s">
        <v>80</v>
      </c>
      <c r="C18" s="510">
        <f>VLOOKUP(A18,'01-1'!A19:D65,4,FALSE)</f>
        <v>110</v>
      </c>
      <c r="D18" s="510">
        <v>97</v>
      </c>
      <c r="E18" s="510">
        <v>110</v>
      </c>
      <c r="F18" s="121">
        <f t="shared" si="0"/>
        <v>0.134</v>
      </c>
    </row>
    <row r="19" ht="37.5" customHeight="1" spans="1:6">
      <c r="A19" s="325">
        <v>10199</v>
      </c>
      <c r="B19" s="322" t="s">
        <v>81</v>
      </c>
      <c r="C19" s="510">
        <f>VLOOKUP(A19,'01-1'!A20:D66,4,FALSE)</f>
        <v>0</v>
      </c>
      <c r="D19" s="510"/>
      <c r="E19" s="510"/>
      <c r="F19" s="121" t="str">
        <f t="shared" si="0"/>
        <v/>
      </c>
    </row>
    <row r="20" ht="37.5" customHeight="1" spans="1:6">
      <c r="A20" s="474">
        <v>103</v>
      </c>
      <c r="B20" s="475" t="s">
        <v>82</v>
      </c>
      <c r="C20" s="508">
        <f>VLOOKUP(A20,'01-1'!A21:D67,4,FALSE)</f>
        <v>21500</v>
      </c>
      <c r="D20" s="508">
        <f>SUM(D21:D28)</f>
        <v>40828</v>
      </c>
      <c r="E20" s="510">
        <f>SUM(E21:E28)</f>
        <v>26515</v>
      </c>
      <c r="F20" s="121">
        <f t="shared" si="0"/>
        <v>-0.351</v>
      </c>
    </row>
    <row r="21" ht="37.5" customHeight="1" spans="1:6">
      <c r="A21" s="511">
        <v>10302</v>
      </c>
      <c r="B21" s="322" t="s">
        <v>83</v>
      </c>
      <c r="C21" s="510">
        <f>VLOOKUP(A21,'01-1'!A22:D68,4,FALSE)</f>
        <v>1650</v>
      </c>
      <c r="D21" s="510">
        <v>1256</v>
      </c>
      <c r="E21" s="510">
        <v>1390</v>
      </c>
      <c r="F21" s="121">
        <f t="shared" si="0"/>
        <v>0.107</v>
      </c>
    </row>
    <row r="22" ht="37.5" customHeight="1" spans="1:6">
      <c r="A22" s="325">
        <v>10304</v>
      </c>
      <c r="B22" s="322" t="s">
        <v>84</v>
      </c>
      <c r="C22" s="510">
        <f>VLOOKUP(A22,'01-1'!A23:D69,4,FALSE)</f>
        <v>1446</v>
      </c>
      <c r="D22" s="510">
        <v>2196</v>
      </c>
      <c r="E22" s="510">
        <v>1484</v>
      </c>
      <c r="F22" s="121">
        <f t="shared" si="0"/>
        <v>-0.324</v>
      </c>
    </row>
    <row r="23" ht="37.5" customHeight="1" spans="1:6">
      <c r="A23" s="325">
        <v>10305</v>
      </c>
      <c r="B23" s="322" t="s">
        <v>85</v>
      </c>
      <c r="C23" s="510">
        <f>VLOOKUP(A23,'01-1'!A24:D70,4,FALSE)</f>
        <v>3711</v>
      </c>
      <c r="D23" s="510">
        <v>7877</v>
      </c>
      <c r="E23" s="510">
        <v>5494</v>
      </c>
      <c r="F23" s="121">
        <f t="shared" si="0"/>
        <v>-0.303</v>
      </c>
    </row>
    <row r="24" ht="37.5" customHeight="1" spans="1:6">
      <c r="A24" s="325">
        <v>10306</v>
      </c>
      <c r="B24" s="322" t="s">
        <v>86</v>
      </c>
      <c r="C24" s="510">
        <f>VLOOKUP(A24,'01-1'!A25:D71,4,FALSE)</f>
        <v>0</v>
      </c>
      <c r="D24" s="510"/>
      <c r="E24" s="510"/>
      <c r="F24" s="121" t="str">
        <f t="shared" si="0"/>
        <v/>
      </c>
    </row>
    <row r="25" ht="37.5" customHeight="1" spans="1:6">
      <c r="A25" s="325">
        <v>10307</v>
      </c>
      <c r="B25" s="322" t="s">
        <v>87</v>
      </c>
      <c r="C25" s="510">
        <f>VLOOKUP(A25,'01-1'!A26:D72,4,FALSE)</f>
        <v>13615</v>
      </c>
      <c r="D25" s="510">
        <v>28837</v>
      </c>
      <c r="E25" s="510">
        <v>17020</v>
      </c>
      <c r="F25" s="121">
        <f t="shared" si="0"/>
        <v>-0.41</v>
      </c>
    </row>
    <row r="26" ht="37.5" customHeight="1" spans="1:6">
      <c r="A26" s="325">
        <v>10308</v>
      </c>
      <c r="B26" s="322" t="s">
        <v>88</v>
      </c>
      <c r="C26" s="510">
        <f>VLOOKUP(A26,'01-1'!A27:D73,4,FALSE)</f>
        <v>0</v>
      </c>
      <c r="D26" s="510"/>
      <c r="E26" s="510"/>
      <c r="F26" s="121" t="str">
        <f t="shared" si="0"/>
        <v/>
      </c>
    </row>
    <row r="27" ht="37.5" customHeight="1" spans="1:6">
      <c r="A27" s="325">
        <v>10309</v>
      </c>
      <c r="B27" s="322" t="s">
        <v>89</v>
      </c>
      <c r="C27" s="510">
        <f>VLOOKUP(A27,'01-1'!A28:D74,4,FALSE)</f>
        <v>950</v>
      </c>
      <c r="D27" s="510">
        <v>557</v>
      </c>
      <c r="E27" s="510">
        <v>1057</v>
      </c>
      <c r="F27" s="121">
        <f t="shared" si="0"/>
        <v>0.898</v>
      </c>
    </row>
    <row r="28" ht="37.5" customHeight="1" spans="1:6">
      <c r="A28" s="325">
        <v>10399</v>
      </c>
      <c r="B28" s="322" t="s">
        <v>90</v>
      </c>
      <c r="C28" s="510">
        <f>VLOOKUP(A28,'01-1'!A29:D75,4,FALSE)</f>
        <v>128</v>
      </c>
      <c r="D28" s="510">
        <v>105</v>
      </c>
      <c r="E28" s="510">
        <v>70</v>
      </c>
      <c r="F28" s="121">
        <f t="shared" si="0"/>
        <v>-0.333</v>
      </c>
    </row>
    <row r="29" ht="37.5" customHeight="1" spans="1:6">
      <c r="A29" s="351"/>
      <c r="B29" s="512"/>
      <c r="C29" s="475"/>
      <c r="D29" s="510"/>
      <c r="E29" s="510"/>
      <c r="F29" s="117" t="str">
        <f t="shared" si="0"/>
        <v/>
      </c>
    </row>
    <row r="30" s="295" customFormat="1" ht="37.5" customHeight="1" spans="1:6">
      <c r="A30" s="513"/>
      <c r="B30" s="453" t="s">
        <v>1695</v>
      </c>
      <c r="C30" s="508">
        <f t="shared" ref="C30:E30" si="1">SUM(C20,C4)</f>
        <v>93010</v>
      </c>
      <c r="D30" s="508">
        <f t="shared" si="1"/>
        <v>52296</v>
      </c>
      <c r="E30" s="508">
        <f t="shared" si="1"/>
        <v>89990</v>
      </c>
      <c r="F30" s="117">
        <f t="shared" si="0"/>
        <v>0.721</v>
      </c>
    </row>
    <row r="31" ht="37.5" customHeight="1" spans="1:6">
      <c r="A31" s="366">
        <v>105</v>
      </c>
      <c r="B31" s="321" t="s">
        <v>93</v>
      </c>
      <c r="C31" s="508">
        <f t="shared" ref="C31:E31" si="2">SUM(C32,C36:C37)</f>
        <v>0</v>
      </c>
      <c r="D31" s="508">
        <f t="shared" si="2"/>
        <v>25800</v>
      </c>
      <c r="E31" s="508">
        <f t="shared" si="2"/>
        <v>0</v>
      </c>
      <c r="F31" s="117">
        <f t="shared" si="0"/>
        <v>-1</v>
      </c>
    </row>
    <row r="32" ht="37.5" customHeight="1" spans="1:6">
      <c r="A32" s="366"/>
      <c r="B32" s="514" t="s">
        <v>94</v>
      </c>
      <c r="C32" s="508">
        <f t="shared" ref="C32:E32" si="3">SUM(C33:C35)</f>
        <v>0</v>
      </c>
      <c r="D32" s="510">
        <f t="shared" si="3"/>
        <v>25800</v>
      </c>
      <c r="E32" s="510">
        <f t="shared" si="3"/>
        <v>0</v>
      </c>
      <c r="F32" s="121">
        <f t="shared" si="0"/>
        <v>-1</v>
      </c>
    </row>
    <row r="33" ht="37.5" customHeight="1" spans="1:6">
      <c r="A33" s="366"/>
      <c r="B33" s="322" t="s">
        <v>95</v>
      </c>
      <c r="C33" s="475"/>
      <c r="D33" s="510"/>
      <c r="E33" s="510"/>
      <c r="F33" s="121" t="str">
        <f t="shared" si="0"/>
        <v/>
      </c>
    </row>
    <row r="34" ht="37.5" customHeight="1" spans="1:6">
      <c r="A34" s="366"/>
      <c r="B34" s="322" t="s">
        <v>96</v>
      </c>
      <c r="C34" s="475"/>
      <c r="D34" s="510">
        <v>25800</v>
      </c>
      <c r="E34" s="510"/>
      <c r="F34" s="121">
        <f t="shared" si="0"/>
        <v>-1</v>
      </c>
    </row>
    <row r="35" ht="37.5" customHeight="1" spans="1:6">
      <c r="A35" s="366"/>
      <c r="B35" s="322" t="s">
        <v>97</v>
      </c>
      <c r="C35" s="475"/>
      <c r="D35" s="508"/>
      <c r="E35" s="508"/>
      <c r="F35" s="117" t="str">
        <f t="shared" si="0"/>
        <v/>
      </c>
    </row>
    <row r="36" ht="37.5" customHeight="1" spans="1:6">
      <c r="A36" s="366"/>
      <c r="B36" s="514" t="s">
        <v>98</v>
      </c>
      <c r="C36" s="475"/>
      <c r="D36" s="508"/>
      <c r="E36" s="508"/>
      <c r="F36" s="117" t="str">
        <f t="shared" si="0"/>
        <v/>
      </c>
    </row>
    <row r="37" ht="37.5" customHeight="1" spans="1:6">
      <c r="A37" s="366"/>
      <c r="B37" s="514" t="s">
        <v>99</v>
      </c>
      <c r="C37" s="475"/>
      <c r="D37" s="508"/>
      <c r="E37" s="508"/>
      <c r="F37" s="117" t="str">
        <f t="shared" ref="F37:F54" si="4">IF(D37&gt;0,(E37-D37)/D37,"")</f>
        <v/>
      </c>
    </row>
    <row r="38" ht="37.5" customHeight="1" spans="1:6">
      <c r="A38" s="474">
        <v>110</v>
      </c>
      <c r="B38" s="475" t="s">
        <v>100</v>
      </c>
      <c r="C38" s="508">
        <f>VLOOKUP(A38,'01-1'!A39:D85,4,FALSE)</f>
        <v>203236</v>
      </c>
      <c r="D38" s="508">
        <f>SUM(D39,D40,D41,D42:D43,D47,D48,D53)</f>
        <v>211791</v>
      </c>
      <c r="E38" s="508">
        <f>SUM(E39,E40,E41,E42:E43,E47,E48,E53)</f>
        <v>164732</v>
      </c>
      <c r="F38" s="117">
        <f t="shared" si="4"/>
        <v>-0.222</v>
      </c>
    </row>
    <row r="39" ht="37.5" customHeight="1" spans="1:6">
      <c r="A39" s="351">
        <v>11001</v>
      </c>
      <c r="B39" s="322" t="s">
        <v>101</v>
      </c>
      <c r="C39" s="510">
        <f>VLOOKUP(A39,'01-1'!A40:D86,4,FALSE)</f>
        <v>5214</v>
      </c>
      <c r="D39" s="510">
        <v>5214</v>
      </c>
      <c r="E39" s="510">
        <v>5214</v>
      </c>
      <c r="F39" s="121">
        <f t="shared" si="4"/>
        <v>0</v>
      </c>
    </row>
    <row r="40" ht="37.5" customHeight="1" spans="1:6">
      <c r="A40" s="351">
        <v>11002</v>
      </c>
      <c r="B40" s="322" t="s">
        <v>102</v>
      </c>
      <c r="C40" s="510">
        <f>VLOOKUP(A40,'01-1'!A41:D87,4,FALSE)</f>
        <v>40429</v>
      </c>
      <c r="D40" s="358">
        <v>87941</v>
      </c>
      <c r="E40" s="510">
        <v>63475</v>
      </c>
      <c r="F40" s="121">
        <f t="shared" si="4"/>
        <v>-0.278</v>
      </c>
    </row>
    <row r="41" ht="37.5" customHeight="1" spans="1:6">
      <c r="A41" s="351">
        <v>11003</v>
      </c>
      <c r="B41" s="322" t="s">
        <v>103</v>
      </c>
      <c r="C41" s="510">
        <f>VLOOKUP(A41,'01-1'!A42:D88,4,FALSE)</f>
        <v>34940</v>
      </c>
      <c r="D41" s="358">
        <v>88515</v>
      </c>
      <c r="E41" s="510">
        <v>52287</v>
      </c>
      <c r="F41" s="121">
        <f t="shared" si="4"/>
        <v>-0.409</v>
      </c>
    </row>
    <row r="42" ht="37.5" customHeight="1" spans="1:6">
      <c r="A42" s="351">
        <v>11008</v>
      </c>
      <c r="B42" s="322" t="s">
        <v>104</v>
      </c>
      <c r="C42" s="510">
        <f>VLOOKUP(A42,'01-1'!A43:D89,4,FALSE)</f>
        <v>26781</v>
      </c>
      <c r="D42" s="510">
        <v>26781</v>
      </c>
      <c r="E42" s="510"/>
      <c r="F42" s="121">
        <f t="shared" si="4"/>
        <v>-1</v>
      </c>
    </row>
    <row r="43" ht="37.5" customHeight="1" spans="1:6">
      <c r="A43" s="351">
        <v>11009</v>
      </c>
      <c r="B43" s="322" t="s">
        <v>105</v>
      </c>
      <c r="C43" s="510">
        <f t="shared" ref="C43:E43" si="5">SUM(C44:C46)</f>
        <v>95872</v>
      </c>
      <c r="D43" s="510">
        <f t="shared" si="5"/>
        <v>3340</v>
      </c>
      <c r="E43" s="510">
        <f t="shared" si="5"/>
        <v>43756</v>
      </c>
      <c r="F43" s="121">
        <f t="shared" si="4"/>
        <v>12.101</v>
      </c>
    </row>
    <row r="44" s="226" customFormat="1" ht="37.5" customHeight="1" spans="1:6">
      <c r="A44" s="351">
        <v>1100901</v>
      </c>
      <c r="B44" s="323" t="s">
        <v>1191</v>
      </c>
      <c r="C44" s="358">
        <v>93872</v>
      </c>
      <c r="D44" s="510">
        <v>3140</v>
      </c>
      <c r="E44" s="510">
        <v>43556</v>
      </c>
      <c r="F44" s="121">
        <f t="shared" si="4"/>
        <v>12.871</v>
      </c>
    </row>
    <row r="45" s="226" customFormat="1" ht="37.5" customHeight="1" spans="1:6">
      <c r="A45" s="351">
        <v>1100902</v>
      </c>
      <c r="B45" s="323" t="s">
        <v>1192</v>
      </c>
      <c r="C45" s="358">
        <v>2000</v>
      </c>
      <c r="D45" s="510">
        <v>200</v>
      </c>
      <c r="E45" s="510">
        <v>200</v>
      </c>
      <c r="F45" s="117">
        <f t="shared" si="4"/>
        <v>0</v>
      </c>
    </row>
    <row r="46" s="226" customFormat="1" ht="37.5" customHeight="1" spans="1:6">
      <c r="A46" s="351">
        <v>1100999</v>
      </c>
      <c r="B46" s="323" t="s">
        <v>1193</v>
      </c>
      <c r="C46" s="475"/>
      <c r="D46" s="510"/>
      <c r="E46" s="510"/>
      <c r="F46" s="117" t="str">
        <f t="shared" si="4"/>
        <v/>
      </c>
    </row>
    <row r="47" s="226" customFormat="1" ht="37.5" customHeight="1" spans="1:6">
      <c r="A47" s="351">
        <v>11013</v>
      </c>
      <c r="B47" s="322" t="s">
        <v>1696</v>
      </c>
      <c r="C47" s="475">
        <f>VLOOKUP(A47,'01-1'!A48:D94,4,FALSE)</f>
        <v>0</v>
      </c>
      <c r="D47" s="510"/>
      <c r="E47" s="510"/>
      <c r="F47" s="117" t="str">
        <f t="shared" si="4"/>
        <v/>
      </c>
    </row>
    <row r="48" s="505" customFormat="1" ht="37.5" customHeight="1" spans="1:6">
      <c r="A48" s="476">
        <v>11021</v>
      </c>
      <c r="B48" s="322" t="s">
        <v>1697</v>
      </c>
      <c r="C48" s="510">
        <f t="shared" ref="C48:E48" si="6">SUM(C49:C52)</f>
        <v>0</v>
      </c>
      <c r="D48" s="510">
        <f t="shared" si="6"/>
        <v>0</v>
      </c>
      <c r="E48" s="510">
        <f t="shared" si="6"/>
        <v>0</v>
      </c>
      <c r="F48" s="117" t="str">
        <f t="shared" si="4"/>
        <v/>
      </c>
    </row>
    <row r="49" s="505" customFormat="1" ht="37.5" customHeight="1" spans="1:6">
      <c r="A49" s="476">
        <v>1102101</v>
      </c>
      <c r="B49" s="323" t="s">
        <v>1698</v>
      </c>
      <c r="C49" s="475"/>
      <c r="D49" s="510"/>
      <c r="E49" s="510"/>
      <c r="F49" s="117" t="str">
        <f t="shared" si="4"/>
        <v/>
      </c>
    </row>
    <row r="50" s="505" customFormat="1" ht="37.5" customHeight="1" spans="1:6">
      <c r="A50" s="476">
        <v>1102102</v>
      </c>
      <c r="B50" s="323" t="s">
        <v>1699</v>
      </c>
      <c r="C50" s="475"/>
      <c r="D50" s="510"/>
      <c r="E50" s="510"/>
      <c r="F50" s="117" t="str">
        <f t="shared" si="4"/>
        <v/>
      </c>
    </row>
    <row r="51" s="505" customFormat="1" ht="37.5" customHeight="1" spans="1:6">
      <c r="A51" s="476">
        <v>1102103</v>
      </c>
      <c r="B51" s="323" t="s">
        <v>1700</v>
      </c>
      <c r="C51" s="475"/>
      <c r="D51" s="510"/>
      <c r="E51" s="510"/>
      <c r="F51" s="117" t="str">
        <f t="shared" si="4"/>
        <v/>
      </c>
    </row>
    <row r="52" s="505" customFormat="1" ht="37.5" customHeight="1" spans="1:6">
      <c r="A52" s="476">
        <v>1102199</v>
      </c>
      <c r="B52" s="323" t="s">
        <v>1701</v>
      </c>
      <c r="C52" s="475"/>
      <c r="D52" s="510"/>
      <c r="E52" s="510"/>
      <c r="F52" s="117" t="str">
        <f t="shared" si="4"/>
        <v/>
      </c>
    </row>
    <row r="53" s="505" customFormat="1" ht="37.5" customHeight="1" spans="1:6">
      <c r="A53" s="476">
        <v>11015</v>
      </c>
      <c r="B53" s="322" t="s">
        <v>107</v>
      </c>
      <c r="C53" s="475"/>
      <c r="D53" s="510">
        <f>'01-1'!E50</f>
        <v>0</v>
      </c>
      <c r="E53" s="510"/>
      <c r="F53" s="117" t="str">
        <f t="shared" si="4"/>
        <v/>
      </c>
    </row>
    <row r="54" ht="37.5" customHeight="1" spans="1:6">
      <c r="A54" s="515"/>
      <c r="B54" s="516" t="s">
        <v>108</v>
      </c>
      <c r="C54" s="508">
        <f t="shared" ref="C54:E54" si="7">SUM(C30:C31,C38)</f>
        <v>296246</v>
      </c>
      <c r="D54" s="508">
        <f t="shared" si="7"/>
        <v>289887</v>
      </c>
      <c r="E54" s="508">
        <f t="shared" si="7"/>
        <v>254722</v>
      </c>
      <c r="F54" s="117">
        <f t="shared" si="4"/>
        <v>-0.121</v>
      </c>
    </row>
    <row r="55" ht="63" customHeight="1" spans="2:6">
      <c r="B55" s="363"/>
      <c r="C55" s="363"/>
      <c r="D55" s="363"/>
      <c r="E55" s="363"/>
      <c r="F55" s="363"/>
    </row>
    <row r="56" spans="4:5">
      <c r="D56" s="364"/>
      <c r="E56" s="364"/>
    </row>
    <row r="57" spans="5:5">
      <c r="E57" s="364"/>
    </row>
    <row r="58" spans="4:5">
      <c r="D58" s="364"/>
      <c r="E58" s="364"/>
    </row>
    <row r="59" spans="4:5">
      <c r="D59" s="364"/>
      <c r="E59" s="364"/>
    </row>
    <row r="60" spans="5:5">
      <c r="E60" s="364"/>
    </row>
    <row r="61" spans="4:5">
      <c r="D61" s="364"/>
      <c r="E61" s="364"/>
    </row>
    <row r="62" spans="4:5">
      <c r="D62" s="364"/>
      <c r="E62" s="364"/>
    </row>
    <row r="63" spans="4:5">
      <c r="D63" s="364"/>
      <c r="E63" s="364"/>
    </row>
    <row r="64" spans="4:5">
      <c r="D64" s="364"/>
      <c r="E64" s="364"/>
    </row>
    <row r="65" spans="5:5">
      <c r="E65" s="364"/>
    </row>
    <row r="66" spans="4:5">
      <c r="D66" s="364"/>
      <c r="E66" s="364"/>
    </row>
    <row r="67" spans="6:6">
      <c r="F67" s="293" t="str">
        <f>IF(D30&lt;&gt;0,IF((E30/D30-1)&lt;-30%,"",IF((E30/D30-1)&gt;30%,"",E30/D30-1)),"")</f>
        <v/>
      </c>
    </row>
  </sheetData>
  <mergeCells count="2">
    <mergeCell ref="B1:F1"/>
    <mergeCell ref="B55:F55"/>
  </mergeCells>
  <conditionalFormatting sqref="F2">
    <cfRule type="cellIs" dxfId="0" priority="103" stopIfTrue="1" operator="lessThanOrEqual">
      <formula>-1</formula>
    </cfRule>
  </conditionalFormatting>
  <conditionalFormatting sqref="C4">
    <cfRule type="expression" dxfId="1" priority="1" stopIfTrue="1">
      <formula>"len($A:$A)=3"</formula>
    </cfRule>
    <cfRule type="expression" dxfId="1" priority="2" stopIfTrue="1">
      <formula>"len($A:$A)=3"</formula>
    </cfRule>
  </conditionalFormatting>
  <conditionalFormatting sqref="D4:E4">
    <cfRule type="expression" dxfId="1" priority="98" stopIfTrue="1">
      <formula>"len($A:$A)=3"</formula>
    </cfRule>
  </conditionalFormatting>
  <conditionalFormatting sqref="C20">
    <cfRule type="expression" dxfId="1" priority="3" stopIfTrue="1">
      <formula>"len($A:$A)=3"</formula>
    </cfRule>
    <cfRule type="expression" dxfId="1" priority="4" stopIfTrue="1">
      <formula>"len($A:$A)=3"</formula>
    </cfRule>
  </conditionalFormatting>
  <conditionalFormatting sqref="B38">
    <cfRule type="expression" dxfId="1" priority="78" stopIfTrue="1">
      <formula>"len($A:$A)=3"</formula>
    </cfRule>
  </conditionalFormatting>
  <conditionalFormatting sqref="C38">
    <cfRule type="expression" dxfId="1" priority="5" stopIfTrue="1">
      <formula>"len($A:$A)=3"</formula>
    </cfRule>
    <cfRule type="expression" dxfId="1" priority="6" stopIfTrue="1">
      <formula>"len($A:$A)=3"</formula>
    </cfRule>
  </conditionalFormatting>
  <conditionalFormatting sqref="B43">
    <cfRule type="expression" dxfId="1" priority="33" stopIfTrue="1">
      <formula>"len($A:$A)=3"</formula>
    </cfRule>
    <cfRule type="expression" dxfId="1" priority="34" stopIfTrue="1">
      <formula>"len($A:$A)=3"</formula>
    </cfRule>
    <cfRule type="expression" dxfId="1" priority="35" stopIfTrue="1">
      <formula>"len($A:$A)=3"</formula>
    </cfRule>
  </conditionalFormatting>
  <conditionalFormatting sqref="B47">
    <cfRule type="expression" dxfId="1" priority="24" stopIfTrue="1">
      <formula>"len($A:$A)=3"</formula>
    </cfRule>
    <cfRule type="expression" dxfId="1" priority="25" stopIfTrue="1">
      <formula>"len($A:$A)=3"</formula>
    </cfRule>
    <cfRule type="expression" dxfId="1" priority="26" stopIfTrue="1">
      <formula>"len($A:$A)=3"</formula>
    </cfRule>
  </conditionalFormatting>
  <conditionalFormatting sqref="B48">
    <cfRule type="expression" dxfId="1" priority="30" stopIfTrue="1">
      <formula>"len($A:$A)=3"</formula>
    </cfRule>
    <cfRule type="expression" dxfId="1" priority="31" stopIfTrue="1">
      <formula>"len($A:$A)=3"</formula>
    </cfRule>
    <cfRule type="expression" dxfId="1" priority="32" stopIfTrue="1">
      <formula>"len($A:$A)=3"</formula>
    </cfRule>
  </conditionalFormatting>
  <conditionalFormatting sqref="B53">
    <cfRule type="expression" dxfId="1" priority="27" stopIfTrue="1">
      <formula>"len($A:$A)=3"</formula>
    </cfRule>
    <cfRule type="expression" dxfId="1" priority="28" stopIfTrue="1">
      <formula>"len($A:$A)=3"</formula>
    </cfRule>
    <cfRule type="expression" dxfId="1" priority="29" stopIfTrue="1">
      <formula>"len($A:$A)=3"</formula>
    </cfRule>
  </conditionalFormatting>
  <conditionalFormatting sqref="B54">
    <cfRule type="expression" dxfId="1" priority="72" stopIfTrue="1">
      <formula>"len($A:$A)=3"</formula>
    </cfRule>
    <cfRule type="expression" dxfId="1" priority="73" stopIfTrue="1">
      <formula>"len($A:$A)=3"</formula>
    </cfRule>
  </conditionalFormatting>
  <conditionalFormatting sqref="C54:E54">
    <cfRule type="expression" dxfId="1" priority="97" stopIfTrue="1">
      <formula>"len($A:$A)=3"</formula>
    </cfRule>
  </conditionalFormatting>
  <conditionalFormatting sqref="A39:A41">
    <cfRule type="expression" dxfId="1" priority="76" stopIfTrue="1">
      <formula>"len($A:$A)=3"</formula>
    </cfRule>
  </conditionalFormatting>
  <conditionalFormatting sqref="A42:A43">
    <cfRule type="expression" dxfId="1" priority="74" stopIfTrue="1">
      <formula>"len($A:$A)=3"</formula>
    </cfRule>
  </conditionalFormatting>
  <conditionalFormatting sqref="B5:B19">
    <cfRule type="expression" dxfId="1" priority="42" stopIfTrue="1">
      <formula>"len($A:$A)=3"</formula>
    </cfRule>
    <cfRule type="expression" dxfId="1" priority="43" stopIfTrue="1">
      <formula>"len($A:$A)=3"</formula>
    </cfRule>
    <cfRule type="expression" dxfId="1" priority="44" stopIfTrue="1">
      <formula>"len($A:$A)=3"</formula>
    </cfRule>
  </conditionalFormatting>
  <conditionalFormatting sqref="B21:B28">
    <cfRule type="expression" dxfId="1" priority="39" stopIfTrue="1">
      <formula>"len($A:$A)=3"</formula>
    </cfRule>
    <cfRule type="expression" dxfId="1" priority="40" stopIfTrue="1">
      <formula>"len($A:$A)=3"</formula>
    </cfRule>
    <cfRule type="expression" dxfId="1" priority="41" stopIfTrue="1">
      <formula>"len($A:$A)=3"</formula>
    </cfRule>
  </conditionalFormatting>
  <conditionalFormatting sqref="B32:B37">
    <cfRule type="expression" dxfId="1" priority="45" stopIfTrue="1">
      <formula>"len($A:$A)=3"</formula>
    </cfRule>
    <cfRule type="expression" dxfId="1" priority="46" stopIfTrue="1">
      <formula>"len($A:$A)=3"</formula>
    </cfRule>
    <cfRule type="expression" dxfId="1" priority="47" stopIfTrue="1">
      <formula>"len($A:$A)=3"</formula>
    </cfRule>
  </conditionalFormatting>
  <conditionalFormatting sqref="B39:B42">
    <cfRule type="expression" dxfId="1" priority="36" stopIfTrue="1">
      <formula>"len($A:$A)=3"</formula>
    </cfRule>
    <cfRule type="expression" dxfId="1" priority="37" stopIfTrue="1">
      <formula>"len($A:$A)=3"</formula>
    </cfRule>
    <cfRule type="expression" dxfId="1" priority="38" stopIfTrue="1">
      <formula>"len($A:$A)=3"</formula>
    </cfRule>
  </conditionalFormatting>
  <conditionalFormatting sqref="C5:C19">
    <cfRule type="expression" dxfId="1" priority="11" stopIfTrue="1">
      <formula>"len($A:$A)=3"</formula>
    </cfRule>
    <cfRule type="expression" dxfId="1" priority="12" stopIfTrue="1">
      <formula>"len($A:$A)=3"</formula>
    </cfRule>
  </conditionalFormatting>
  <conditionalFormatting sqref="C21:C28">
    <cfRule type="expression" dxfId="1" priority="9" stopIfTrue="1">
      <formula>"len($A:$A)=3"</formula>
    </cfRule>
    <cfRule type="expression" dxfId="1" priority="10" stopIfTrue="1">
      <formula>"len($A:$A)=3"</formula>
    </cfRule>
  </conditionalFormatting>
  <conditionalFormatting sqref="C39:C42">
    <cfRule type="expression" dxfId="1" priority="7" stopIfTrue="1">
      <formula>"len($A:$A)=3"</formula>
    </cfRule>
    <cfRule type="expression" dxfId="1" priority="8" stopIfTrue="1">
      <formula>"len($A:$A)=3"</formula>
    </cfRule>
  </conditionalFormatting>
  <conditionalFormatting sqref="E5:E19">
    <cfRule type="expression" dxfId="1" priority="87" stopIfTrue="1">
      <formula>"len($A:$A)=3"</formula>
    </cfRule>
  </conditionalFormatting>
  <conditionalFormatting sqref="E21:E28">
    <cfRule type="expression" dxfId="1" priority="61" stopIfTrue="1">
      <formula>"len($A:$A)=3"</formula>
    </cfRule>
  </conditionalFormatting>
  <conditionalFormatting sqref="E33:E37">
    <cfRule type="expression" dxfId="1" priority="83" stopIfTrue="1">
      <formula>"len($A:$A)=3"</formula>
    </cfRule>
    <cfRule type="expression" dxfId="1" priority="88" stopIfTrue="1">
      <formula>"len($A:$A)=3"</formula>
    </cfRule>
  </conditionalFormatting>
  <conditionalFormatting sqref="E46:E47">
    <cfRule type="expression" dxfId="1" priority="79" stopIfTrue="1">
      <formula>"len($A:$A)=3"</formula>
    </cfRule>
  </conditionalFormatting>
  <conditionalFormatting sqref="A4:B4 C46:C47 C33:C37 A20:B20 A21:A28 A5:A19 C49:C53 A29:C29">
    <cfRule type="expression" dxfId="1" priority="114" stopIfTrue="1">
      <formula>"len($A:$A)=3"</formula>
    </cfRule>
  </conditionalFormatting>
  <conditionalFormatting sqref="B4 C49:C53 C46:C47 C33:C37 C29 B31 B54">
    <cfRule type="expression" dxfId="1" priority="123" stopIfTrue="1">
      <formula>"len($A:$A)=3"</formula>
    </cfRule>
  </conditionalFormatting>
  <conditionalFormatting sqref="D20:E20 D4:E4 D29">
    <cfRule type="expression" dxfId="1" priority="95" stopIfTrue="1">
      <formula>"len($A:$A)=3"</formula>
    </cfRule>
  </conditionalFormatting>
  <conditionalFormatting sqref="E5:E19 E21:E29">
    <cfRule type="expression" dxfId="1" priority="84" stopIfTrue="1">
      <formula>"len($A:$A)=3"</formula>
    </cfRule>
  </conditionalFormatting>
  <conditionalFormatting sqref="A31:B31 A32:A37">
    <cfRule type="expression" dxfId="1" priority="109" stopIfTrue="1">
      <formula>"len($A:$A)=3"</formula>
    </cfRule>
  </conditionalFormatting>
  <conditionalFormatting sqref="C31:C32 E31:E32 D35:D37 D31:D33">
    <cfRule type="expression" dxfId="1" priority="94" stopIfTrue="1">
      <formula>"len($A:$A)=3"</formula>
    </cfRule>
  </conditionalFormatting>
  <conditionalFormatting sqref="C31:C32 E31:E32 D38:E38 D44:D47 D39:D42 D53 D35:D37 D31:D33">
    <cfRule type="expression" dxfId="1" priority="99" stopIfTrue="1">
      <formula>"len($A:$A)=3"</formula>
    </cfRule>
  </conditionalFormatting>
  <conditionalFormatting sqref="A38:B38 A39:A41 B54">
    <cfRule type="expression" dxfId="1" priority="77" stopIfTrue="1">
      <formula>"len($A:$A)=3"</formula>
    </cfRule>
  </conditionalFormatting>
  <conditionalFormatting sqref="D53 D38:E38 D44:D47 D39:D42">
    <cfRule type="expression" dxfId="1" priority="93" stopIfTrue="1">
      <formula>"len($A:$A)=3"</formula>
    </cfRule>
  </conditionalFormatting>
  <conditionalFormatting sqref="C43:D43 E39:E45">
    <cfRule type="expression" dxfId="1" priority="13" stopIfTrue="1">
      <formula>"len($A:$A)=3"</formula>
    </cfRule>
    <cfRule type="expression" dxfId="1" priority="14" stopIfTrue="1">
      <formula>"len($A:$A)=3"</formula>
    </cfRule>
    <cfRule type="expression" dxfId="1" priority="15" stopIfTrue="1">
      <formula>"len($A:$A)=3"</formula>
    </cfRule>
  </conditionalFormatting>
  <conditionalFormatting sqref="D39:D42 D53 D44:D47">
    <cfRule type="expression" dxfId="1" priority="92" stopIfTrue="1">
      <formula>"len($A:$A)=3"</formula>
    </cfRule>
  </conditionalFormatting>
  <conditionalFormatting sqref="A42 B54">
    <cfRule type="expression" dxfId="1" priority="121" stopIfTrue="1">
      <formula>"len($A:$A)=3"</formula>
    </cfRule>
  </conditionalFormatting>
  <conditionalFormatting sqref="A44:B46 A47:A48 A49:B52">
    <cfRule type="expression" dxfId="1" priority="50" stopIfTrue="1">
      <formula>"len($A:$A)=3"</formula>
    </cfRule>
  </conditionalFormatting>
  <conditionalFormatting sqref="C48:E48 D49:D52 C54:E54">
    <cfRule type="expression" dxfId="1" priority="100" stopIfTrue="1">
      <formula>"len($A:$A)=3"</formula>
    </cfRule>
  </conditionalFormatting>
  <conditionalFormatting sqref="C54:E54 E49:E53">
    <cfRule type="expression" dxfId="1" priority="89" stopIfTrue="1">
      <formula>"len($A:$A)=3"</formula>
    </cfRule>
  </conditionalFormatting>
  <conditionalFormatting sqref="C54:E54 E53">
    <cfRule type="expression" dxfId="1" priority="8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62"/>
  <sheetViews>
    <sheetView showGridLines="0" showZeros="0" zoomScale="90" zoomScaleNormal="90" zoomScaleSheetLayoutView="80" workbookViewId="0">
      <pane ySplit="3" topLeftCell="A4" activePane="bottomLeft" state="frozen"/>
      <selection/>
      <selection pane="bottomLeft" activeCell="J17" sqref="J17"/>
    </sheetView>
  </sheetViews>
  <sheetFormatPr defaultColWidth="9" defaultRowHeight="14.25" outlineLevelCol="5"/>
  <cols>
    <col min="1" max="1" width="11.9416666666667" style="335" customWidth="1"/>
    <col min="2" max="2" width="45.625" style="335" customWidth="1"/>
    <col min="3" max="3" width="17.0833333333333" style="335" customWidth="1"/>
    <col min="4" max="4" width="16.1083333333333" style="335" customWidth="1"/>
    <col min="5" max="5" width="17.4916666666667" style="335" customWidth="1"/>
    <col min="6" max="6" width="18.475" style="335" customWidth="1"/>
    <col min="7" max="16381" width="9" style="226"/>
  </cols>
  <sheetData>
    <row r="1" ht="45" customHeight="1" spans="1:6">
      <c r="A1" s="448"/>
      <c r="B1" s="337" t="str">
        <f>YEAR(封面!$B$7)&amp;"年澄江市一般公共预算收支情况表"</f>
        <v>2023年澄江市一般公共预算收支情况表</v>
      </c>
      <c r="C1" s="337"/>
      <c r="D1" s="337"/>
      <c r="E1" s="337"/>
      <c r="F1" s="337"/>
    </row>
    <row r="2" ht="18.95" customHeight="1" spans="1:6">
      <c r="A2" s="418" t="s">
        <v>1689</v>
      </c>
      <c r="B2" s="449"/>
      <c r="C2" s="449"/>
      <c r="D2" s="339"/>
      <c r="F2" s="419" t="s">
        <v>53</v>
      </c>
    </row>
    <row r="3" s="445" customFormat="1" ht="45" customHeight="1" spans="1:6">
      <c r="A3" s="500" t="s">
        <v>54</v>
      </c>
      <c r="B3" s="501" t="s">
        <v>55</v>
      </c>
      <c r="C3" s="501" t="s">
        <v>1690</v>
      </c>
      <c r="D3" s="233" t="s">
        <v>1691</v>
      </c>
      <c r="E3" s="32" t="str">
        <f>YEAR(封面!$B$7)&amp;"年预算数"</f>
        <v>2023年预算数</v>
      </c>
      <c r="F3" s="501" t="s">
        <v>1692</v>
      </c>
    </row>
    <row r="4" ht="37.5" customHeight="1" spans="1:6">
      <c r="A4" s="458">
        <v>201</v>
      </c>
      <c r="B4" s="450" t="s">
        <v>154</v>
      </c>
      <c r="C4" s="359">
        <f>SUMIF('21'!$B$4:$B$1292,A4,'21'!$D$4:$D$1292)</f>
        <v>25277</v>
      </c>
      <c r="D4" s="359">
        <f>SUMIF('21'!$B$4:$B$1292,A4,'21'!$E$4:$E$1292)</f>
        <v>30864</v>
      </c>
      <c r="E4" s="359">
        <f>SUMIF('21'!$B$4:$B$1292,A4,'21'!$F$4:$F$1292)</f>
        <v>22621</v>
      </c>
      <c r="F4" s="121">
        <f>IF(D4&gt;0,(E4-D4)/D4,"")</f>
        <v>-0.267</v>
      </c>
    </row>
    <row r="5" ht="37.5" customHeight="1" spans="1:6">
      <c r="A5" s="458">
        <v>202</v>
      </c>
      <c r="B5" s="451" t="s">
        <v>111</v>
      </c>
      <c r="C5" s="359">
        <f>SUMIF('21'!$B$4:$B$1292,A5,'21'!$D$4:$D$1292)</f>
        <v>0</v>
      </c>
      <c r="D5" s="359">
        <f>SUMIF('21'!$B$4:$B$1292,A5,'21'!$E$4:$E$1292)</f>
        <v>0</v>
      </c>
      <c r="E5" s="359">
        <f>SUMIF('21'!$B$4:$B$1292,A5,'21'!$F$4:$F$1292)</f>
        <v>0</v>
      </c>
      <c r="F5" s="121" t="str">
        <f t="shared" ref="F5:F51" si="0">IF(D5&gt;0,(E5-D5)/D5,"")</f>
        <v/>
      </c>
    </row>
    <row r="6" ht="37.5" customHeight="1" spans="1:6">
      <c r="A6" s="458">
        <v>203</v>
      </c>
      <c r="B6" s="451" t="s">
        <v>112</v>
      </c>
      <c r="C6" s="359">
        <f>SUMIF('21'!$B$4:$B$1292,A6,'21'!$D$4:$D$1292)</f>
        <v>142</v>
      </c>
      <c r="D6" s="359">
        <f>SUMIF('21'!$B$4:$B$1292,A6,'21'!$E$4:$E$1292)</f>
        <v>200</v>
      </c>
      <c r="E6" s="359">
        <f>SUMIF('21'!$B$4:$B$1292,A6,'21'!$F$4:$F$1292)</f>
        <v>196</v>
      </c>
      <c r="F6" s="121">
        <f t="shared" si="0"/>
        <v>-0.02</v>
      </c>
    </row>
    <row r="7" ht="37.5" customHeight="1" spans="1:6">
      <c r="A7" s="458">
        <v>204</v>
      </c>
      <c r="B7" s="451" t="s">
        <v>113</v>
      </c>
      <c r="C7" s="359">
        <f>SUMIF('21'!$B$4:$B$1292,A7,'21'!$D$4:$D$1292)</f>
        <v>8992</v>
      </c>
      <c r="D7" s="359">
        <f>SUMIF('21'!$B$4:$B$1292,A7,'21'!$E$4:$E$1292)</f>
        <v>9677</v>
      </c>
      <c r="E7" s="359">
        <f>SUMIF('21'!$B$4:$B$1292,A7,'21'!$F$4:$F$1292)</f>
        <v>9091</v>
      </c>
      <c r="F7" s="121">
        <f t="shared" si="0"/>
        <v>-0.061</v>
      </c>
    </row>
    <row r="8" ht="37.5" customHeight="1" spans="1:6">
      <c r="A8" s="458">
        <v>205</v>
      </c>
      <c r="B8" s="451" t="s">
        <v>114</v>
      </c>
      <c r="C8" s="359">
        <f>SUMIF('21'!$B$4:$B$1292,A8,'21'!$D$4:$D$1292)</f>
        <v>34663</v>
      </c>
      <c r="D8" s="359">
        <f>SUMIF('21'!$B$4:$B$1292,A8,'21'!$E$4:$E$1292)</f>
        <v>33155</v>
      </c>
      <c r="E8" s="359">
        <f>SUMIF('21'!$B$4:$B$1292,A8,'21'!$F$4:$F$1292)</f>
        <v>35979</v>
      </c>
      <c r="F8" s="121">
        <f t="shared" si="0"/>
        <v>0.085</v>
      </c>
    </row>
    <row r="9" ht="37.5" customHeight="1" spans="1:6">
      <c r="A9" s="458">
        <v>206</v>
      </c>
      <c r="B9" s="451" t="s">
        <v>115</v>
      </c>
      <c r="C9" s="359">
        <f>SUMIF('21'!$B$4:$B$1292,A9,'21'!$D$4:$D$1292)</f>
        <v>1928</v>
      </c>
      <c r="D9" s="359">
        <f>SUMIF('21'!$B$4:$B$1292,A9,'21'!$E$4:$E$1292)</f>
        <v>683</v>
      </c>
      <c r="E9" s="359">
        <f>SUMIF('21'!$B$4:$B$1292,A9,'21'!$F$4:$F$1292)</f>
        <v>831</v>
      </c>
      <c r="F9" s="121">
        <f t="shared" si="0"/>
        <v>0.217</v>
      </c>
    </row>
    <row r="10" ht="37.5" customHeight="1" spans="1:6">
      <c r="A10" s="458">
        <v>207</v>
      </c>
      <c r="B10" s="451" t="s">
        <v>116</v>
      </c>
      <c r="C10" s="359">
        <f>SUMIF('21'!$B$4:$B$1292,A10,'21'!$D$4:$D$1292)</f>
        <v>3481</v>
      </c>
      <c r="D10" s="359">
        <f>SUMIF('21'!$B$4:$B$1292,A10,'21'!$E$4:$E$1292)</f>
        <v>-253</v>
      </c>
      <c r="E10" s="359">
        <f>SUMIF('21'!$B$4:$B$1292,A10,'21'!$F$4:$F$1292)</f>
        <v>3777</v>
      </c>
      <c r="F10" s="121" t="str">
        <f t="shared" si="0"/>
        <v/>
      </c>
    </row>
    <row r="11" ht="37.5" customHeight="1" spans="1:6">
      <c r="A11" s="458">
        <v>208</v>
      </c>
      <c r="B11" s="451" t="s">
        <v>117</v>
      </c>
      <c r="C11" s="359">
        <f>SUMIF('21'!$B$4:$B$1292,A11,'21'!$D$4:$D$1292)</f>
        <v>36862</v>
      </c>
      <c r="D11" s="359">
        <f>SUMIF('21'!$B$4:$B$1292,A11,'21'!$E$4:$E$1292)</f>
        <v>37992</v>
      </c>
      <c r="E11" s="359">
        <f>SUMIF('21'!$B$4:$B$1292,A11,'21'!$F$4:$F$1292)</f>
        <v>34868</v>
      </c>
      <c r="F11" s="121">
        <f t="shared" si="0"/>
        <v>-0.082</v>
      </c>
    </row>
    <row r="12" ht="37.5" customHeight="1" spans="1:6">
      <c r="A12" s="458">
        <v>210</v>
      </c>
      <c r="B12" s="451" t="s">
        <v>118</v>
      </c>
      <c r="C12" s="359">
        <f>SUMIF('21'!$B$4:$B$1292,A12,'21'!$D$4:$D$1292)</f>
        <v>17908</v>
      </c>
      <c r="D12" s="359">
        <f>SUMIF('21'!$B$4:$B$1292,A12,'21'!$E$4:$E$1292)</f>
        <v>22452</v>
      </c>
      <c r="E12" s="359">
        <f>SUMIF('21'!$B$4:$B$1292,A12,'21'!$F$4:$F$1292)</f>
        <v>19519</v>
      </c>
      <c r="F12" s="121">
        <f t="shared" si="0"/>
        <v>-0.131</v>
      </c>
    </row>
    <row r="13" ht="37.5" customHeight="1" spans="1:6">
      <c r="A13" s="458">
        <v>211</v>
      </c>
      <c r="B13" s="451" t="s">
        <v>119</v>
      </c>
      <c r="C13" s="359">
        <f>SUMIF('21'!$B$4:$B$1292,A13,'21'!$D$4:$D$1292)</f>
        <v>45173</v>
      </c>
      <c r="D13" s="359">
        <f>SUMIF('21'!$B$4:$B$1292,A13,'21'!$E$4:$E$1292)</f>
        <v>18606</v>
      </c>
      <c r="E13" s="359">
        <f>SUMIF('21'!$B$4:$B$1292,A13,'21'!$F$4:$F$1292)</f>
        <v>43063</v>
      </c>
      <c r="F13" s="121">
        <f t="shared" si="0"/>
        <v>1.314</v>
      </c>
    </row>
    <row r="14" ht="37.5" customHeight="1" spans="1:6">
      <c r="A14" s="458">
        <v>212</v>
      </c>
      <c r="B14" s="451" t="s">
        <v>120</v>
      </c>
      <c r="C14" s="359">
        <f>SUMIF('21'!$B$4:$B$1292,A14,'21'!$D$4:$D$1292)</f>
        <v>4988</v>
      </c>
      <c r="D14" s="359">
        <f>SUMIF('21'!$B$4:$B$1292,A14,'21'!$E$4:$E$1292)</f>
        <v>6742</v>
      </c>
      <c r="E14" s="359">
        <f>SUMIF('21'!$B$4:$B$1292,A14,'21'!$F$4:$F$1292)</f>
        <v>2522</v>
      </c>
      <c r="F14" s="121">
        <f t="shared" si="0"/>
        <v>-0.626</v>
      </c>
    </row>
    <row r="15" ht="37.5" customHeight="1" spans="1:6">
      <c r="A15" s="458">
        <v>213</v>
      </c>
      <c r="B15" s="451" t="s">
        <v>121</v>
      </c>
      <c r="C15" s="359">
        <f>SUMIF('21'!$B$4:$B$1292,A15,'21'!$D$4:$D$1292)</f>
        <v>27004</v>
      </c>
      <c r="D15" s="359">
        <f>SUMIF('21'!$B$4:$B$1292,A15,'21'!$E$4:$E$1292)</f>
        <v>24541</v>
      </c>
      <c r="E15" s="359">
        <f>SUMIF('21'!$B$4:$B$1292,A15,'21'!$F$4:$F$1292)</f>
        <v>22019</v>
      </c>
      <c r="F15" s="121">
        <f t="shared" si="0"/>
        <v>-0.103</v>
      </c>
    </row>
    <row r="16" ht="37.5" customHeight="1" spans="1:6">
      <c r="A16" s="458">
        <v>214</v>
      </c>
      <c r="B16" s="451" t="s">
        <v>122</v>
      </c>
      <c r="C16" s="359">
        <f>SUMIF('21'!$B$4:$B$1292,A16,'21'!$D$4:$D$1292)</f>
        <v>2847</v>
      </c>
      <c r="D16" s="359">
        <f>SUMIF('21'!$B$4:$B$1292,A16,'21'!$E$4:$E$1292)</f>
        <v>4807</v>
      </c>
      <c r="E16" s="359">
        <f>SUMIF('21'!$B$4:$B$1292,A16,'21'!$F$4:$F$1292)</f>
        <v>2715</v>
      </c>
      <c r="F16" s="121">
        <f t="shared" si="0"/>
        <v>-0.435</v>
      </c>
    </row>
    <row r="17" ht="37.5" customHeight="1" spans="1:6">
      <c r="A17" s="458">
        <v>215</v>
      </c>
      <c r="B17" s="451" t="s">
        <v>123</v>
      </c>
      <c r="C17" s="359">
        <f>SUMIF('21'!$B$4:$B$1292,A17,'21'!$D$4:$D$1292)</f>
        <v>608</v>
      </c>
      <c r="D17" s="359">
        <f>SUMIF('21'!$B$4:$B$1292,A17,'21'!$E$4:$E$1292)</f>
        <v>1741</v>
      </c>
      <c r="E17" s="359">
        <f>SUMIF('21'!$B$4:$B$1292,A17,'21'!$F$4:$F$1292)</f>
        <v>977</v>
      </c>
      <c r="F17" s="121">
        <f t="shared" si="0"/>
        <v>-0.439</v>
      </c>
    </row>
    <row r="18" ht="37.5" customHeight="1" spans="1:6">
      <c r="A18" s="458">
        <v>216</v>
      </c>
      <c r="B18" s="451" t="s">
        <v>124</v>
      </c>
      <c r="C18" s="359">
        <f>SUMIF('21'!$B$4:$B$1292,A18,'21'!$D$4:$D$1292)</f>
        <v>321</v>
      </c>
      <c r="D18" s="359">
        <f>SUMIF('21'!$B$4:$B$1292,A18,'21'!$E$4:$E$1292)</f>
        <v>388</v>
      </c>
      <c r="E18" s="359">
        <f>SUMIF('21'!$B$4:$B$1292,A18,'21'!$F$4:$F$1292)</f>
        <v>324</v>
      </c>
      <c r="F18" s="121">
        <f t="shared" si="0"/>
        <v>-0.165</v>
      </c>
    </row>
    <row r="19" ht="37.5" customHeight="1" spans="1:6">
      <c r="A19" s="458">
        <v>217</v>
      </c>
      <c r="B19" s="451" t="s">
        <v>125</v>
      </c>
      <c r="C19" s="359">
        <f>SUMIF('21'!$B$4:$B$1292,A19,'21'!$D$4:$D$1292)</f>
        <v>0</v>
      </c>
      <c r="D19" s="359">
        <f>SUMIF('21'!$B$4:$B$1292,A19,'21'!$E$4:$E$1292)</f>
        <v>20</v>
      </c>
      <c r="E19" s="359">
        <f>SUMIF('21'!$B$4:$B$1292,A19,'21'!$F$4:$F$1292)</f>
        <v>0</v>
      </c>
      <c r="F19" s="121">
        <f t="shared" si="0"/>
        <v>-1</v>
      </c>
    </row>
    <row r="20" ht="37.5" customHeight="1" spans="1:6">
      <c r="A20" s="458">
        <v>219</v>
      </c>
      <c r="B20" s="451" t="s">
        <v>126</v>
      </c>
      <c r="C20" s="359">
        <f>SUMIF('21'!$B$4:$B$1292,A20,'21'!$D$4:$D$1292)</f>
        <v>0</v>
      </c>
      <c r="D20" s="359">
        <f>SUMIF('21'!$B$4:$B$1292,A20,'21'!$E$4:$E$1292)</f>
        <v>0</v>
      </c>
      <c r="E20" s="359">
        <f>SUMIF('21'!$B$4:$B$1292,A20,'21'!$F$4:$F$1292)</f>
        <v>0</v>
      </c>
      <c r="F20" s="121" t="str">
        <f t="shared" si="0"/>
        <v/>
      </c>
    </row>
    <row r="21" ht="37.5" customHeight="1" spans="1:6">
      <c r="A21" s="458">
        <v>220</v>
      </c>
      <c r="B21" s="451" t="s">
        <v>127</v>
      </c>
      <c r="C21" s="359">
        <f>SUMIF('21'!$B$4:$B$1292,A21,'21'!$D$4:$D$1292)</f>
        <v>1774</v>
      </c>
      <c r="D21" s="359">
        <f>SUMIF('21'!$B$4:$B$1292,A21,'21'!$E$4:$E$1292)</f>
        <v>1477</v>
      </c>
      <c r="E21" s="359">
        <f>SUMIF('21'!$B$4:$B$1292,A21,'21'!$F$4:$F$1292)</f>
        <v>1199</v>
      </c>
      <c r="F21" s="121">
        <f t="shared" si="0"/>
        <v>-0.188</v>
      </c>
    </row>
    <row r="22" ht="37.5" customHeight="1" spans="1:6">
      <c r="A22" s="458">
        <v>221</v>
      </c>
      <c r="B22" s="451" t="s">
        <v>128</v>
      </c>
      <c r="C22" s="359">
        <f>SUMIF('21'!$B$4:$B$1292,A22,'21'!$D$4:$D$1292)</f>
        <v>8436</v>
      </c>
      <c r="D22" s="359">
        <f>SUMIF('21'!$B$4:$B$1292,A22,'21'!$E$4:$E$1292)</f>
        <v>8962</v>
      </c>
      <c r="E22" s="359">
        <f>SUMIF('21'!$B$4:$B$1292,A22,'21'!$F$4:$F$1292)</f>
        <v>8320</v>
      </c>
      <c r="F22" s="121">
        <f t="shared" si="0"/>
        <v>-0.072</v>
      </c>
    </row>
    <row r="23" ht="37.5" customHeight="1" spans="1:6">
      <c r="A23" s="458">
        <v>222</v>
      </c>
      <c r="B23" s="451" t="s">
        <v>129</v>
      </c>
      <c r="C23" s="359">
        <f>SUMIF('21'!$B$4:$B$1292,A23,'21'!$D$4:$D$1292)</f>
        <v>65</v>
      </c>
      <c r="D23" s="359">
        <f>SUMIF('21'!$B$4:$B$1292,A23,'21'!$E$4:$E$1292)</f>
        <v>663</v>
      </c>
      <c r="E23" s="359">
        <f>SUMIF('21'!$B$4:$B$1292,A23,'21'!$F$4:$F$1292)</f>
        <v>395</v>
      </c>
      <c r="F23" s="121">
        <f t="shared" si="0"/>
        <v>-0.404</v>
      </c>
    </row>
    <row r="24" ht="37.5" customHeight="1" spans="1:6">
      <c r="A24" s="458">
        <v>224</v>
      </c>
      <c r="B24" s="451" t="s">
        <v>130</v>
      </c>
      <c r="C24" s="359">
        <f>SUMIF('21'!$B$4:$B$1292,A24,'21'!$D$4:$D$1292)</f>
        <v>2842</v>
      </c>
      <c r="D24" s="359">
        <f>SUMIF('21'!$B$4:$B$1292,A24,'21'!$E$4:$E$1292)</f>
        <v>2785</v>
      </c>
      <c r="E24" s="359">
        <f>SUMIF('21'!$B$4:$B$1292,A24,'21'!$F$4:$F$1292)</f>
        <v>2018</v>
      </c>
      <c r="F24" s="121">
        <f t="shared" si="0"/>
        <v>-0.275</v>
      </c>
    </row>
    <row r="25" ht="37.5" customHeight="1" spans="1:6">
      <c r="A25" s="458">
        <v>227</v>
      </c>
      <c r="B25" s="451" t="s">
        <v>131</v>
      </c>
      <c r="C25" s="359">
        <f>SUMIF('21'!$B$4:$B$1292,A25,'21'!$D$4:$D$1292)</f>
        <v>4000</v>
      </c>
      <c r="D25" s="359">
        <f>SUMIF('21'!$B$4:$B$1292,A25,'21'!$E$4:$E$1292)</f>
        <v>3349</v>
      </c>
      <c r="E25" s="359">
        <f>SUMIF('21'!$B$4:$B$1292,A25,'21'!$F$4:$F$1292)</f>
        <v>3000</v>
      </c>
      <c r="F25" s="121">
        <f t="shared" si="0"/>
        <v>-0.104</v>
      </c>
    </row>
    <row r="26" ht="37.5" customHeight="1" spans="1:6">
      <c r="A26" s="458">
        <v>232</v>
      </c>
      <c r="B26" s="451" t="s">
        <v>132</v>
      </c>
      <c r="C26" s="359">
        <f>SUMIF('21'!$B$4:$B$1292,A26,'21'!$D$4:$D$1292)</f>
        <v>9200</v>
      </c>
      <c r="D26" s="359">
        <f>SUMIF('21'!$B$4:$B$1292,A26,'21'!$E$4:$E$1292)</f>
        <v>9163</v>
      </c>
      <c r="E26" s="359">
        <f>SUMIF('21'!$B$4:$B$1292,A26,'21'!$F$4:$F$1292)</f>
        <v>8870</v>
      </c>
      <c r="F26" s="121">
        <f t="shared" si="0"/>
        <v>-0.032</v>
      </c>
    </row>
    <row r="27" ht="37.5" customHeight="1" spans="1:6">
      <c r="A27" s="458">
        <v>233</v>
      </c>
      <c r="B27" s="451" t="s">
        <v>133</v>
      </c>
      <c r="C27" s="359">
        <f>SUMIF('21'!$B$4:$B$1292,A27,'21'!$D$4:$D$1292)</f>
        <v>28</v>
      </c>
      <c r="D27" s="359">
        <f>SUMIF('21'!$B$4:$B$1292,A27,'21'!$E$4:$E$1292)</f>
        <v>28</v>
      </c>
      <c r="E27" s="359">
        <f>SUMIF('21'!$B$4:$B$1292,A27,'21'!$F$4:$F$1292)</f>
        <v>17</v>
      </c>
      <c r="F27" s="121">
        <f t="shared" si="0"/>
        <v>-0.393</v>
      </c>
    </row>
    <row r="28" ht="37.5" customHeight="1" spans="1:6">
      <c r="A28" s="458">
        <v>229</v>
      </c>
      <c r="B28" s="451" t="s">
        <v>134</v>
      </c>
      <c r="C28" s="359">
        <f>SUMIF('21'!$B$4:$B$1292,A28,'21'!$D$4:$D$1292)</f>
        <v>4840</v>
      </c>
      <c r="D28" s="359">
        <f>SUMIF('21'!$B$4:$B$1292,A28,'21'!$E$4:$E$1292)</f>
        <v>2058</v>
      </c>
      <c r="E28" s="359">
        <f>SUMIF('21'!$B$4:$B$1292,A28,'21'!$F$4:$F$1292)</f>
        <v>4650</v>
      </c>
      <c r="F28" s="121">
        <f t="shared" si="0"/>
        <v>1.259</v>
      </c>
    </row>
    <row r="29" ht="37.5" customHeight="1" spans="1:6">
      <c r="A29" s="349"/>
      <c r="B29" s="451"/>
      <c r="C29" s="451"/>
      <c r="D29" s="359"/>
      <c r="E29" s="359"/>
      <c r="F29" s="117" t="str">
        <f t="shared" si="0"/>
        <v/>
      </c>
    </row>
    <row r="30" s="338" customFormat="1" ht="37.5" customHeight="1" spans="1:6">
      <c r="A30" s="452"/>
      <c r="B30" s="453" t="s">
        <v>135</v>
      </c>
      <c r="C30" s="454">
        <f>SUM(C4:C28)</f>
        <v>241379</v>
      </c>
      <c r="D30" s="454">
        <f>SUM(D4:D28)</f>
        <v>220100</v>
      </c>
      <c r="E30" s="454">
        <f>SUM(E4:E28)</f>
        <v>226971</v>
      </c>
      <c r="F30" s="117">
        <f t="shared" si="0"/>
        <v>0.031</v>
      </c>
    </row>
    <row r="31" ht="37.5" customHeight="1" spans="1:6">
      <c r="A31" s="345">
        <v>230</v>
      </c>
      <c r="B31" s="502" t="s">
        <v>136</v>
      </c>
      <c r="C31" s="454">
        <f>SUM(C32,C35:C39)</f>
        <v>29067</v>
      </c>
      <c r="D31" s="454">
        <f>SUM(D32,D35:D39)</f>
        <v>23991</v>
      </c>
      <c r="E31" s="454">
        <f>SUM(E32,E35:E39)</f>
        <v>27731</v>
      </c>
      <c r="F31" s="117">
        <f t="shared" si="0"/>
        <v>0.156</v>
      </c>
    </row>
    <row r="32" ht="37.5" customHeight="1" spans="1:6">
      <c r="A32" s="458">
        <v>23006</v>
      </c>
      <c r="B32" s="322" t="s">
        <v>137</v>
      </c>
      <c r="C32" s="359">
        <f>SUM(C33:C34)</f>
        <v>29067</v>
      </c>
      <c r="D32" s="119">
        <v>23991</v>
      </c>
      <c r="E32" s="359">
        <f>SUM(E33:E34)</f>
        <v>27731</v>
      </c>
      <c r="F32" s="121">
        <f t="shared" si="0"/>
        <v>0.156</v>
      </c>
    </row>
    <row r="33" ht="37.5" customHeight="1" spans="1:6">
      <c r="A33" s="458">
        <v>2300601</v>
      </c>
      <c r="B33" s="323" t="s">
        <v>138</v>
      </c>
      <c r="C33" s="359">
        <v>22643</v>
      </c>
      <c r="D33" s="359">
        <v>11162</v>
      </c>
      <c r="E33" s="359">
        <v>21307</v>
      </c>
      <c r="F33" s="121">
        <f t="shared" si="0"/>
        <v>0.909</v>
      </c>
    </row>
    <row r="34" ht="37.5" customHeight="1" spans="1:6">
      <c r="A34" s="458">
        <v>2300602</v>
      </c>
      <c r="B34" s="323" t="s">
        <v>139</v>
      </c>
      <c r="C34" s="359">
        <v>6424</v>
      </c>
      <c r="D34" s="359">
        <v>12829</v>
      </c>
      <c r="E34" s="359">
        <v>6424</v>
      </c>
      <c r="F34" s="121">
        <f t="shared" si="0"/>
        <v>-0.499</v>
      </c>
    </row>
    <row r="35" ht="36" customHeight="1" spans="1:6">
      <c r="A35" s="349">
        <v>23008</v>
      </c>
      <c r="B35" s="322" t="s">
        <v>140</v>
      </c>
      <c r="C35" s="322"/>
      <c r="D35" s="359"/>
      <c r="E35" s="359"/>
      <c r="F35" s="117" t="str">
        <f t="shared" si="0"/>
        <v/>
      </c>
    </row>
    <row r="36" ht="37.5" customHeight="1" spans="1:6">
      <c r="A36" s="460">
        <v>23015</v>
      </c>
      <c r="B36" s="322" t="s">
        <v>141</v>
      </c>
      <c r="C36" s="322"/>
      <c r="D36" s="359" t="str">
        <f>'01-2'!F37</f>
        <v/>
      </c>
      <c r="E36" s="359"/>
      <c r="F36" s="117" t="e">
        <f t="shared" si="0"/>
        <v>#VALUE!</v>
      </c>
    </row>
    <row r="37" ht="36" customHeight="1" spans="1:6">
      <c r="A37" s="460">
        <v>23016</v>
      </c>
      <c r="B37" s="322" t="s">
        <v>142</v>
      </c>
      <c r="C37" s="322"/>
      <c r="D37" s="359"/>
      <c r="E37" s="359"/>
      <c r="F37" s="117" t="str">
        <f t="shared" si="0"/>
        <v/>
      </c>
    </row>
    <row r="38" ht="36" customHeight="1" spans="1:6">
      <c r="A38" s="460">
        <v>23013</v>
      </c>
      <c r="B38" s="322" t="s">
        <v>1702</v>
      </c>
      <c r="C38" s="322"/>
      <c r="D38" s="359"/>
      <c r="E38" s="359"/>
      <c r="F38" s="117" t="str">
        <f t="shared" si="0"/>
        <v/>
      </c>
    </row>
    <row r="39" ht="36" customHeight="1" spans="1:6">
      <c r="A39" s="460">
        <v>23021</v>
      </c>
      <c r="B39" s="322" t="s">
        <v>1703</v>
      </c>
      <c r="C39" s="359">
        <f>SUM(C40:C43)</f>
        <v>0</v>
      </c>
      <c r="D39" s="359">
        <f>SUM(D40:D43)</f>
        <v>0</v>
      </c>
      <c r="E39" s="359">
        <f>SUM(E40:E43)</f>
        <v>0</v>
      </c>
      <c r="F39" s="117" t="str">
        <f t="shared" si="0"/>
        <v/>
      </c>
    </row>
    <row r="40" ht="36" customHeight="1" spans="1:6">
      <c r="A40" s="460">
        <v>2302101</v>
      </c>
      <c r="B40" s="323" t="s">
        <v>1704</v>
      </c>
      <c r="C40" s="323"/>
      <c r="D40" s="359"/>
      <c r="E40" s="359"/>
      <c r="F40" s="117" t="str">
        <f t="shared" si="0"/>
        <v/>
      </c>
    </row>
    <row r="41" ht="36" customHeight="1" spans="1:6">
      <c r="A41" s="460">
        <v>2302102</v>
      </c>
      <c r="B41" s="323" t="s">
        <v>1705</v>
      </c>
      <c r="C41" s="323"/>
      <c r="D41" s="359"/>
      <c r="E41" s="359"/>
      <c r="F41" s="117" t="str">
        <f t="shared" si="0"/>
        <v/>
      </c>
    </row>
    <row r="42" ht="36" customHeight="1" spans="1:6">
      <c r="A42" s="460">
        <v>2302103</v>
      </c>
      <c r="B42" s="323" t="s">
        <v>1706</v>
      </c>
      <c r="C42" s="323"/>
      <c r="D42" s="359"/>
      <c r="E42" s="359"/>
      <c r="F42" s="117" t="str">
        <f t="shared" si="0"/>
        <v/>
      </c>
    </row>
    <row r="43" ht="36" customHeight="1" spans="1:6">
      <c r="A43" s="460">
        <v>2302199</v>
      </c>
      <c r="B43" s="323" t="s">
        <v>1707</v>
      </c>
      <c r="C43" s="323"/>
      <c r="D43" s="359"/>
      <c r="E43" s="359"/>
      <c r="F43" s="117" t="str">
        <f t="shared" si="0"/>
        <v/>
      </c>
    </row>
    <row r="44" ht="37.5" customHeight="1" spans="1:6">
      <c r="A44" s="345">
        <v>231</v>
      </c>
      <c r="B44" s="243" t="s">
        <v>144</v>
      </c>
      <c r="C44" s="454">
        <f>SUM(C45,C48:C49)</f>
        <v>25800</v>
      </c>
      <c r="D44" s="454">
        <f>SUM(D45,D48:D49)</f>
        <v>25800</v>
      </c>
      <c r="E44" s="454">
        <f>SUM(E45,E48:E49)</f>
        <v>20</v>
      </c>
      <c r="F44" s="117">
        <f t="shared" si="0"/>
        <v>-0.999</v>
      </c>
    </row>
    <row r="45" ht="37.5" customHeight="1" spans="1:6">
      <c r="A45" s="503">
        <v>2310301</v>
      </c>
      <c r="B45" s="322" t="s">
        <v>145</v>
      </c>
      <c r="C45" s="359">
        <f>SUM(C46:C47)</f>
        <v>25800</v>
      </c>
      <c r="D45" s="359">
        <f>SUM(D46:D47)</f>
        <v>25800</v>
      </c>
      <c r="E45" s="359">
        <f>SUM(E46:E47)</f>
        <v>20</v>
      </c>
      <c r="F45" s="121">
        <f t="shared" si="0"/>
        <v>-0.999</v>
      </c>
    </row>
    <row r="46" ht="37.5" customHeight="1" spans="1:6">
      <c r="A46" s="503"/>
      <c r="B46" s="323" t="s">
        <v>146</v>
      </c>
      <c r="C46" s="359"/>
      <c r="D46" s="454"/>
      <c r="E46" s="359">
        <v>20</v>
      </c>
      <c r="F46" s="121" t="str">
        <f t="shared" si="0"/>
        <v/>
      </c>
    </row>
    <row r="47" ht="37.5" customHeight="1" spans="1:6">
      <c r="A47" s="503"/>
      <c r="B47" s="323" t="s">
        <v>147</v>
      </c>
      <c r="C47" s="359">
        <v>25800</v>
      </c>
      <c r="D47" s="359">
        <v>25800</v>
      </c>
      <c r="E47" s="454"/>
      <c r="F47" s="121">
        <f t="shared" si="0"/>
        <v>-1</v>
      </c>
    </row>
    <row r="48" ht="37.5" customHeight="1" spans="1:6">
      <c r="A48" s="503">
        <v>2310302</v>
      </c>
      <c r="B48" s="322" t="s">
        <v>148</v>
      </c>
      <c r="C48" s="322"/>
      <c r="D48" s="454"/>
      <c r="E48" s="454"/>
      <c r="F48" s="117" t="str">
        <f t="shared" si="0"/>
        <v/>
      </c>
    </row>
    <row r="49" ht="37.5" customHeight="1" spans="1:6">
      <c r="A49" s="503">
        <v>2310399</v>
      </c>
      <c r="B49" s="322" t="s">
        <v>149</v>
      </c>
      <c r="C49" s="322"/>
      <c r="D49" s="454"/>
      <c r="E49" s="454"/>
      <c r="F49" s="117" t="str">
        <f t="shared" si="0"/>
        <v/>
      </c>
    </row>
    <row r="50" ht="37.5" customHeight="1" spans="1:6">
      <c r="A50" s="345">
        <v>23009</v>
      </c>
      <c r="B50" s="462" t="s">
        <v>150</v>
      </c>
      <c r="C50" s="462"/>
      <c r="D50" s="454">
        <v>19996</v>
      </c>
      <c r="E50" s="454"/>
      <c r="F50" s="117">
        <f t="shared" si="0"/>
        <v>-1</v>
      </c>
    </row>
    <row r="51" ht="37.5" customHeight="1" spans="1:6">
      <c r="A51" s="452"/>
      <c r="B51" s="463" t="s">
        <v>151</v>
      </c>
      <c r="C51" s="454">
        <f>SUM(C30:C31,C44,C50)</f>
        <v>296246</v>
      </c>
      <c r="D51" s="454">
        <f>SUM(D30:D31,D44,D50)</f>
        <v>289887</v>
      </c>
      <c r="E51" s="454">
        <f>SUM(E30:E31,E44,E50)</f>
        <v>254722</v>
      </c>
      <c r="F51" s="117">
        <f t="shared" si="0"/>
        <v>-0.121</v>
      </c>
    </row>
    <row r="53" spans="5:5">
      <c r="E53" s="370"/>
    </row>
    <row r="54" spans="5:5">
      <c r="E54" s="370"/>
    </row>
    <row r="56" spans="5:5">
      <c r="E56" s="370"/>
    </row>
    <row r="57" spans="5:5">
      <c r="E57" s="370"/>
    </row>
    <row r="58" spans="5:5">
      <c r="E58" s="370"/>
    </row>
    <row r="59" spans="5:5">
      <c r="E59" s="370"/>
    </row>
    <row r="61" spans="5:5">
      <c r="E61" s="370"/>
    </row>
    <row r="62" spans="6:6">
      <c r="F62" s="335" t="str">
        <f>IF(D50&lt;&gt;0,IF((E50/D50-1)&lt;-30%,"",IF((E50/D50-1)&gt;150%,"",E50/D50-1)),"")</f>
        <v/>
      </c>
    </row>
  </sheetData>
  <mergeCells count="1">
    <mergeCell ref="B1:F1"/>
  </mergeCells>
  <conditionalFormatting sqref="B32">
    <cfRule type="expression" dxfId="1" priority="42" stopIfTrue="1">
      <formula>"len($A:$A)=3"</formula>
    </cfRule>
    <cfRule type="expression" dxfId="1" priority="44" stopIfTrue="1">
      <formula>"len($A:$A)=3"</formula>
    </cfRule>
    <cfRule type="expression" dxfId="1" priority="46" stopIfTrue="1">
      <formula>"len($A:$A)=3"</formula>
    </cfRule>
  </conditionalFormatting>
  <conditionalFormatting sqref="B33">
    <cfRule type="expression" dxfId="1" priority="47" stopIfTrue="1">
      <formula>"len($A:$A)=3"</formula>
    </cfRule>
    <cfRule type="expression" dxfId="1" priority="48" stopIfTrue="1">
      <formula>"len($A:$A)=3"</formula>
    </cfRule>
    <cfRule type="expression" dxfId="1" priority="49" stopIfTrue="1">
      <formula>"len($A:$A)=3"</formula>
    </cfRule>
  </conditionalFormatting>
  <conditionalFormatting sqref="B34">
    <cfRule type="expression" dxfId="1" priority="32" stopIfTrue="1">
      <formula>"len($A:$A)=3"</formula>
    </cfRule>
    <cfRule type="expression" dxfId="1" priority="33" stopIfTrue="1">
      <formula>"len($A:$A)=3"</formula>
    </cfRule>
    <cfRule type="expression" dxfId="1" priority="34" stopIfTrue="1">
      <formula>"len($A:$A)=3"</formula>
    </cfRule>
  </conditionalFormatting>
  <conditionalFormatting sqref="E35">
    <cfRule type="cellIs" dxfId="2" priority="92" stopIfTrue="1" operator="lessThan">
      <formula>0</formula>
    </cfRule>
    <cfRule type="cellIs" dxfId="0" priority="93" stopIfTrue="1" operator="greaterThan">
      <formula>5</formula>
    </cfRule>
  </conditionalFormatting>
  <conditionalFormatting sqref="D36">
    <cfRule type="expression" dxfId="1" priority="77" stopIfTrue="1">
      <formula>"len($A:$A)=3"</formula>
    </cfRule>
  </conditionalFormatting>
  <conditionalFormatting sqref="E36">
    <cfRule type="cellIs" dxfId="0" priority="63" stopIfTrue="1" operator="lessThanOrEqual">
      <formula>-1</formula>
    </cfRule>
  </conditionalFormatting>
  <conditionalFormatting sqref="B45">
    <cfRule type="expression" dxfId="1" priority="23" stopIfTrue="1">
      <formula>"len($A:$A)=3"</formula>
    </cfRule>
    <cfRule type="expression" dxfId="1" priority="24" stopIfTrue="1">
      <formula>"len($A:$A)=3"</formula>
    </cfRule>
    <cfRule type="expression" dxfId="1" priority="25" stopIfTrue="1">
      <formula>"len($A:$A)=3"</formula>
    </cfRule>
  </conditionalFormatting>
  <conditionalFormatting sqref="A36:A38">
    <cfRule type="expression" dxfId="1" priority="72" stopIfTrue="1">
      <formula>"len($A:$A)=3"</formula>
    </cfRule>
  </conditionalFormatting>
  <conditionalFormatting sqref="A39:A43">
    <cfRule type="expression" dxfId="1" priority="62" stopIfTrue="1">
      <formula>"len($A:$A)=3"</formula>
    </cfRule>
  </conditionalFormatting>
  <conditionalFormatting sqref="B35:B39">
    <cfRule type="expression" dxfId="1" priority="38" stopIfTrue="1">
      <formula>"len($A:$A)=3"</formula>
    </cfRule>
    <cfRule type="expression" dxfId="1" priority="39" stopIfTrue="1">
      <formula>"len($A:$A)=3"</formula>
    </cfRule>
    <cfRule type="expression" dxfId="1" priority="40" stopIfTrue="1">
      <formula>"len($A:$A)=3"</formula>
    </cfRule>
  </conditionalFormatting>
  <conditionalFormatting sqref="B40:B43">
    <cfRule type="expression" dxfId="1" priority="29" stopIfTrue="1">
      <formula>"len($A:$A)=3"</formula>
    </cfRule>
    <cfRule type="expression" dxfId="1" priority="30" stopIfTrue="1">
      <formula>"len($A:$A)=3"</formula>
    </cfRule>
    <cfRule type="expression" dxfId="1" priority="31" stopIfTrue="1">
      <formula>"len($A:$A)=3"</formula>
    </cfRule>
  </conditionalFormatting>
  <conditionalFormatting sqref="B46:B47">
    <cfRule type="expression" dxfId="1" priority="26" stopIfTrue="1">
      <formula>"len($A:$A)=3"</formula>
    </cfRule>
    <cfRule type="expression" dxfId="1" priority="27" stopIfTrue="1">
      <formula>"len($A:$A)=3"</formula>
    </cfRule>
    <cfRule type="expression" dxfId="1" priority="28" stopIfTrue="1">
      <formula>"len($A:$A)=3"</formula>
    </cfRule>
  </conditionalFormatting>
  <conditionalFormatting sqref="B48:B49">
    <cfRule type="expression" dxfId="1" priority="20" stopIfTrue="1">
      <formula>"len($A:$A)=3"</formula>
    </cfRule>
    <cfRule type="expression" dxfId="1" priority="21" stopIfTrue="1">
      <formula>"len($A:$A)=3"</formula>
    </cfRule>
    <cfRule type="expression" dxfId="1" priority="22" stopIfTrue="1">
      <formula>"len($A:$A)=3"</formula>
    </cfRule>
  </conditionalFormatting>
  <conditionalFormatting sqref="C35:C38">
    <cfRule type="expression" dxfId="1" priority="16" stopIfTrue="1">
      <formula>"len($A:$A)=3"</formula>
    </cfRule>
    <cfRule type="expression" dxfId="1" priority="15" stopIfTrue="1">
      <formula>"len($A:$A)=3"</formula>
    </cfRule>
    <cfRule type="expression" dxfId="1" priority="14" stopIfTrue="1">
      <formula>"len($A:$A)=3"</formula>
    </cfRule>
  </conditionalFormatting>
  <conditionalFormatting sqref="C40:C43">
    <cfRule type="expression" dxfId="1" priority="10" stopIfTrue="1">
      <formula>"len($A:$A)=3"</formula>
    </cfRule>
    <cfRule type="expression" dxfId="1" priority="9" stopIfTrue="1">
      <formula>"len($A:$A)=3"</formula>
    </cfRule>
    <cfRule type="expression" dxfId="1" priority="8" stopIfTrue="1">
      <formula>"len($A:$A)=3"</formula>
    </cfRule>
  </conditionalFormatting>
  <conditionalFormatting sqref="C48:C49">
    <cfRule type="expression" dxfId="1" priority="4" stopIfTrue="1">
      <formula>"len($A:$A)=3"</formula>
    </cfRule>
    <cfRule type="expression" dxfId="1" priority="3" stopIfTrue="1">
      <formula>"len($A:$A)=3"</formula>
    </cfRule>
    <cfRule type="expression" dxfId="1" priority="2" stopIfTrue="1">
      <formula>"len($A:$A)=3"</formula>
    </cfRule>
  </conditionalFormatting>
  <conditionalFormatting sqref="D33:D34">
    <cfRule type="cellIs" dxfId="0" priority="1" stopIfTrue="1" operator="lessThanOrEqual">
      <formula>-1</formula>
    </cfRule>
  </conditionalFormatting>
  <conditionalFormatting sqref="F2 E33:E34 E52:F54">
    <cfRule type="cellIs" dxfId="0" priority="90"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1307"/>
  <sheetViews>
    <sheetView showZeros="0" zoomScaleSheetLayoutView="70" topLeftCell="B1" workbookViewId="0">
      <pane ySplit="3" topLeftCell="A4" activePane="bottomLeft" state="frozen"/>
      <selection/>
      <selection pane="bottomLeft" activeCell="J17" sqref="J17"/>
    </sheetView>
  </sheetViews>
  <sheetFormatPr defaultColWidth="9" defaultRowHeight="14.25" outlineLevelCol="6"/>
  <cols>
    <col min="1" max="1" width="9" style="292"/>
    <col min="2" max="2" width="23.5083333333333" style="292" customWidth="1"/>
    <col min="3" max="3" width="45.625" style="292" customWidth="1"/>
    <col min="4" max="4" width="20.35" style="292" customWidth="1"/>
    <col min="5" max="5" width="20.625" style="292" customWidth="1"/>
    <col min="6" max="6" width="20.625" style="293" customWidth="1"/>
    <col min="7" max="7" width="20.625" style="292" customWidth="1"/>
    <col min="8" max="8" width="9.375" style="292"/>
    <col min="9" max="16384" width="9" style="292"/>
  </cols>
  <sheetData>
    <row r="1" s="478" customFormat="1" ht="45" customHeight="1" spans="3:7">
      <c r="C1" s="294" t="str">
        <f>YEAR(封面!$B$7)&amp;"年澄江市一般公共预算支出情况表"</f>
        <v>2023年澄江市一般公共预算支出情况表</v>
      </c>
      <c r="D1" s="294"/>
      <c r="E1" s="294"/>
      <c r="F1" s="294"/>
      <c r="G1" s="294"/>
    </row>
    <row r="2" s="478" customFormat="1" ht="20.1" customHeight="1" spans="2:7">
      <c r="B2" s="295" t="s">
        <v>1708</v>
      </c>
      <c r="C2" s="482"/>
      <c r="D2" s="482"/>
      <c r="E2" s="483"/>
      <c r="F2" s="296"/>
      <c r="G2" s="296" t="s">
        <v>53</v>
      </c>
    </row>
    <row r="3" s="479" customFormat="1" ht="45" customHeight="1" spans="2:7">
      <c r="B3" s="484" t="s">
        <v>54</v>
      </c>
      <c r="C3" s="485" t="s">
        <v>55</v>
      </c>
      <c r="D3" s="485" t="s">
        <v>1690</v>
      </c>
      <c r="E3" s="233" t="s">
        <v>1691</v>
      </c>
      <c r="F3" s="233" t="s">
        <v>1709</v>
      </c>
      <c r="G3" s="485" t="s">
        <v>1692</v>
      </c>
    </row>
    <row r="4" ht="36" customHeight="1" spans="1:7">
      <c r="A4" s="292">
        <f>LEN(B4)</f>
        <v>3</v>
      </c>
      <c r="B4" s="306">
        <v>201</v>
      </c>
      <c r="C4" s="300" t="s">
        <v>154</v>
      </c>
      <c r="D4" s="301">
        <f>SUM(D5,D17,D26,D37,D48,D59,D70,D78,D87,D100,D109,D120,D132,D139,D147,D153,D160,D167,D174,D181,D188,D196,D202,D208,D215,D230)</f>
        <v>25277</v>
      </c>
      <c r="E4" s="301">
        <f>SUM(E5,E17,E26,E37,E48,E59,E70,E78,E87,E100,E109,E120,E132,E139,E147,E153,E160,E167,E174,E181,E188,E196,E202,E208,E215,E230)</f>
        <v>30864</v>
      </c>
      <c r="F4" s="301">
        <v>22621</v>
      </c>
      <c r="G4" s="117">
        <f>IF(E4&gt;0,(F4-E4)/E4,"")</f>
        <v>-0.267</v>
      </c>
    </row>
    <row r="5" ht="36" customHeight="1" spans="1:7">
      <c r="A5" s="292">
        <f t="shared" ref="A5:A68" si="0">LEN(B5)</f>
        <v>5</v>
      </c>
      <c r="B5" s="303">
        <v>20101</v>
      </c>
      <c r="C5" s="343" t="s">
        <v>155</v>
      </c>
      <c r="D5" s="317">
        <f>SUM(D6:D16)</f>
        <v>1360</v>
      </c>
      <c r="E5" s="317">
        <f>SUM(E6:E16)</f>
        <v>1317</v>
      </c>
      <c r="F5" s="317">
        <v>971</v>
      </c>
      <c r="G5" s="121">
        <f t="shared" ref="G5:G68" si="1">IF(E5&gt;0,(F5-E5)/E5,"")</f>
        <v>-0.263</v>
      </c>
    </row>
    <row r="6" s="335" customFormat="1" ht="36" customHeight="1" spans="1:7">
      <c r="A6" s="292">
        <f t="shared" si="0"/>
        <v>7</v>
      </c>
      <c r="B6" s="303">
        <v>2010101</v>
      </c>
      <c r="C6" s="422" t="s">
        <v>156</v>
      </c>
      <c r="D6" s="317">
        <v>873</v>
      </c>
      <c r="E6" s="317">
        <v>904</v>
      </c>
      <c r="F6" s="317">
        <v>788</v>
      </c>
      <c r="G6" s="121">
        <f t="shared" si="1"/>
        <v>-0.128</v>
      </c>
    </row>
    <row r="7" s="335" customFormat="1" ht="36" customHeight="1" spans="1:7">
      <c r="A7" s="292">
        <f t="shared" si="0"/>
        <v>7</v>
      </c>
      <c r="B7" s="303">
        <v>2010102</v>
      </c>
      <c r="C7" s="422" t="s">
        <v>157</v>
      </c>
      <c r="D7" s="317">
        <v>9</v>
      </c>
      <c r="E7" s="317">
        <v>3</v>
      </c>
      <c r="F7" s="317">
        <v>8</v>
      </c>
      <c r="G7" s="121">
        <f t="shared" si="1"/>
        <v>1.667</v>
      </c>
    </row>
    <row r="8" s="335" customFormat="1" ht="36" customHeight="1" spans="1:7">
      <c r="A8" s="292">
        <f t="shared" si="0"/>
        <v>7</v>
      </c>
      <c r="B8" s="303">
        <v>2010103</v>
      </c>
      <c r="C8" s="422" t="s">
        <v>158</v>
      </c>
      <c r="D8" s="317">
        <v>0</v>
      </c>
      <c r="E8" s="317">
        <v>0</v>
      </c>
      <c r="F8" s="317">
        <v>0</v>
      </c>
      <c r="G8" s="121" t="str">
        <f t="shared" si="1"/>
        <v/>
      </c>
    </row>
    <row r="9" s="335" customFormat="1" ht="36" customHeight="1" spans="1:7">
      <c r="A9" s="292">
        <f t="shared" si="0"/>
        <v>7</v>
      </c>
      <c r="B9" s="303">
        <v>2010104</v>
      </c>
      <c r="C9" s="422" t="s">
        <v>159</v>
      </c>
      <c r="D9" s="317">
        <v>55</v>
      </c>
      <c r="E9" s="317">
        <v>55</v>
      </c>
      <c r="F9" s="317">
        <v>40</v>
      </c>
      <c r="G9" s="121">
        <f t="shared" si="1"/>
        <v>-0.273</v>
      </c>
    </row>
    <row r="10" s="335" customFormat="1" ht="36" customHeight="1" spans="1:7">
      <c r="A10" s="292">
        <f t="shared" si="0"/>
        <v>7</v>
      </c>
      <c r="B10" s="303">
        <v>2010105</v>
      </c>
      <c r="C10" s="422" t="s">
        <v>160</v>
      </c>
      <c r="D10" s="317">
        <v>2</v>
      </c>
      <c r="E10" s="317">
        <v>0</v>
      </c>
      <c r="F10" s="317">
        <v>2</v>
      </c>
      <c r="G10" s="121" t="str">
        <f t="shared" si="1"/>
        <v/>
      </c>
    </row>
    <row r="11" s="335" customFormat="1" ht="36" customHeight="1" spans="1:7">
      <c r="A11" s="292">
        <f t="shared" si="0"/>
        <v>7</v>
      </c>
      <c r="B11" s="303">
        <v>2010106</v>
      </c>
      <c r="C11" s="422" t="s">
        <v>161</v>
      </c>
      <c r="D11" s="317">
        <v>0</v>
      </c>
      <c r="E11" s="317">
        <v>0</v>
      </c>
      <c r="F11" s="317">
        <v>0</v>
      </c>
      <c r="G11" s="121" t="str">
        <f t="shared" si="1"/>
        <v/>
      </c>
    </row>
    <row r="12" s="335" customFormat="1" ht="36" customHeight="1" spans="1:7">
      <c r="A12" s="292">
        <f t="shared" si="0"/>
        <v>7</v>
      </c>
      <c r="B12" s="303">
        <v>2010107</v>
      </c>
      <c r="C12" s="422" t="s">
        <v>162</v>
      </c>
      <c r="D12" s="317">
        <v>5</v>
      </c>
      <c r="E12" s="317">
        <v>5</v>
      </c>
      <c r="F12" s="317">
        <v>5</v>
      </c>
      <c r="G12" s="121">
        <f t="shared" si="1"/>
        <v>0</v>
      </c>
    </row>
    <row r="13" s="335" customFormat="1" ht="36" customHeight="1" spans="1:7">
      <c r="A13" s="292">
        <f t="shared" si="0"/>
        <v>7</v>
      </c>
      <c r="B13" s="303">
        <v>2010108</v>
      </c>
      <c r="C13" s="422" t="s">
        <v>163</v>
      </c>
      <c r="D13" s="317">
        <v>416</v>
      </c>
      <c r="E13" s="317">
        <v>350</v>
      </c>
      <c r="F13" s="317">
        <v>128</v>
      </c>
      <c r="G13" s="121">
        <f t="shared" si="1"/>
        <v>-0.634</v>
      </c>
    </row>
    <row r="14" s="335" customFormat="1" ht="36" customHeight="1" spans="1:7">
      <c r="A14" s="292">
        <f t="shared" si="0"/>
        <v>7</v>
      </c>
      <c r="B14" s="303">
        <v>2010109</v>
      </c>
      <c r="C14" s="422" t="s">
        <v>164</v>
      </c>
      <c r="D14" s="317">
        <v>0</v>
      </c>
      <c r="E14" s="317">
        <v>0</v>
      </c>
      <c r="F14" s="317">
        <v>0</v>
      </c>
      <c r="G14" s="121" t="str">
        <f t="shared" si="1"/>
        <v/>
      </c>
    </row>
    <row r="15" s="335" customFormat="1" ht="36" customHeight="1" spans="1:7">
      <c r="A15" s="292">
        <f t="shared" si="0"/>
        <v>7</v>
      </c>
      <c r="B15" s="303">
        <v>2010150</v>
      </c>
      <c r="C15" s="422" t="s">
        <v>165</v>
      </c>
      <c r="D15" s="317">
        <v>0</v>
      </c>
      <c r="E15" s="317">
        <v>0</v>
      </c>
      <c r="F15" s="317">
        <v>0</v>
      </c>
      <c r="G15" s="121" t="str">
        <f t="shared" si="1"/>
        <v/>
      </c>
    </row>
    <row r="16" s="335" customFormat="1" ht="36" customHeight="1" spans="1:7">
      <c r="A16" s="292">
        <f t="shared" si="0"/>
        <v>7</v>
      </c>
      <c r="B16" s="303">
        <v>2010199</v>
      </c>
      <c r="C16" s="422" t="s">
        <v>166</v>
      </c>
      <c r="D16" s="317">
        <v>0</v>
      </c>
      <c r="E16" s="317">
        <v>0</v>
      </c>
      <c r="F16" s="317">
        <v>0</v>
      </c>
      <c r="G16" s="121" t="str">
        <f t="shared" si="1"/>
        <v/>
      </c>
    </row>
    <row r="17" ht="36" customHeight="1" spans="1:7">
      <c r="A17" s="292">
        <f t="shared" si="0"/>
        <v>5</v>
      </c>
      <c r="B17" s="303">
        <v>20102</v>
      </c>
      <c r="C17" s="343" t="s">
        <v>167</v>
      </c>
      <c r="D17" s="317">
        <f>SUM(D18:D25)</f>
        <v>1291</v>
      </c>
      <c r="E17" s="317">
        <f>SUM(E18:E25)</f>
        <v>1106</v>
      </c>
      <c r="F17" s="317">
        <v>879</v>
      </c>
      <c r="G17" s="121">
        <f t="shared" si="1"/>
        <v>-0.205</v>
      </c>
    </row>
    <row r="18" s="335" customFormat="1" ht="36" customHeight="1" spans="1:7">
      <c r="A18" s="292">
        <f t="shared" si="0"/>
        <v>7</v>
      </c>
      <c r="B18" s="303">
        <v>2010201</v>
      </c>
      <c r="C18" s="422" t="s">
        <v>156</v>
      </c>
      <c r="D18" s="317">
        <v>729</v>
      </c>
      <c r="E18" s="317">
        <v>793</v>
      </c>
      <c r="F18" s="317">
        <v>700</v>
      </c>
      <c r="G18" s="121">
        <f t="shared" si="1"/>
        <v>-0.117</v>
      </c>
    </row>
    <row r="19" s="335" customFormat="1" ht="36" customHeight="1" spans="1:7">
      <c r="A19" s="292">
        <f t="shared" si="0"/>
        <v>7</v>
      </c>
      <c r="B19" s="303">
        <v>2010202</v>
      </c>
      <c r="C19" s="422" t="s">
        <v>157</v>
      </c>
      <c r="D19" s="317">
        <v>190</v>
      </c>
      <c r="E19" s="317">
        <v>190</v>
      </c>
      <c r="F19" s="317">
        <v>19</v>
      </c>
      <c r="G19" s="121">
        <f t="shared" si="1"/>
        <v>-0.9</v>
      </c>
    </row>
    <row r="20" s="335" customFormat="1" ht="36" customHeight="1" spans="1:7">
      <c r="A20" s="292">
        <f t="shared" si="0"/>
        <v>7</v>
      </c>
      <c r="B20" s="303">
        <v>2010203</v>
      </c>
      <c r="C20" s="422" t="s">
        <v>158</v>
      </c>
      <c r="D20" s="317">
        <v>190</v>
      </c>
      <c r="E20" s="317">
        <v>0</v>
      </c>
      <c r="F20" s="317">
        <v>0</v>
      </c>
      <c r="G20" s="121" t="str">
        <f t="shared" si="1"/>
        <v/>
      </c>
    </row>
    <row r="21" s="335" customFormat="1" ht="36" customHeight="1" spans="1:7">
      <c r="A21" s="292">
        <f t="shared" si="0"/>
        <v>7</v>
      </c>
      <c r="B21" s="303">
        <v>2010204</v>
      </c>
      <c r="C21" s="422" t="s">
        <v>168</v>
      </c>
      <c r="D21" s="317">
        <v>75</v>
      </c>
      <c r="E21" s="317">
        <v>53</v>
      </c>
      <c r="F21" s="317">
        <v>50</v>
      </c>
      <c r="G21" s="121">
        <f t="shared" si="1"/>
        <v>-0.057</v>
      </c>
    </row>
    <row r="22" s="335" customFormat="1" ht="36" customHeight="1" spans="1:7">
      <c r="A22" s="292">
        <f t="shared" si="0"/>
        <v>7</v>
      </c>
      <c r="B22" s="303">
        <v>2010205</v>
      </c>
      <c r="C22" s="422" t="s">
        <v>169</v>
      </c>
      <c r="D22" s="317">
        <v>20</v>
      </c>
      <c r="E22" s="317">
        <v>21</v>
      </c>
      <c r="F22" s="317">
        <v>15</v>
      </c>
      <c r="G22" s="121">
        <f t="shared" si="1"/>
        <v>-0.286</v>
      </c>
    </row>
    <row r="23" s="335" customFormat="1" ht="36" customHeight="1" spans="1:7">
      <c r="A23" s="292">
        <f t="shared" si="0"/>
        <v>7</v>
      </c>
      <c r="B23" s="303">
        <v>2010206</v>
      </c>
      <c r="C23" s="422" t="s">
        <v>170</v>
      </c>
      <c r="D23" s="317">
        <v>32</v>
      </c>
      <c r="E23" s="317">
        <v>32</v>
      </c>
      <c r="F23" s="317">
        <v>32</v>
      </c>
      <c r="G23" s="121">
        <f t="shared" si="1"/>
        <v>0</v>
      </c>
    </row>
    <row r="24" s="335" customFormat="1" ht="36" customHeight="1" spans="1:7">
      <c r="A24" s="292">
        <f t="shared" si="0"/>
        <v>7</v>
      </c>
      <c r="B24" s="303">
        <v>2010250</v>
      </c>
      <c r="C24" s="422" t="s">
        <v>165</v>
      </c>
      <c r="D24" s="317">
        <v>0</v>
      </c>
      <c r="E24" s="317">
        <v>0</v>
      </c>
      <c r="F24" s="317">
        <v>0</v>
      </c>
      <c r="G24" s="121" t="str">
        <f t="shared" si="1"/>
        <v/>
      </c>
    </row>
    <row r="25" s="335" customFormat="1" ht="36" customHeight="1" spans="1:7">
      <c r="A25" s="292">
        <f t="shared" si="0"/>
        <v>7</v>
      </c>
      <c r="B25" s="303">
        <v>2010299</v>
      </c>
      <c r="C25" s="422" t="s">
        <v>171</v>
      </c>
      <c r="D25" s="317">
        <v>55</v>
      </c>
      <c r="E25" s="317">
        <v>17</v>
      </c>
      <c r="F25" s="317">
        <v>63</v>
      </c>
      <c r="G25" s="121">
        <f t="shared" si="1"/>
        <v>2.706</v>
      </c>
    </row>
    <row r="26" ht="36" customHeight="1" spans="1:7">
      <c r="A26" s="292">
        <f t="shared" si="0"/>
        <v>5</v>
      </c>
      <c r="B26" s="303">
        <v>20103</v>
      </c>
      <c r="C26" s="343" t="s">
        <v>172</v>
      </c>
      <c r="D26" s="317">
        <f>SUM(D27:D36)</f>
        <v>5402</v>
      </c>
      <c r="E26" s="317">
        <f>SUM(E27:E36)</f>
        <v>4711</v>
      </c>
      <c r="F26" s="317">
        <v>5537</v>
      </c>
      <c r="G26" s="121">
        <f t="shared" si="1"/>
        <v>0.175</v>
      </c>
    </row>
    <row r="27" s="335" customFormat="1" ht="36" customHeight="1" spans="1:7">
      <c r="A27" s="292">
        <f t="shared" si="0"/>
        <v>7</v>
      </c>
      <c r="B27" s="303">
        <v>2010301</v>
      </c>
      <c r="C27" s="422" t="s">
        <v>156</v>
      </c>
      <c r="D27" s="317">
        <v>3174</v>
      </c>
      <c r="E27" s="317">
        <v>3329</v>
      </c>
      <c r="F27" s="317">
        <v>3307</v>
      </c>
      <c r="G27" s="121">
        <f t="shared" si="1"/>
        <v>-0.007</v>
      </c>
    </row>
    <row r="28" s="335" customFormat="1" ht="36" customHeight="1" spans="1:7">
      <c r="A28" s="292">
        <f t="shared" si="0"/>
        <v>7</v>
      </c>
      <c r="B28" s="303">
        <v>2010302</v>
      </c>
      <c r="C28" s="422" t="s">
        <v>157</v>
      </c>
      <c r="D28" s="317">
        <v>1059</v>
      </c>
      <c r="E28" s="317">
        <v>245</v>
      </c>
      <c r="F28" s="317">
        <v>521</v>
      </c>
      <c r="G28" s="121">
        <f t="shared" si="1"/>
        <v>1.127</v>
      </c>
    </row>
    <row r="29" s="335" customFormat="1" ht="36" customHeight="1" spans="1:7">
      <c r="A29" s="292">
        <f t="shared" si="0"/>
        <v>7</v>
      </c>
      <c r="B29" s="303">
        <v>2010303</v>
      </c>
      <c r="C29" s="422" t="s">
        <v>158</v>
      </c>
      <c r="D29" s="317">
        <v>434</v>
      </c>
      <c r="E29" s="317">
        <v>483</v>
      </c>
      <c r="F29" s="317">
        <v>439</v>
      </c>
      <c r="G29" s="121">
        <f t="shared" si="1"/>
        <v>-0.091</v>
      </c>
    </row>
    <row r="30" s="335" customFormat="1" ht="36" customHeight="1" spans="1:7">
      <c r="A30" s="292">
        <f t="shared" si="0"/>
        <v>7</v>
      </c>
      <c r="B30" s="303">
        <v>2010304</v>
      </c>
      <c r="C30" s="422" t="s">
        <v>173</v>
      </c>
      <c r="D30" s="317">
        <v>0</v>
      </c>
      <c r="E30" s="317">
        <v>0</v>
      </c>
      <c r="F30" s="317">
        <v>0</v>
      </c>
      <c r="G30" s="121" t="str">
        <f t="shared" si="1"/>
        <v/>
      </c>
    </row>
    <row r="31" s="335" customFormat="1" ht="36" customHeight="1" spans="1:7">
      <c r="A31" s="292">
        <f t="shared" si="0"/>
        <v>7</v>
      </c>
      <c r="B31" s="303">
        <v>2010305</v>
      </c>
      <c r="C31" s="422" t="s">
        <v>174</v>
      </c>
      <c r="D31" s="317">
        <v>0</v>
      </c>
      <c r="E31" s="317">
        <v>0</v>
      </c>
      <c r="F31" s="317">
        <v>673</v>
      </c>
      <c r="G31" s="121" t="str">
        <f t="shared" si="1"/>
        <v/>
      </c>
    </row>
    <row r="32" s="335" customFormat="1" ht="36" customHeight="1" spans="1:7">
      <c r="A32" s="292">
        <f t="shared" si="0"/>
        <v>7</v>
      </c>
      <c r="B32" s="303">
        <v>2010306</v>
      </c>
      <c r="C32" s="422" t="s">
        <v>175</v>
      </c>
      <c r="D32" s="317">
        <v>0</v>
      </c>
      <c r="E32" s="317">
        <v>0</v>
      </c>
      <c r="F32" s="317">
        <v>0</v>
      </c>
      <c r="G32" s="121" t="str">
        <f t="shared" si="1"/>
        <v/>
      </c>
    </row>
    <row r="33" s="335" customFormat="1" ht="36" customHeight="1" spans="1:7">
      <c r="A33" s="292">
        <f t="shared" si="0"/>
        <v>7</v>
      </c>
      <c r="B33" s="303">
        <v>2010308</v>
      </c>
      <c r="C33" s="422" t="s">
        <v>176</v>
      </c>
      <c r="D33" s="317">
        <v>15</v>
      </c>
      <c r="E33" s="317">
        <v>48</v>
      </c>
      <c r="F33" s="317">
        <v>65</v>
      </c>
      <c r="G33" s="121">
        <f t="shared" si="1"/>
        <v>0.354</v>
      </c>
    </row>
    <row r="34" s="335" customFormat="1" ht="36" customHeight="1" spans="1:7">
      <c r="A34" s="292">
        <f t="shared" si="0"/>
        <v>7</v>
      </c>
      <c r="B34" s="303">
        <v>2010309</v>
      </c>
      <c r="C34" s="422" t="s">
        <v>177</v>
      </c>
      <c r="D34" s="317">
        <v>0</v>
      </c>
      <c r="E34" s="317">
        <v>0</v>
      </c>
      <c r="F34" s="317">
        <v>0</v>
      </c>
      <c r="G34" s="121" t="str">
        <f t="shared" si="1"/>
        <v/>
      </c>
    </row>
    <row r="35" s="335" customFormat="1" ht="36" customHeight="1" spans="1:7">
      <c r="A35" s="292">
        <f t="shared" si="0"/>
        <v>7</v>
      </c>
      <c r="B35" s="303">
        <v>2010350</v>
      </c>
      <c r="C35" s="422" t="s">
        <v>165</v>
      </c>
      <c r="D35" s="317">
        <v>231</v>
      </c>
      <c r="E35" s="317">
        <v>263</v>
      </c>
      <c r="F35" s="317">
        <v>257</v>
      </c>
      <c r="G35" s="121">
        <f t="shared" si="1"/>
        <v>-0.023</v>
      </c>
    </row>
    <row r="36" s="335" customFormat="1" ht="36" customHeight="1" spans="1:7">
      <c r="A36" s="292">
        <f t="shared" si="0"/>
        <v>7</v>
      </c>
      <c r="B36" s="486">
        <v>2010399</v>
      </c>
      <c r="C36" s="422" t="s">
        <v>178</v>
      </c>
      <c r="D36" s="317">
        <v>489</v>
      </c>
      <c r="E36" s="317">
        <v>343</v>
      </c>
      <c r="F36" s="317">
        <v>275</v>
      </c>
      <c r="G36" s="121">
        <f t="shared" si="1"/>
        <v>-0.198</v>
      </c>
    </row>
    <row r="37" ht="36" customHeight="1" spans="1:7">
      <c r="A37" s="292">
        <f t="shared" si="0"/>
        <v>5</v>
      </c>
      <c r="B37" s="303">
        <v>20104</v>
      </c>
      <c r="C37" s="343" t="s">
        <v>179</v>
      </c>
      <c r="D37" s="317">
        <f>SUM(D38:D47)</f>
        <v>554</v>
      </c>
      <c r="E37" s="317">
        <f>SUM(E38:E47)</f>
        <v>508</v>
      </c>
      <c r="F37" s="317">
        <v>520</v>
      </c>
      <c r="G37" s="121">
        <f t="shared" si="1"/>
        <v>0.024</v>
      </c>
    </row>
    <row r="38" s="335" customFormat="1" ht="36" customHeight="1" spans="1:7">
      <c r="A38" s="292">
        <f t="shared" si="0"/>
        <v>7</v>
      </c>
      <c r="B38" s="303">
        <v>2010401</v>
      </c>
      <c r="C38" s="422" t="s">
        <v>156</v>
      </c>
      <c r="D38" s="317">
        <v>334</v>
      </c>
      <c r="E38" s="317">
        <v>345</v>
      </c>
      <c r="F38" s="317">
        <v>319</v>
      </c>
      <c r="G38" s="121">
        <f t="shared" si="1"/>
        <v>-0.075</v>
      </c>
    </row>
    <row r="39" s="335" customFormat="1" ht="36" customHeight="1" spans="1:7">
      <c r="A39" s="292">
        <f t="shared" si="0"/>
        <v>7</v>
      </c>
      <c r="B39" s="303">
        <v>2010402</v>
      </c>
      <c r="C39" s="422" t="s">
        <v>157</v>
      </c>
      <c r="D39" s="317">
        <v>9</v>
      </c>
      <c r="E39" s="317">
        <v>9</v>
      </c>
      <c r="F39" s="317">
        <v>0</v>
      </c>
      <c r="G39" s="121">
        <f t="shared" si="1"/>
        <v>-1</v>
      </c>
    </row>
    <row r="40" s="335" customFormat="1" ht="36" customHeight="1" spans="1:7">
      <c r="A40" s="292">
        <f t="shared" si="0"/>
        <v>7</v>
      </c>
      <c r="B40" s="303">
        <v>2010403</v>
      </c>
      <c r="C40" s="422" t="s">
        <v>158</v>
      </c>
      <c r="D40" s="317">
        <v>0</v>
      </c>
      <c r="E40" s="317">
        <v>0</v>
      </c>
      <c r="F40" s="317">
        <v>0</v>
      </c>
      <c r="G40" s="121" t="str">
        <f t="shared" si="1"/>
        <v/>
      </c>
    </row>
    <row r="41" s="335" customFormat="1" ht="36" customHeight="1" spans="1:7">
      <c r="A41" s="292">
        <f t="shared" si="0"/>
        <v>7</v>
      </c>
      <c r="B41" s="303">
        <v>2010404</v>
      </c>
      <c r="C41" s="422" t="s">
        <v>180</v>
      </c>
      <c r="D41" s="317">
        <v>56</v>
      </c>
      <c r="E41" s="317">
        <v>0</v>
      </c>
      <c r="F41" s="317">
        <v>0</v>
      </c>
      <c r="G41" s="121" t="str">
        <f t="shared" si="1"/>
        <v/>
      </c>
    </row>
    <row r="42" s="335" customFormat="1" ht="36" customHeight="1" spans="1:7">
      <c r="A42" s="292">
        <f t="shared" si="0"/>
        <v>7</v>
      </c>
      <c r="B42" s="303">
        <v>2010405</v>
      </c>
      <c r="C42" s="422" t="s">
        <v>181</v>
      </c>
      <c r="D42" s="317">
        <v>0</v>
      </c>
      <c r="E42" s="317">
        <v>8</v>
      </c>
      <c r="F42" s="317">
        <v>0</v>
      </c>
      <c r="G42" s="121">
        <f t="shared" si="1"/>
        <v>-1</v>
      </c>
    </row>
    <row r="43" s="335" customFormat="1" ht="36" customHeight="1" spans="1:7">
      <c r="A43" s="292">
        <f t="shared" si="0"/>
        <v>7</v>
      </c>
      <c r="B43" s="303">
        <v>2010406</v>
      </c>
      <c r="C43" s="422" t="s">
        <v>182</v>
      </c>
      <c r="D43" s="317">
        <v>0</v>
      </c>
      <c r="E43" s="317">
        <v>0</v>
      </c>
      <c r="F43" s="317">
        <v>0</v>
      </c>
      <c r="G43" s="121" t="str">
        <f t="shared" si="1"/>
        <v/>
      </c>
    </row>
    <row r="44" s="335" customFormat="1" ht="36" customHeight="1" spans="1:7">
      <c r="A44" s="292">
        <f t="shared" si="0"/>
        <v>7</v>
      </c>
      <c r="B44" s="303">
        <v>2010407</v>
      </c>
      <c r="C44" s="422" t="s">
        <v>183</v>
      </c>
      <c r="D44" s="317">
        <v>0</v>
      </c>
      <c r="E44" s="317">
        <v>0</v>
      </c>
      <c r="F44" s="317">
        <v>20</v>
      </c>
      <c r="G44" s="121" t="str">
        <f t="shared" si="1"/>
        <v/>
      </c>
    </row>
    <row r="45" s="335" customFormat="1" ht="36" customHeight="1" spans="1:7">
      <c r="A45" s="292">
        <f t="shared" si="0"/>
        <v>7</v>
      </c>
      <c r="B45" s="303">
        <v>2010408</v>
      </c>
      <c r="C45" s="422" t="s">
        <v>184</v>
      </c>
      <c r="D45" s="317">
        <v>0</v>
      </c>
      <c r="E45" s="317">
        <v>0</v>
      </c>
      <c r="F45" s="317">
        <v>0</v>
      </c>
      <c r="G45" s="121" t="str">
        <f t="shared" si="1"/>
        <v/>
      </c>
    </row>
    <row r="46" s="335" customFormat="1" ht="36" customHeight="1" spans="1:7">
      <c r="A46" s="292">
        <f t="shared" si="0"/>
        <v>7</v>
      </c>
      <c r="B46" s="303">
        <v>2010450</v>
      </c>
      <c r="C46" s="422" t="s">
        <v>165</v>
      </c>
      <c r="D46" s="317">
        <v>134</v>
      </c>
      <c r="E46" s="317">
        <v>142</v>
      </c>
      <c r="F46" s="317">
        <v>159</v>
      </c>
      <c r="G46" s="121">
        <f t="shared" si="1"/>
        <v>0.12</v>
      </c>
    </row>
    <row r="47" s="335" customFormat="1" ht="36" customHeight="1" spans="1:7">
      <c r="A47" s="292">
        <f t="shared" si="0"/>
        <v>7</v>
      </c>
      <c r="B47" s="303">
        <v>2010499</v>
      </c>
      <c r="C47" s="422" t="s">
        <v>185</v>
      </c>
      <c r="D47" s="317">
        <v>21</v>
      </c>
      <c r="E47" s="317">
        <v>4</v>
      </c>
      <c r="F47" s="317">
        <v>22</v>
      </c>
      <c r="G47" s="121">
        <f t="shared" si="1"/>
        <v>4.5</v>
      </c>
    </row>
    <row r="48" ht="36" customHeight="1" spans="1:7">
      <c r="A48" s="292">
        <f t="shared" si="0"/>
        <v>5</v>
      </c>
      <c r="B48" s="303">
        <v>20105</v>
      </c>
      <c r="C48" s="343" t="s">
        <v>186</v>
      </c>
      <c r="D48" s="317">
        <f>SUM(D49:D58)</f>
        <v>574</v>
      </c>
      <c r="E48" s="317">
        <f>SUM(E49:E58)</f>
        <v>631</v>
      </c>
      <c r="F48" s="317">
        <v>577</v>
      </c>
      <c r="G48" s="121">
        <f t="shared" si="1"/>
        <v>-0.086</v>
      </c>
    </row>
    <row r="49" s="335" customFormat="1" ht="36" customHeight="1" spans="1:7">
      <c r="A49" s="292">
        <f t="shared" si="0"/>
        <v>7</v>
      </c>
      <c r="B49" s="303">
        <v>2010501</v>
      </c>
      <c r="C49" s="422" t="s">
        <v>156</v>
      </c>
      <c r="D49" s="317">
        <v>304</v>
      </c>
      <c r="E49" s="317">
        <v>303</v>
      </c>
      <c r="F49" s="317">
        <v>256</v>
      </c>
      <c r="G49" s="121">
        <f t="shared" si="1"/>
        <v>-0.155</v>
      </c>
    </row>
    <row r="50" s="335" customFormat="1" ht="36" customHeight="1" spans="1:7">
      <c r="A50" s="292">
        <f t="shared" si="0"/>
        <v>7</v>
      </c>
      <c r="B50" s="303">
        <v>2010502</v>
      </c>
      <c r="C50" s="422" t="s">
        <v>157</v>
      </c>
      <c r="D50" s="317">
        <v>0</v>
      </c>
      <c r="E50" s="317">
        <v>0</v>
      </c>
      <c r="F50" s="317">
        <v>0</v>
      </c>
      <c r="G50" s="121" t="str">
        <f t="shared" si="1"/>
        <v/>
      </c>
    </row>
    <row r="51" s="335" customFormat="1" ht="36" customHeight="1" spans="1:7">
      <c r="A51" s="292">
        <f t="shared" si="0"/>
        <v>7</v>
      </c>
      <c r="B51" s="303">
        <v>2010503</v>
      </c>
      <c r="C51" s="422" t="s">
        <v>158</v>
      </c>
      <c r="D51" s="317">
        <v>0</v>
      </c>
      <c r="E51" s="317">
        <v>0</v>
      </c>
      <c r="F51" s="317">
        <v>0</v>
      </c>
      <c r="G51" s="121" t="str">
        <f t="shared" si="1"/>
        <v/>
      </c>
    </row>
    <row r="52" s="335" customFormat="1" ht="36" customHeight="1" spans="1:7">
      <c r="A52" s="292">
        <f t="shared" si="0"/>
        <v>7</v>
      </c>
      <c r="B52" s="303">
        <v>2010504</v>
      </c>
      <c r="C52" s="422" t="s">
        <v>187</v>
      </c>
      <c r="D52" s="317">
        <v>0</v>
      </c>
      <c r="E52" s="317">
        <v>0</v>
      </c>
      <c r="F52" s="317">
        <v>0</v>
      </c>
      <c r="G52" s="121" t="str">
        <f t="shared" si="1"/>
        <v/>
      </c>
    </row>
    <row r="53" s="335" customFormat="1" ht="36" customHeight="1" spans="1:7">
      <c r="A53" s="292">
        <f t="shared" si="0"/>
        <v>7</v>
      </c>
      <c r="B53" s="303">
        <v>2010505</v>
      </c>
      <c r="C53" s="422" t="s">
        <v>188</v>
      </c>
      <c r="D53" s="317">
        <v>7</v>
      </c>
      <c r="E53" s="317">
        <v>7</v>
      </c>
      <c r="F53" s="317">
        <v>7</v>
      </c>
      <c r="G53" s="121">
        <f t="shared" si="1"/>
        <v>0</v>
      </c>
    </row>
    <row r="54" s="335" customFormat="1" ht="36" customHeight="1" spans="1:7">
      <c r="A54" s="292">
        <f t="shared" si="0"/>
        <v>7</v>
      </c>
      <c r="B54" s="303">
        <v>2010506</v>
      </c>
      <c r="C54" s="422" t="s">
        <v>189</v>
      </c>
      <c r="D54" s="317">
        <v>0</v>
      </c>
      <c r="E54" s="317">
        <v>0</v>
      </c>
      <c r="F54" s="317">
        <v>0</v>
      </c>
      <c r="G54" s="121" t="str">
        <f t="shared" si="1"/>
        <v/>
      </c>
    </row>
    <row r="55" s="335" customFormat="1" ht="36" customHeight="1" spans="1:7">
      <c r="A55" s="292">
        <f t="shared" si="0"/>
        <v>7</v>
      </c>
      <c r="B55" s="303">
        <v>2010507</v>
      </c>
      <c r="C55" s="422" t="s">
        <v>190</v>
      </c>
      <c r="D55" s="317">
        <v>0</v>
      </c>
      <c r="E55" s="317">
        <v>0</v>
      </c>
      <c r="F55" s="317">
        <v>50</v>
      </c>
      <c r="G55" s="121" t="str">
        <f t="shared" si="1"/>
        <v/>
      </c>
    </row>
    <row r="56" s="335" customFormat="1" ht="36" customHeight="1" spans="1:7">
      <c r="A56" s="292">
        <f t="shared" si="0"/>
        <v>7</v>
      </c>
      <c r="B56" s="303">
        <v>2010508</v>
      </c>
      <c r="C56" s="422" t="s">
        <v>191</v>
      </c>
      <c r="D56" s="317">
        <v>58</v>
      </c>
      <c r="E56" s="317">
        <v>84</v>
      </c>
      <c r="F56" s="317">
        <v>52</v>
      </c>
      <c r="G56" s="121">
        <f t="shared" si="1"/>
        <v>-0.381</v>
      </c>
    </row>
    <row r="57" s="335" customFormat="1" ht="36" customHeight="1" spans="1:7">
      <c r="A57" s="292">
        <f t="shared" si="0"/>
        <v>7</v>
      </c>
      <c r="B57" s="303">
        <v>2010550</v>
      </c>
      <c r="C57" s="422" t="s">
        <v>165</v>
      </c>
      <c r="D57" s="317">
        <v>205</v>
      </c>
      <c r="E57" s="317">
        <v>237</v>
      </c>
      <c r="F57" s="317">
        <v>212</v>
      </c>
      <c r="G57" s="121">
        <f t="shared" si="1"/>
        <v>-0.105</v>
      </c>
    </row>
    <row r="58" s="335" customFormat="1" ht="36" customHeight="1" spans="1:7">
      <c r="A58" s="292">
        <f t="shared" si="0"/>
        <v>7</v>
      </c>
      <c r="B58" s="303">
        <v>2010599</v>
      </c>
      <c r="C58" s="422" t="s">
        <v>192</v>
      </c>
      <c r="D58" s="317">
        <v>0</v>
      </c>
      <c r="E58" s="317">
        <v>0</v>
      </c>
      <c r="F58" s="317">
        <v>0</v>
      </c>
      <c r="G58" s="121" t="str">
        <f t="shared" si="1"/>
        <v/>
      </c>
    </row>
    <row r="59" ht="36" customHeight="1" spans="1:7">
      <c r="A59" s="292">
        <f t="shared" si="0"/>
        <v>5</v>
      </c>
      <c r="B59" s="303">
        <v>20106</v>
      </c>
      <c r="C59" s="343" t="s">
        <v>193</v>
      </c>
      <c r="D59" s="317">
        <f>SUM(D60:D69)</f>
        <v>1481</v>
      </c>
      <c r="E59" s="317">
        <f>SUM(E60:E69)</f>
        <v>1580</v>
      </c>
      <c r="F59" s="317">
        <v>1494</v>
      </c>
      <c r="G59" s="121">
        <f t="shared" si="1"/>
        <v>-0.054</v>
      </c>
    </row>
    <row r="60" s="335" customFormat="1" ht="36" customHeight="1" spans="1:7">
      <c r="A60" s="292">
        <f t="shared" si="0"/>
        <v>7</v>
      </c>
      <c r="B60" s="303">
        <v>2010601</v>
      </c>
      <c r="C60" s="422" t="s">
        <v>156</v>
      </c>
      <c r="D60" s="317">
        <v>807</v>
      </c>
      <c r="E60" s="317">
        <v>850</v>
      </c>
      <c r="F60" s="317">
        <v>831</v>
      </c>
      <c r="G60" s="121">
        <f t="shared" si="1"/>
        <v>-0.022</v>
      </c>
    </row>
    <row r="61" s="335" customFormat="1" ht="36" customHeight="1" spans="1:7">
      <c r="A61" s="292">
        <f t="shared" si="0"/>
        <v>7</v>
      </c>
      <c r="B61" s="303">
        <v>2010602</v>
      </c>
      <c r="C61" s="422" t="s">
        <v>157</v>
      </c>
      <c r="D61" s="317">
        <v>0</v>
      </c>
      <c r="E61" s="317">
        <v>0</v>
      </c>
      <c r="F61" s="317">
        <v>0</v>
      </c>
      <c r="G61" s="121" t="str">
        <f t="shared" si="1"/>
        <v/>
      </c>
    </row>
    <row r="62" s="335" customFormat="1" ht="36" customHeight="1" spans="1:7">
      <c r="A62" s="292">
        <f t="shared" si="0"/>
        <v>7</v>
      </c>
      <c r="B62" s="303">
        <v>2010603</v>
      </c>
      <c r="C62" s="422" t="s">
        <v>158</v>
      </c>
      <c r="D62" s="317">
        <v>0</v>
      </c>
      <c r="E62" s="317">
        <v>0</v>
      </c>
      <c r="F62" s="317">
        <v>0</v>
      </c>
      <c r="G62" s="121" t="str">
        <f t="shared" si="1"/>
        <v/>
      </c>
    </row>
    <row r="63" s="335" customFormat="1" ht="36" customHeight="1" spans="1:7">
      <c r="A63" s="292">
        <f t="shared" si="0"/>
        <v>7</v>
      </c>
      <c r="B63" s="303">
        <v>2010604</v>
      </c>
      <c r="C63" s="422" t="s">
        <v>194</v>
      </c>
      <c r="D63" s="317">
        <v>0</v>
      </c>
      <c r="E63" s="317">
        <v>0</v>
      </c>
      <c r="F63" s="317">
        <v>0</v>
      </c>
      <c r="G63" s="121" t="str">
        <f t="shared" si="1"/>
        <v/>
      </c>
    </row>
    <row r="64" s="335" customFormat="1" ht="36" customHeight="1" spans="1:7">
      <c r="A64" s="292">
        <f t="shared" si="0"/>
        <v>7</v>
      </c>
      <c r="B64" s="303">
        <v>2010605</v>
      </c>
      <c r="C64" s="422" t="s">
        <v>195</v>
      </c>
      <c r="D64" s="317">
        <v>0</v>
      </c>
      <c r="E64" s="317">
        <v>0</v>
      </c>
      <c r="F64" s="317">
        <v>0</v>
      </c>
      <c r="G64" s="121" t="str">
        <f t="shared" si="1"/>
        <v/>
      </c>
    </row>
    <row r="65" s="335" customFormat="1" ht="36" customHeight="1" spans="1:7">
      <c r="A65" s="292">
        <f t="shared" si="0"/>
        <v>7</v>
      </c>
      <c r="B65" s="303">
        <v>2010606</v>
      </c>
      <c r="C65" s="422" t="s">
        <v>196</v>
      </c>
      <c r="D65" s="317">
        <v>0</v>
      </c>
      <c r="E65" s="317">
        <v>0</v>
      </c>
      <c r="F65" s="317">
        <v>0</v>
      </c>
      <c r="G65" s="121" t="str">
        <f t="shared" si="1"/>
        <v/>
      </c>
    </row>
    <row r="66" s="335" customFormat="1" ht="36" customHeight="1" spans="1:7">
      <c r="A66" s="292">
        <f t="shared" si="0"/>
        <v>7</v>
      </c>
      <c r="B66" s="303">
        <v>2010607</v>
      </c>
      <c r="C66" s="422" t="s">
        <v>197</v>
      </c>
      <c r="D66" s="317">
        <v>74</v>
      </c>
      <c r="E66" s="317">
        <v>83</v>
      </c>
      <c r="F66" s="317">
        <v>84</v>
      </c>
      <c r="G66" s="121">
        <f t="shared" si="1"/>
        <v>0.012</v>
      </c>
    </row>
    <row r="67" s="335" customFormat="1" ht="36" customHeight="1" spans="1:7">
      <c r="A67" s="292">
        <f t="shared" si="0"/>
        <v>7</v>
      </c>
      <c r="B67" s="303">
        <v>2010608</v>
      </c>
      <c r="C67" s="422" t="s">
        <v>198</v>
      </c>
      <c r="D67" s="317">
        <v>50</v>
      </c>
      <c r="E67" s="317">
        <v>45</v>
      </c>
      <c r="F67" s="317">
        <v>0</v>
      </c>
      <c r="G67" s="121">
        <f t="shared" si="1"/>
        <v>-1</v>
      </c>
    </row>
    <row r="68" s="335" customFormat="1" ht="36" customHeight="1" spans="1:7">
      <c r="A68" s="292">
        <f t="shared" si="0"/>
        <v>7</v>
      </c>
      <c r="B68" s="303">
        <v>2010650</v>
      </c>
      <c r="C68" s="422" t="s">
        <v>165</v>
      </c>
      <c r="D68" s="317">
        <v>450</v>
      </c>
      <c r="E68" s="317">
        <v>493</v>
      </c>
      <c r="F68" s="317">
        <v>430</v>
      </c>
      <c r="G68" s="121">
        <f t="shared" si="1"/>
        <v>-0.128</v>
      </c>
    </row>
    <row r="69" s="335" customFormat="1" ht="36" customHeight="1" spans="1:7">
      <c r="A69" s="292">
        <f t="shared" ref="A69:A132" si="2">LEN(B69)</f>
        <v>7</v>
      </c>
      <c r="B69" s="303">
        <v>2010699</v>
      </c>
      <c r="C69" s="422" t="s">
        <v>199</v>
      </c>
      <c r="D69" s="317">
        <v>100</v>
      </c>
      <c r="E69" s="317">
        <v>109</v>
      </c>
      <c r="F69" s="317">
        <v>149</v>
      </c>
      <c r="G69" s="121">
        <f t="shared" ref="G69:G132" si="3">IF(E69&gt;0,(F69-E69)/E69,"")</f>
        <v>0.367</v>
      </c>
    </row>
    <row r="70" ht="36" customHeight="1" spans="1:7">
      <c r="A70" s="292">
        <f t="shared" si="2"/>
        <v>5</v>
      </c>
      <c r="B70" s="303">
        <v>20107</v>
      </c>
      <c r="C70" s="343" t="s">
        <v>200</v>
      </c>
      <c r="D70" s="317">
        <f>SUM(D71:D77)</f>
        <v>300</v>
      </c>
      <c r="E70" s="317">
        <f>SUM(E71:E77)</f>
        <v>241</v>
      </c>
      <c r="F70" s="317">
        <v>300</v>
      </c>
      <c r="G70" s="121">
        <f t="shared" si="3"/>
        <v>0.245</v>
      </c>
    </row>
    <row r="71" s="335" customFormat="1" ht="36" customHeight="1" spans="1:7">
      <c r="A71" s="292">
        <f t="shared" si="2"/>
        <v>7</v>
      </c>
      <c r="B71" s="303">
        <v>2010701</v>
      </c>
      <c r="C71" s="422" t="s">
        <v>156</v>
      </c>
      <c r="D71" s="317">
        <v>0</v>
      </c>
      <c r="E71" s="317">
        <v>0</v>
      </c>
      <c r="F71" s="317">
        <v>0</v>
      </c>
      <c r="G71" s="121" t="str">
        <f t="shared" si="3"/>
        <v/>
      </c>
    </row>
    <row r="72" s="335" customFormat="1" ht="36" customHeight="1" spans="1:7">
      <c r="A72" s="292">
        <f t="shared" si="2"/>
        <v>7</v>
      </c>
      <c r="B72" s="303">
        <v>2010702</v>
      </c>
      <c r="C72" s="422" t="s">
        <v>157</v>
      </c>
      <c r="D72" s="317">
        <v>0</v>
      </c>
      <c r="E72" s="317">
        <v>0</v>
      </c>
      <c r="F72" s="317">
        <v>0</v>
      </c>
      <c r="G72" s="121" t="str">
        <f t="shared" si="3"/>
        <v/>
      </c>
    </row>
    <row r="73" s="335" customFormat="1" ht="36" customHeight="1" spans="1:7">
      <c r="A73" s="292">
        <f t="shared" si="2"/>
        <v>7</v>
      </c>
      <c r="B73" s="303">
        <v>2010703</v>
      </c>
      <c r="C73" s="422" t="s">
        <v>158</v>
      </c>
      <c r="D73" s="317">
        <v>0</v>
      </c>
      <c r="E73" s="317">
        <v>0</v>
      </c>
      <c r="F73" s="317">
        <v>0</v>
      </c>
      <c r="G73" s="121" t="str">
        <f t="shared" si="3"/>
        <v/>
      </c>
    </row>
    <row r="74" s="335" customFormat="1" ht="36" customHeight="1" spans="1:7">
      <c r="A74" s="292">
        <f t="shared" si="2"/>
        <v>7</v>
      </c>
      <c r="B74" s="303">
        <v>2010709</v>
      </c>
      <c r="C74" s="422" t="s">
        <v>197</v>
      </c>
      <c r="D74" s="317">
        <v>0</v>
      </c>
      <c r="E74" s="317">
        <v>0</v>
      </c>
      <c r="F74" s="317">
        <v>0</v>
      </c>
      <c r="G74" s="121" t="str">
        <f t="shared" si="3"/>
        <v/>
      </c>
    </row>
    <row r="75" s="335" customFormat="1" ht="36" customHeight="1" spans="1:7">
      <c r="A75" s="292">
        <f t="shared" si="2"/>
        <v>7</v>
      </c>
      <c r="B75" s="487">
        <v>2010710</v>
      </c>
      <c r="C75" s="422" t="s">
        <v>201</v>
      </c>
      <c r="D75" s="317">
        <v>0</v>
      </c>
      <c r="E75" s="317">
        <v>0</v>
      </c>
      <c r="F75" s="317">
        <v>0</v>
      </c>
      <c r="G75" s="121" t="str">
        <f t="shared" si="3"/>
        <v/>
      </c>
    </row>
    <row r="76" s="335" customFormat="1" ht="36" customHeight="1" spans="1:7">
      <c r="A76" s="292">
        <f t="shared" si="2"/>
        <v>7</v>
      </c>
      <c r="B76" s="303">
        <v>2010750</v>
      </c>
      <c r="C76" s="422" t="s">
        <v>165</v>
      </c>
      <c r="D76" s="317">
        <v>0</v>
      </c>
      <c r="E76" s="317">
        <v>0</v>
      </c>
      <c r="F76" s="317">
        <v>0</v>
      </c>
      <c r="G76" s="121" t="str">
        <f t="shared" si="3"/>
        <v/>
      </c>
    </row>
    <row r="77" s="335" customFormat="1" ht="36" customHeight="1" spans="1:7">
      <c r="A77" s="292">
        <f t="shared" si="2"/>
        <v>7</v>
      </c>
      <c r="B77" s="303">
        <v>2010799</v>
      </c>
      <c r="C77" s="422" t="s">
        <v>202</v>
      </c>
      <c r="D77" s="317">
        <v>300</v>
      </c>
      <c r="E77" s="317">
        <v>241</v>
      </c>
      <c r="F77" s="317">
        <v>300</v>
      </c>
      <c r="G77" s="121">
        <f t="shared" si="3"/>
        <v>0.245</v>
      </c>
    </row>
    <row r="78" ht="36" customHeight="1" spans="1:7">
      <c r="A78" s="292">
        <f t="shared" si="2"/>
        <v>5</v>
      </c>
      <c r="B78" s="303">
        <v>20108</v>
      </c>
      <c r="C78" s="343" t="s">
        <v>203</v>
      </c>
      <c r="D78" s="317">
        <f>SUM(D79:D86)</f>
        <v>48</v>
      </c>
      <c r="E78" s="317">
        <f>SUM(E79:E86)</f>
        <v>-272</v>
      </c>
      <c r="F78" s="317">
        <v>0</v>
      </c>
      <c r="G78" s="121" t="str">
        <f t="shared" si="3"/>
        <v/>
      </c>
    </row>
    <row r="79" s="335" customFormat="1" ht="36" customHeight="1" spans="1:7">
      <c r="A79" s="292">
        <f t="shared" si="2"/>
        <v>7</v>
      </c>
      <c r="B79" s="303">
        <v>2010801</v>
      </c>
      <c r="C79" s="422" t="s">
        <v>156</v>
      </c>
      <c r="D79" s="317">
        <v>38</v>
      </c>
      <c r="E79" s="317">
        <v>-7</v>
      </c>
      <c r="F79" s="317">
        <v>0</v>
      </c>
      <c r="G79" s="121" t="str">
        <f t="shared" si="3"/>
        <v/>
      </c>
    </row>
    <row r="80" s="335" customFormat="1" ht="36" customHeight="1" spans="1:7">
      <c r="A80" s="292">
        <f t="shared" si="2"/>
        <v>7</v>
      </c>
      <c r="B80" s="303">
        <v>2010802</v>
      </c>
      <c r="C80" s="422" t="s">
        <v>157</v>
      </c>
      <c r="D80" s="317">
        <v>0</v>
      </c>
      <c r="E80" s="317">
        <v>0</v>
      </c>
      <c r="F80" s="317">
        <v>0</v>
      </c>
      <c r="G80" s="121" t="str">
        <f t="shared" si="3"/>
        <v/>
      </c>
    </row>
    <row r="81" s="335" customFormat="1" ht="36" customHeight="1" spans="1:7">
      <c r="A81" s="292">
        <f t="shared" si="2"/>
        <v>7</v>
      </c>
      <c r="B81" s="303">
        <v>2010803</v>
      </c>
      <c r="C81" s="422" t="s">
        <v>158</v>
      </c>
      <c r="D81" s="317">
        <v>0</v>
      </c>
      <c r="E81" s="317">
        <v>0</v>
      </c>
      <c r="F81" s="317">
        <v>0</v>
      </c>
      <c r="G81" s="121" t="str">
        <f t="shared" si="3"/>
        <v/>
      </c>
    </row>
    <row r="82" s="335" customFormat="1" ht="36" customHeight="1" spans="1:7">
      <c r="A82" s="292">
        <f t="shared" si="2"/>
        <v>7</v>
      </c>
      <c r="B82" s="303">
        <v>2010804</v>
      </c>
      <c r="C82" s="422" t="s">
        <v>204</v>
      </c>
      <c r="D82" s="317">
        <v>10</v>
      </c>
      <c r="E82" s="317">
        <v>-265</v>
      </c>
      <c r="F82" s="317">
        <v>0</v>
      </c>
      <c r="G82" s="121" t="str">
        <f t="shared" si="3"/>
        <v/>
      </c>
    </row>
    <row r="83" s="335" customFormat="1" ht="36" customHeight="1" spans="1:7">
      <c r="A83" s="292">
        <f t="shared" si="2"/>
        <v>7</v>
      </c>
      <c r="B83" s="303">
        <v>2010805</v>
      </c>
      <c r="C83" s="422" t="s">
        <v>205</v>
      </c>
      <c r="D83" s="317">
        <v>0</v>
      </c>
      <c r="E83" s="317">
        <v>0</v>
      </c>
      <c r="F83" s="317">
        <v>0</v>
      </c>
      <c r="G83" s="121" t="str">
        <f t="shared" si="3"/>
        <v/>
      </c>
    </row>
    <row r="84" s="335" customFormat="1" ht="36" customHeight="1" spans="1:7">
      <c r="A84" s="292">
        <f t="shared" si="2"/>
        <v>7</v>
      </c>
      <c r="B84" s="303">
        <v>2010806</v>
      </c>
      <c r="C84" s="422" t="s">
        <v>197</v>
      </c>
      <c r="D84" s="317">
        <v>0</v>
      </c>
      <c r="E84" s="317">
        <v>0</v>
      </c>
      <c r="F84" s="317">
        <v>0</v>
      </c>
      <c r="G84" s="121" t="str">
        <f t="shared" si="3"/>
        <v/>
      </c>
    </row>
    <row r="85" s="335" customFormat="1" ht="36" customHeight="1" spans="1:7">
      <c r="A85" s="292">
        <f t="shared" si="2"/>
        <v>7</v>
      </c>
      <c r="B85" s="303">
        <v>2010850</v>
      </c>
      <c r="C85" s="422" t="s">
        <v>165</v>
      </c>
      <c r="D85" s="317">
        <v>0</v>
      </c>
      <c r="E85" s="317">
        <v>0</v>
      </c>
      <c r="F85" s="317">
        <v>0</v>
      </c>
      <c r="G85" s="121" t="str">
        <f t="shared" si="3"/>
        <v/>
      </c>
    </row>
    <row r="86" s="335" customFormat="1" ht="36" customHeight="1" spans="1:7">
      <c r="A86" s="292">
        <f t="shared" si="2"/>
        <v>7</v>
      </c>
      <c r="B86" s="303">
        <v>2010899</v>
      </c>
      <c r="C86" s="422" t="s">
        <v>206</v>
      </c>
      <c r="D86" s="317">
        <v>0</v>
      </c>
      <c r="E86" s="317">
        <v>0</v>
      </c>
      <c r="F86" s="317">
        <v>0</v>
      </c>
      <c r="G86" s="121" t="str">
        <f t="shared" si="3"/>
        <v/>
      </c>
    </row>
    <row r="87" ht="36" customHeight="1" spans="1:7">
      <c r="A87" s="292">
        <f t="shared" si="2"/>
        <v>5</v>
      </c>
      <c r="B87" s="303">
        <v>20109</v>
      </c>
      <c r="C87" s="343" t="s">
        <v>207</v>
      </c>
      <c r="D87" s="317">
        <f>SUM(D88:D99)</f>
        <v>0</v>
      </c>
      <c r="E87" s="317">
        <f>SUM(E88:E99)</f>
        <v>0</v>
      </c>
      <c r="F87" s="317">
        <v>0</v>
      </c>
      <c r="G87" s="121" t="str">
        <f t="shared" si="3"/>
        <v/>
      </c>
    </row>
    <row r="88" s="335" customFormat="1" ht="36" customHeight="1" spans="1:7">
      <c r="A88" s="292">
        <f t="shared" si="2"/>
        <v>7</v>
      </c>
      <c r="B88" s="303">
        <v>2010901</v>
      </c>
      <c r="C88" s="422" t="s">
        <v>156</v>
      </c>
      <c r="D88" s="317">
        <v>0</v>
      </c>
      <c r="E88" s="317">
        <v>0</v>
      </c>
      <c r="F88" s="317">
        <v>0</v>
      </c>
      <c r="G88" s="121" t="str">
        <f t="shared" si="3"/>
        <v/>
      </c>
    </row>
    <row r="89" s="335" customFormat="1" ht="36" customHeight="1" spans="1:7">
      <c r="A89" s="292">
        <f t="shared" si="2"/>
        <v>7</v>
      </c>
      <c r="B89" s="303">
        <v>2010902</v>
      </c>
      <c r="C89" s="422" t="s">
        <v>157</v>
      </c>
      <c r="D89" s="317">
        <v>0</v>
      </c>
      <c r="E89" s="317">
        <v>0</v>
      </c>
      <c r="F89" s="317">
        <v>0</v>
      </c>
      <c r="G89" s="121" t="str">
        <f t="shared" si="3"/>
        <v/>
      </c>
    </row>
    <row r="90" s="335" customFormat="1" ht="36" customHeight="1" spans="1:7">
      <c r="A90" s="292">
        <f t="shared" si="2"/>
        <v>7</v>
      </c>
      <c r="B90" s="303">
        <v>2010903</v>
      </c>
      <c r="C90" s="422" t="s">
        <v>158</v>
      </c>
      <c r="D90" s="317">
        <v>0</v>
      </c>
      <c r="E90" s="317">
        <v>0</v>
      </c>
      <c r="F90" s="317">
        <v>0</v>
      </c>
      <c r="G90" s="121" t="str">
        <f t="shared" si="3"/>
        <v/>
      </c>
    </row>
    <row r="91" s="335" customFormat="1" ht="36" customHeight="1" spans="1:7">
      <c r="A91" s="292">
        <f t="shared" si="2"/>
        <v>7</v>
      </c>
      <c r="B91" s="303">
        <v>2010905</v>
      </c>
      <c r="C91" s="422" t="s">
        <v>208</v>
      </c>
      <c r="D91" s="317">
        <v>0</v>
      </c>
      <c r="E91" s="317">
        <v>0</v>
      </c>
      <c r="F91" s="317">
        <v>0</v>
      </c>
      <c r="G91" s="121" t="str">
        <f t="shared" si="3"/>
        <v/>
      </c>
    </row>
    <row r="92" s="335" customFormat="1" ht="36" customHeight="1" spans="1:7">
      <c r="A92" s="292">
        <f t="shared" si="2"/>
        <v>7</v>
      </c>
      <c r="B92" s="303">
        <v>2010907</v>
      </c>
      <c r="C92" s="422" t="s">
        <v>209</v>
      </c>
      <c r="D92" s="317">
        <v>0</v>
      </c>
      <c r="E92" s="317">
        <v>0</v>
      </c>
      <c r="F92" s="317">
        <v>0</v>
      </c>
      <c r="G92" s="121" t="str">
        <f t="shared" si="3"/>
        <v/>
      </c>
    </row>
    <row r="93" s="335" customFormat="1" ht="36" customHeight="1" spans="1:7">
      <c r="A93" s="292">
        <f t="shared" si="2"/>
        <v>7</v>
      </c>
      <c r="B93" s="303">
        <v>2010908</v>
      </c>
      <c r="C93" s="422" t="s">
        <v>197</v>
      </c>
      <c r="D93" s="317">
        <v>0</v>
      </c>
      <c r="E93" s="317">
        <v>0</v>
      </c>
      <c r="F93" s="317">
        <v>0</v>
      </c>
      <c r="G93" s="121" t="str">
        <f t="shared" si="3"/>
        <v/>
      </c>
    </row>
    <row r="94" s="335" customFormat="1" ht="36" customHeight="1" spans="1:7">
      <c r="A94" s="292">
        <f t="shared" si="2"/>
        <v>7</v>
      </c>
      <c r="B94" s="303">
        <v>2010909</v>
      </c>
      <c r="C94" s="422" t="s">
        <v>210</v>
      </c>
      <c r="D94" s="317">
        <v>0</v>
      </c>
      <c r="E94" s="317">
        <v>0</v>
      </c>
      <c r="F94" s="317">
        <v>0</v>
      </c>
      <c r="G94" s="121" t="str">
        <f t="shared" si="3"/>
        <v/>
      </c>
    </row>
    <row r="95" s="335" customFormat="1" ht="36" customHeight="1" spans="1:7">
      <c r="A95" s="292">
        <f t="shared" si="2"/>
        <v>7</v>
      </c>
      <c r="B95" s="303">
        <v>2010910</v>
      </c>
      <c r="C95" s="422" t="s">
        <v>211</v>
      </c>
      <c r="D95" s="317">
        <v>0</v>
      </c>
      <c r="E95" s="317">
        <v>0</v>
      </c>
      <c r="F95" s="317">
        <v>0</v>
      </c>
      <c r="G95" s="121" t="str">
        <f t="shared" si="3"/>
        <v/>
      </c>
    </row>
    <row r="96" s="335" customFormat="1" ht="36" customHeight="1" spans="1:7">
      <c r="A96" s="292">
        <f t="shared" si="2"/>
        <v>7</v>
      </c>
      <c r="B96" s="303">
        <v>2010911</v>
      </c>
      <c r="C96" s="422" t="s">
        <v>212</v>
      </c>
      <c r="D96" s="317">
        <v>0</v>
      </c>
      <c r="E96" s="317">
        <v>0</v>
      </c>
      <c r="F96" s="317">
        <v>0</v>
      </c>
      <c r="G96" s="121" t="str">
        <f t="shared" si="3"/>
        <v/>
      </c>
    </row>
    <row r="97" s="335" customFormat="1" ht="36" customHeight="1" spans="1:7">
      <c r="A97" s="292">
        <f t="shared" si="2"/>
        <v>7</v>
      </c>
      <c r="B97" s="303">
        <v>2010912</v>
      </c>
      <c r="C97" s="422" t="s">
        <v>213</v>
      </c>
      <c r="D97" s="317">
        <v>0</v>
      </c>
      <c r="E97" s="317">
        <v>0</v>
      </c>
      <c r="F97" s="317">
        <v>0</v>
      </c>
      <c r="G97" s="121" t="str">
        <f t="shared" si="3"/>
        <v/>
      </c>
    </row>
    <row r="98" s="335" customFormat="1" ht="36" customHeight="1" spans="1:7">
      <c r="A98" s="292">
        <f t="shared" si="2"/>
        <v>7</v>
      </c>
      <c r="B98" s="303">
        <v>2010950</v>
      </c>
      <c r="C98" s="422" t="s">
        <v>165</v>
      </c>
      <c r="D98" s="317">
        <v>0</v>
      </c>
      <c r="E98" s="317">
        <v>0</v>
      </c>
      <c r="F98" s="317">
        <v>0</v>
      </c>
      <c r="G98" s="121" t="str">
        <f t="shared" si="3"/>
        <v/>
      </c>
    </row>
    <row r="99" s="335" customFormat="1" ht="36" customHeight="1" spans="1:7">
      <c r="A99" s="292">
        <f t="shared" si="2"/>
        <v>7</v>
      </c>
      <c r="B99" s="303">
        <v>2010999</v>
      </c>
      <c r="C99" s="422" t="s">
        <v>214</v>
      </c>
      <c r="D99" s="317">
        <v>0</v>
      </c>
      <c r="E99" s="317">
        <v>0</v>
      </c>
      <c r="F99" s="317">
        <v>0</v>
      </c>
      <c r="G99" s="121" t="str">
        <f t="shared" si="3"/>
        <v/>
      </c>
    </row>
    <row r="100" ht="36" customHeight="1" spans="1:7">
      <c r="A100" s="292">
        <f t="shared" si="2"/>
        <v>5</v>
      </c>
      <c r="B100" s="303">
        <v>20111</v>
      </c>
      <c r="C100" s="343" t="s">
        <v>215</v>
      </c>
      <c r="D100" s="317">
        <f>SUM(D101:D108)</f>
        <v>1438</v>
      </c>
      <c r="E100" s="317">
        <f>SUM(E101:E108)</f>
        <v>1502</v>
      </c>
      <c r="F100" s="317">
        <v>1406</v>
      </c>
      <c r="G100" s="121">
        <f t="shared" si="3"/>
        <v>-0.064</v>
      </c>
    </row>
    <row r="101" s="335" customFormat="1" ht="36" customHeight="1" spans="1:7">
      <c r="A101" s="292">
        <f t="shared" si="2"/>
        <v>7</v>
      </c>
      <c r="B101" s="303">
        <v>2011101</v>
      </c>
      <c r="C101" s="422" t="s">
        <v>156</v>
      </c>
      <c r="D101" s="317">
        <v>1438</v>
      </c>
      <c r="E101" s="317">
        <v>1487</v>
      </c>
      <c r="F101" s="317">
        <v>1406</v>
      </c>
      <c r="G101" s="121">
        <f t="shared" si="3"/>
        <v>-0.054</v>
      </c>
    </row>
    <row r="102" s="335" customFormat="1" ht="36" customHeight="1" spans="1:7">
      <c r="A102" s="292">
        <f t="shared" si="2"/>
        <v>7</v>
      </c>
      <c r="B102" s="303">
        <v>2011102</v>
      </c>
      <c r="C102" s="422" t="s">
        <v>157</v>
      </c>
      <c r="D102" s="317">
        <v>0</v>
      </c>
      <c r="E102" s="317">
        <v>0</v>
      </c>
      <c r="F102" s="317">
        <v>0</v>
      </c>
      <c r="G102" s="121" t="str">
        <f t="shared" si="3"/>
        <v/>
      </c>
    </row>
    <row r="103" s="335" customFormat="1" ht="36" customHeight="1" spans="1:7">
      <c r="A103" s="292">
        <f t="shared" si="2"/>
        <v>7</v>
      </c>
      <c r="B103" s="303">
        <v>2011103</v>
      </c>
      <c r="C103" s="422" t="s">
        <v>158</v>
      </c>
      <c r="D103" s="317">
        <v>0</v>
      </c>
      <c r="E103" s="317">
        <v>0</v>
      </c>
      <c r="F103" s="317">
        <v>0</v>
      </c>
      <c r="G103" s="121" t="str">
        <f t="shared" si="3"/>
        <v/>
      </c>
    </row>
    <row r="104" s="335" customFormat="1" ht="36" customHeight="1" spans="1:7">
      <c r="A104" s="292">
        <f t="shared" si="2"/>
        <v>7</v>
      </c>
      <c r="B104" s="303">
        <v>2011104</v>
      </c>
      <c r="C104" s="422" t="s">
        <v>216</v>
      </c>
      <c r="D104" s="317">
        <v>0</v>
      </c>
      <c r="E104" s="317">
        <v>0</v>
      </c>
      <c r="F104" s="317">
        <v>0</v>
      </c>
      <c r="G104" s="121" t="str">
        <f t="shared" si="3"/>
        <v/>
      </c>
    </row>
    <row r="105" s="335" customFormat="1" ht="36" customHeight="1" spans="1:7">
      <c r="A105" s="292">
        <f t="shared" si="2"/>
        <v>7</v>
      </c>
      <c r="B105" s="303">
        <v>2011105</v>
      </c>
      <c r="C105" s="422" t="s">
        <v>217</v>
      </c>
      <c r="D105" s="317">
        <v>0</v>
      </c>
      <c r="E105" s="317">
        <v>0</v>
      </c>
      <c r="F105" s="317">
        <v>0</v>
      </c>
      <c r="G105" s="121" t="str">
        <f t="shared" si="3"/>
        <v/>
      </c>
    </row>
    <row r="106" s="335" customFormat="1" ht="36" customHeight="1" spans="1:7">
      <c r="A106" s="292">
        <f t="shared" si="2"/>
        <v>7</v>
      </c>
      <c r="B106" s="303">
        <v>2011106</v>
      </c>
      <c r="C106" s="422" t="s">
        <v>218</v>
      </c>
      <c r="D106" s="317">
        <v>0</v>
      </c>
      <c r="E106" s="317">
        <v>0</v>
      </c>
      <c r="F106" s="317">
        <v>0</v>
      </c>
      <c r="G106" s="121" t="str">
        <f t="shared" si="3"/>
        <v/>
      </c>
    </row>
    <row r="107" s="335" customFormat="1" ht="36" customHeight="1" spans="1:7">
      <c r="A107" s="292">
        <f t="shared" si="2"/>
        <v>7</v>
      </c>
      <c r="B107" s="303">
        <v>2011150</v>
      </c>
      <c r="C107" s="422" t="s">
        <v>165</v>
      </c>
      <c r="D107" s="317">
        <v>0</v>
      </c>
      <c r="E107" s="317">
        <v>0</v>
      </c>
      <c r="F107" s="317">
        <v>0</v>
      </c>
      <c r="G107" s="121" t="str">
        <f t="shared" si="3"/>
        <v/>
      </c>
    </row>
    <row r="108" s="335" customFormat="1" ht="36" customHeight="1" spans="1:7">
      <c r="A108" s="292">
        <f t="shared" si="2"/>
        <v>7</v>
      </c>
      <c r="B108" s="303">
        <v>2011199</v>
      </c>
      <c r="C108" s="422" t="s">
        <v>219</v>
      </c>
      <c r="D108" s="317">
        <v>0</v>
      </c>
      <c r="E108" s="317">
        <v>15</v>
      </c>
      <c r="F108" s="317">
        <v>0</v>
      </c>
      <c r="G108" s="121">
        <f t="shared" si="3"/>
        <v>-1</v>
      </c>
    </row>
    <row r="109" ht="36" customHeight="1" spans="1:7">
      <c r="A109" s="292">
        <f t="shared" si="2"/>
        <v>5</v>
      </c>
      <c r="B109" s="303">
        <v>20113</v>
      </c>
      <c r="C109" s="343" t="s">
        <v>220</v>
      </c>
      <c r="D109" s="317">
        <f>SUM(D110:D119)</f>
        <v>411</v>
      </c>
      <c r="E109" s="317">
        <f>SUM(E110:E119)</f>
        <v>166</v>
      </c>
      <c r="F109" s="317">
        <v>156</v>
      </c>
      <c r="G109" s="121">
        <f t="shared" si="3"/>
        <v>-0.06</v>
      </c>
    </row>
    <row r="110" s="335" customFormat="1" ht="36" customHeight="1" spans="1:7">
      <c r="A110" s="292">
        <f t="shared" si="2"/>
        <v>7</v>
      </c>
      <c r="B110" s="303">
        <v>2011301</v>
      </c>
      <c r="C110" s="422" t="s">
        <v>156</v>
      </c>
      <c r="D110" s="317">
        <v>154</v>
      </c>
      <c r="E110" s="317">
        <v>159</v>
      </c>
      <c r="F110" s="317">
        <v>151</v>
      </c>
      <c r="G110" s="121">
        <f t="shared" si="3"/>
        <v>-0.05</v>
      </c>
    </row>
    <row r="111" s="335" customFormat="1" ht="36" customHeight="1" spans="1:7">
      <c r="A111" s="292">
        <f t="shared" si="2"/>
        <v>7</v>
      </c>
      <c r="B111" s="303">
        <v>2011302</v>
      </c>
      <c r="C111" s="422" t="s">
        <v>157</v>
      </c>
      <c r="D111" s="317">
        <v>0</v>
      </c>
      <c r="E111" s="317">
        <v>0</v>
      </c>
      <c r="F111" s="317">
        <v>0</v>
      </c>
      <c r="G111" s="121" t="str">
        <f t="shared" si="3"/>
        <v/>
      </c>
    </row>
    <row r="112" s="335" customFormat="1" ht="36" customHeight="1" spans="1:7">
      <c r="A112" s="292">
        <f t="shared" si="2"/>
        <v>7</v>
      </c>
      <c r="B112" s="303">
        <v>2011303</v>
      </c>
      <c r="C112" s="422" t="s">
        <v>158</v>
      </c>
      <c r="D112" s="317">
        <v>0</v>
      </c>
      <c r="E112" s="317">
        <v>0</v>
      </c>
      <c r="F112" s="317">
        <v>0</v>
      </c>
      <c r="G112" s="121" t="str">
        <f t="shared" si="3"/>
        <v/>
      </c>
    </row>
    <row r="113" s="335" customFormat="1" ht="36" customHeight="1" spans="1:7">
      <c r="A113" s="292">
        <f t="shared" si="2"/>
        <v>7</v>
      </c>
      <c r="B113" s="303">
        <v>2011304</v>
      </c>
      <c r="C113" s="422" t="s">
        <v>221</v>
      </c>
      <c r="D113" s="317">
        <v>0</v>
      </c>
      <c r="E113" s="317">
        <v>0</v>
      </c>
      <c r="F113" s="317">
        <v>0</v>
      </c>
      <c r="G113" s="121" t="str">
        <f t="shared" si="3"/>
        <v/>
      </c>
    </row>
    <row r="114" s="335" customFormat="1" ht="36" customHeight="1" spans="1:7">
      <c r="A114" s="292">
        <f t="shared" si="2"/>
        <v>7</v>
      </c>
      <c r="B114" s="303">
        <v>2011305</v>
      </c>
      <c r="C114" s="422" t="s">
        <v>222</v>
      </c>
      <c r="D114" s="317">
        <v>0</v>
      </c>
      <c r="E114" s="317">
        <v>0</v>
      </c>
      <c r="F114" s="317">
        <v>0</v>
      </c>
      <c r="G114" s="121" t="str">
        <f t="shared" si="3"/>
        <v/>
      </c>
    </row>
    <row r="115" s="335" customFormat="1" ht="36" customHeight="1" spans="1:7">
      <c r="A115" s="292">
        <f t="shared" si="2"/>
        <v>7</v>
      </c>
      <c r="B115" s="303">
        <v>2011306</v>
      </c>
      <c r="C115" s="422" t="s">
        <v>223</v>
      </c>
      <c r="D115" s="317">
        <v>0</v>
      </c>
      <c r="E115" s="317">
        <v>0</v>
      </c>
      <c r="F115" s="317">
        <v>0</v>
      </c>
      <c r="G115" s="121" t="str">
        <f t="shared" si="3"/>
        <v/>
      </c>
    </row>
    <row r="116" s="335" customFormat="1" ht="36" customHeight="1" spans="1:7">
      <c r="A116" s="292">
        <f t="shared" si="2"/>
        <v>7</v>
      </c>
      <c r="B116" s="303">
        <v>2011307</v>
      </c>
      <c r="C116" s="422" t="s">
        <v>224</v>
      </c>
      <c r="D116" s="317">
        <v>0</v>
      </c>
      <c r="E116" s="317">
        <v>0</v>
      </c>
      <c r="F116" s="317">
        <v>0</v>
      </c>
      <c r="G116" s="121" t="str">
        <f t="shared" si="3"/>
        <v/>
      </c>
    </row>
    <row r="117" s="335" customFormat="1" ht="36" customHeight="1" spans="1:7">
      <c r="A117" s="292">
        <f t="shared" si="2"/>
        <v>7</v>
      </c>
      <c r="B117" s="303">
        <v>2011308</v>
      </c>
      <c r="C117" s="422" t="s">
        <v>225</v>
      </c>
      <c r="D117" s="317">
        <v>252</v>
      </c>
      <c r="E117" s="317">
        <v>7</v>
      </c>
      <c r="F117" s="317">
        <v>0</v>
      </c>
      <c r="G117" s="121">
        <f t="shared" si="3"/>
        <v>-1</v>
      </c>
    </row>
    <row r="118" s="335" customFormat="1" ht="36" customHeight="1" spans="1:7">
      <c r="A118" s="292">
        <f t="shared" si="2"/>
        <v>7</v>
      </c>
      <c r="B118" s="303">
        <v>2011350</v>
      </c>
      <c r="C118" s="422" t="s">
        <v>165</v>
      </c>
      <c r="D118" s="317">
        <v>0</v>
      </c>
      <c r="E118" s="317">
        <v>0</v>
      </c>
      <c r="F118" s="317">
        <v>0</v>
      </c>
      <c r="G118" s="121" t="str">
        <f t="shared" si="3"/>
        <v/>
      </c>
    </row>
    <row r="119" s="335" customFormat="1" ht="36" customHeight="1" spans="1:7">
      <c r="A119" s="292">
        <f t="shared" si="2"/>
        <v>7</v>
      </c>
      <c r="B119" s="303">
        <v>2011399</v>
      </c>
      <c r="C119" s="422" t="s">
        <v>226</v>
      </c>
      <c r="D119" s="317">
        <v>5</v>
      </c>
      <c r="E119" s="317">
        <v>0</v>
      </c>
      <c r="F119" s="317">
        <v>5</v>
      </c>
      <c r="G119" s="121" t="str">
        <f t="shared" si="3"/>
        <v/>
      </c>
    </row>
    <row r="120" ht="36" customHeight="1" spans="1:7">
      <c r="A120" s="292">
        <f t="shared" si="2"/>
        <v>5</v>
      </c>
      <c r="B120" s="303">
        <v>20114</v>
      </c>
      <c r="C120" s="343" t="s">
        <v>227</v>
      </c>
      <c r="D120" s="317">
        <f>SUM(D121:D131)</f>
        <v>0</v>
      </c>
      <c r="E120" s="317">
        <f>SUM(E121:E131)</f>
        <v>0</v>
      </c>
      <c r="F120" s="317">
        <v>0</v>
      </c>
      <c r="G120" s="121" t="str">
        <f t="shared" si="3"/>
        <v/>
      </c>
    </row>
    <row r="121" s="335" customFormat="1" ht="36" customHeight="1" spans="1:7">
      <c r="A121" s="292">
        <f t="shared" si="2"/>
        <v>7</v>
      </c>
      <c r="B121" s="303">
        <v>2011401</v>
      </c>
      <c r="C121" s="422" t="s">
        <v>156</v>
      </c>
      <c r="D121" s="317">
        <v>0</v>
      </c>
      <c r="E121" s="317">
        <v>0</v>
      </c>
      <c r="F121" s="317">
        <v>0</v>
      </c>
      <c r="G121" s="121" t="str">
        <f t="shared" si="3"/>
        <v/>
      </c>
    </row>
    <row r="122" s="335" customFormat="1" ht="36" customHeight="1" spans="1:7">
      <c r="A122" s="292">
        <f t="shared" si="2"/>
        <v>7</v>
      </c>
      <c r="B122" s="303">
        <v>2011402</v>
      </c>
      <c r="C122" s="422" t="s">
        <v>157</v>
      </c>
      <c r="D122" s="317">
        <v>0</v>
      </c>
      <c r="E122" s="317">
        <v>0</v>
      </c>
      <c r="F122" s="317">
        <v>0</v>
      </c>
      <c r="G122" s="121" t="str">
        <f t="shared" si="3"/>
        <v/>
      </c>
    </row>
    <row r="123" s="335" customFormat="1" ht="36" customHeight="1" spans="1:7">
      <c r="A123" s="292">
        <f t="shared" si="2"/>
        <v>7</v>
      </c>
      <c r="B123" s="303">
        <v>2011403</v>
      </c>
      <c r="C123" s="422" t="s">
        <v>158</v>
      </c>
      <c r="D123" s="317">
        <v>0</v>
      </c>
      <c r="E123" s="317">
        <v>0</v>
      </c>
      <c r="F123" s="317">
        <v>0</v>
      </c>
      <c r="G123" s="121" t="str">
        <f t="shared" si="3"/>
        <v/>
      </c>
    </row>
    <row r="124" s="335" customFormat="1" ht="36" customHeight="1" spans="1:7">
      <c r="A124" s="292">
        <f t="shared" si="2"/>
        <v>7</v>
      </c>
      <c r="B124" s="303">
        <v>2011404</v>
      </c>
      <c r="C124" s="422" t="s">
        <v>228</v>
      </c>
      <c r="D124" s="317">
        <v>0</v>
      </c>
      <c r="E124" s="317">
        <v>0</v>
      </c>
      <c r="F124" s="317">
        <v>0</v>
      </c>
      <c r="G124" s="121" t="str">
        <f t="shared" si="3"/>
        <v/>
      </c>
    </row>
    <row r="125" s="335" customFormat="1" ht="36" customHeight="1" spans="1:7">
      <c r="A125" s="292">
        <f t="shared" si="2"/>
        <v>7</v>
      </c>
      <c r="B125" s="303">
        <v>2011405</v>
      </c>
      <c r="C125" s="422" t="s">
        <v>229</v>
      </c>
      <c r="D125" s="317">
        <v>0</v>
      </c>
      <c r="E125" s="317">
        <v>0</v>
      </c>
      <c r="F125" s="317">
        <v>0</v>
      </c>
      <c r="G125" s="121" t="str">
        <f t="shared" si="3"/>
        <v/>
      </c>
    </row>
    <row r="126" s="335" customFormat="1" ht="36" customHeight="1" spans="1:7">
      <c r="A126" s="292">
        <f t="shared" si="2"/>
        <v>7</v>
      </c>
      <c r="B126" s="303">
        <v>2011408</v>
      </c>
      <c r="C126" s="422" t="s">
        <v>230</v>
      </c>
      <c r="D126" s="317">
        <v>0</v>
      </c>
      <c r="E126" s="317">
        <v>0</v>
      </c>
      <c r="F126" s="317">
        <v>0</v>
      </c>
      <c r="G126" s="121" t="str">
        <f t="shared" si="3"/>
        <v/>
      </c>
    </row>
    <row r="127" s="335" customFormat="1" ht="36" customHeight="1" spans="1:7">
      <c r="A127" s="292">
        <f t="shared" si="2"/>
        <v>7</v>
      </c>
      <c r="B127" s="303">
        <v>2011409</v>
      </c>
      <c r="C127" s="422" t="s">
        <v>231</v>
      </c>
      <c r="D127" s="317">
        <v>0</v>
      </c>
      <c r="E127" s="317">
        <v>0</v>
      </c>
      <c r="F127" s="317">
        <v>0</v>
      </c>
      <c r="G127" s="121" t="str">
        <f t="shared" si="3"/>
        <v/>
      </c>
    </row>
    <row r="128" s="335" customFormat="1" ht="36" customHeight="1" spans="1:7">
      <c r="A128" s="292">
        <f t="shared" si="2"/>
        <v>7</v>
      </c>
      <c r="B128" s="303">
        <v>2011410</v>
      </c>
      <c r="C128" s="422" t="s">
        <v>232</v>
      </c>
      <c r="D128" s="317">
        <v>0</v>
      </c>
      <c r="E128" s="317">
        <v>0</v>
      </c>
      <c r="F128" s="317">
        <v>0</v>
      </c>
      <c r="G128" s="121" t="str">
        <f t="shared" si="3"/>
        <v/>
      </c>
    </row>
    <row r="129" s="335" customFormat="1" ht="36" customHeight="1" spans="1:7">
      <c r="A129" s="292">
        <f t="shared" si="2"/>
        <v>7</v>
      </c>
      <c r="B129" s="303">
        <v>2011411</v>
      </c>
      <c r="C129" s="422" t="s">
        <v>233</v>
      </c>
      <c r="D129" s="317">
        <v>0</v>
      </c>
      <c r="E129" s="317">
        <v>0</v>
      </c>
      <c r="F129" s="317">
        <v>0</v>
      </c>
      <c r="G129" s="121" t="str">
        <f t="shared" si="3"/>
        <v/>
      </c>
    </row>
    <row r="130" s="335" customFormat="1" ht="36" customHeight="1" spans="1:7">
      <c r="A130" s="292">
        <f t="shared" si="2"/>
        <v>7</v>
      </c>
      <c r="B130" s="303">
        <v>2011450</v>
      </c>
      <c r="C130" s="422" t="s">
        <v>165</v>
      </c>
      <c r="D130" s="317">
        <v>0</v>
      </c>
      <c r="E130" s="317">
        <v>0</v>
      </c>
      <c r="F130" s="317">
        <v>0</v>
      </c>
      <c r="G130" s="121" t="str">
        <f t="shared" si="3"/>
        <v/>
      </c>
    </row>
    <row r="131" s="335" customFormat="1" ht="36" customHeight="1" spans="1:7">
      <c r="A131" s="292">
        <f t="shared" si="2"/>
        <v>7</v>
      </c>
      <c r="B131" s="303">
        <v>2011499</v>
      </c>
      <c r="C131" s="422" t="s">
        <v>234</v>
      </c>
      <c r="D131" s="317">
        <v>0</v>
      </c>
      <c r="E131" s="317">
        <v>0</v>
      </c>
      <c r="F131" s="317">
        <v>0</v>
      </c>
      <c r="G131" s="121" t="str">
        <f t="shared" si="3"/>
        <v/>
      </c>
    </row>
    <row r="132" ht="36" customHeight="1" spans="1:7">
      <c r="A132" s="292">
        <f t="shared" si="2"/>
        <v>5</v>
      </c>
      <c r="B132" s="303">
        <v>20123</v>
      </c>
      <c r="C132" s="343" t="s">
        <v>235</v>
      </c>
      <c r="D132" s="317">
        <f>SUM(D133:D138)</f>
        <v>23</v>
      </c>
      <c r="E132" s="317">
        <f>SUM(E133:E138)</f>
        <v>205</v>
      </c>
      <c r="F132" s="317">
        <v>387</v>
      </c>
      <c r="G132" s="121">
        <f t="shared" si="3"/>
        <v>0.888</v>
      </c>
    </row>
    <row r="133" s="335" customFormat="1" ht="36" customHeight="1" spans="1:7">
      <c r="A133" s="292">
        <f t="shared" ref="A133:A196" si="4">LEN(B133)</f>
        <v>7</v>
      </c>
      <c r="B133" s="303">
        <v>2012301</v>
      </c>
      <c r="C133" s="422" t="s">
        <v>156</v>
      </c>
      <c r="D133" s="317">
        <v>0</v>
      </c>
      <c r="E133" s="317">
        <v>0</v>
      </c>
      <c r="F133" s="317">
        <v>0</v>
      </c>
      <c r="G133" s="121" t="str">
        <f t="shared" ref="G133:G196" si="5">IF(E133&gt;0,(F133-E133)/E133,"")</f>
        <v/>
      </c>
    </row>
    <row r="134" s="335" customFormat="1" ht="36" customHeight="1" spans="1:7">
      <c r="A134" s="292">
        <f t="shared" si="4"/>
        <v>7</v>
      </c>
      <c r="B134" s="303">
        <v>2012302</v>
      </c>
      <c r="C134" s="422" t="s">
        <v>157</v>
      </c>
      <c r="D134" s="317">
        <v>0</v>
      </c>
      <c r="E134" s="317">
        <v>0</v>
      </c>
      <c r="F134" s="317">
        <v>0</v>
      </c>
      <c r="G134" s="121" t="str">
        <f t="shared" si="5"/>
        <v/>
      </c>
    </row>
    <row r="135" s="335" customFormat="1" ht="36" customHeight="1" spans="1:7">
      <c r="A135" s="292">
        <f t="shared" si="4"/>
        <v>7</v>
      </c>
      <c r="B135" s="303">
        <v>2012303</v>
      </c>
      <c r="C135" s="422" t="s">
        <v>158</v>
      </c>
      <c r="D135" s="317">
        <v>0</v>
      </c>
      <c r="E135" s="317">
        <v>0</v>
      </c>
      <c r="F135" s="317">
        <v>0</v>
      </c>
      <c r="G135" s="121" t="str">
        <f t="shared" si="5"/>
        <v/>
      </c>
    </row>
    <row r="136" s="335" customFormat="1" ht="36" customHeight="1" spans="1:7">
      <c r="A136" s="292">
        <f t="shared" si="4"/>
        <v>7</v>
      </c>
      <c r="B136" s="303">
        <v>2012304</v>
      </c>
      <c r="C136" s="422" t="s">
        <v>236</v>
      </c>
      <c r="D136" s="317">
        <v>20</v>
      </c>
      <c r="E136" s="317">
        <v>202</v>
      </c>
      <c r="F136" s="317">
        <v>210</v>
      </c>
      <c r="G136" s="121">
        <f t="shared" si="5"/>
        <v>0.04</v>
      </c>
    </row>
    <row r="137" s="335" customFormat="1" ht="36" customHeight="1" spans="1:7">
      <c r="A137" s="292">
        <f t="shared" si="4"/>
        <v>7</v>
      </c>
      <c r="B137" s="303">
        <v>2012350</v>
      </c>
      <c r="C137" s="422" t="s">
        <v>165</v>
      </c>
      <c r="D137" s="317">
        <v>0</v>
      </c>
      <c r="E137" s="317">
        <v>0</v>
      </c>
      <c r="F137" s="317">
        <v>0</v>
      </c>
      <c r="G137" s="121" t="str">
        <f t="shared" si="5"/>
        <v/>
      </c>
    </row>
    <row r="138" s="335" customFormat="1" ht="36" customHeight="1" spans="1:7">
      <c r="A138" s="292">
        <f t="shared" si="4"/>
        <v>7</v>
      </c>
      <c r="B138" s="303">
        <v>2012399</v>
      </c>
      <c r="C138" s="422" t="s">
        <v>237</v>
      </c>
      <c r="D138" s="317">
        <v>3</v>
      </c>
      <c r="E138" s="317">
        <v>3</v>
      </c>
      <c r="F138" s="317">
        <v>177</v>
      </c>
      <c r="G138" s="121">
        <f t="shared" si="5"/>
        <v>58</v>
      </c>
    </row>
    <row r="139" ht="36" customHeight="1" spans="1:7">
      <c r="A139" s="292">
        <f t="shared" si="4"/>
        <v>5</v>
      </c>
      <c r="B139" s="303">
        <v>20125</v>
      </c>
      <c r="C139" s="343" t="s">
        <v>238</v>
      </c>
      <c r="D139" s="317">
        <f>SUM(D140:D146)</f>
        <v>0</v>
      </c>
      <c r="E139" s="317">
        <f>SUM(E140:E146)</f>
        <v>0</v>
      </c>
      <c r="F139" s="317">
        <v>0</v>
      </c>
      <c r="G139" s="121" t="str">
        <f t="shared" si="5"/>
        <v/>
      </c>
    </row>
    <row r="140" s="335" customFormat="1" ht="36" customHeight="1" spans="1:7">
      <c r="A140" s="292">
        <f t="shared" si="4"/>
        <v>7</v>
      </c>
      <c r="B140" s="303">
        <v>2012501</v>
      </c>
      <c r="C140" s="422" t="s">
        <v>156</v>
      </c>
      <c r="D140" s="317">
        <v>0</v>
      </c>
      <c r="E140" s="317">
        <v>0</v>
      </c>
      <c r="F140" s="317">
        <v>0</v>
      </c>
      <c r="G140" s="121" t="str">
        <f t="shared" si="5"/>
        <v/>
      </c>
    </row>
    <row r="141" s="335" customFormat="1" ht="36" customHeight="1" spans="1:7">
      <c r="A141" s="292">
        <f t="shared" si="4"/>
        <v>7</v>
      </c>
      <c r="B141" s="303">
        <v>2012502</v>
      </c>
      <c r="C141" s="422" t="s">
        <v>157</v>
      </c>
      <c r="D141" s="317">
        <v>0</v>
      </c>
      <c r="E141" s="317">
        <v>0</v>
      </c>
      <c r="F141" s="317">
        <v>0</v>
      </c>
      <c r="G141" s="121" t="str">
        <f t="shared" si="5"/>
        <v/>
      </c>
    </row>
    <row r="142" s="335" customFormat="1" ht="36" customHeight="1" spans="1:7">
      <c r="A142" s="292">
        <f t="shared" si="4"/>
        <v>7</v>
      </c>
      <c r="B142" s="303">
        <v>2012503</v>
      </c>
      <c r="C142" s="422" t="s">
        <v>158</v>
      </c>
      <c r="D142" s="317">
        <v>0</v>
      </c>
      <c r="E142" s="317">
        <v>0</v>
      </c>
      <c r="F142" s="317">
        <v>0</v>
      </c>
      <c r="G142" s="121" t="str">
        <f t="shared" si="5"/>
        <v/>
      </c>
    </row>
    <row r="143" s="335" customFormat="1" ht="36" customHeight="1" spans="1:7">
      <c r="A143" s="292">
        <f t="shared" si="4"/>
        <v>7</v>
      </c>
      <c r="B143" s="303">
        <v>2012504</v>
      </c>
      <c r="C143" s="422" t="s">
        <v>239</v>
      </c>
      <c r="D143" s="317">
        <v>0</v>
      </c>
      <c r="E143" s="317">
        <v>0</v>
      </c>
      <c r="F143" s="317">
        <v>0</v>
      </c>
      <c r="G143" s="121" t="str">
        <f t="shared" si="5"/>
        <v/>
      </c>
    </row>
    <row r="144" s="335" customFormat="1" ht="36" customHeight="1" spans="1:7">
      <c r="A144" s="292">
        <f t="shared" si="4"/>
        <v>7</v>
      </c>
      <c r="B144" s="303">
        <v>2012505</v>
      </c>
      <c r="C144" s="422" t="s">
        <v>240</v>
      </c>
      <c r="D144" s="317">
        <v>0</v>
      </c>
      <c r="E144" s="317">
        <v>0</v>
      </c>
      <c r="F144" s="317">
        <v>0</v>
      </c>
      <c r="G144" s="121" t="str">
        <f t="shared" si="5"/>
        <v/>
      </c>
    </row>
    <row r="145" s="335" customFormat="1" ht="36" customHeight="1" spans="1:7">
      <c r="A145" s="292">
        <f t="shared" si="4"/>
        <v>7</v>
      </c>
      <c r="B145" s="303">
        <v>2012550</v>
      </c>
      <c r="C145" s="422" t="s">
        <v>165</v>
      </c>
      <c r="D145" s="317">
        <v>0</v>
      </c>
      <c r="E145" s="317">
        <v>0</v>
      </c>
      <c r="F145" s="317">
        <v>0</v>
      </c>
      <c r="G145" s="121" t="str">
        <f t="shared" si="5"/>
        <v/>
      </c>
    </row>
    <row r="146" s="335" customFormat="1" ht="36" customHeight="1" spans="1:7">
      <c r="A146" s="292">
        <f t="shared" si="4"/>
        <v>7</v>
      </c>
      <c r="B146" s="303">
        <v>2012599</v>
      </c>
      <c r="C146" s="422" t="s">
        <v>241</v>
      </c>
      <c r="D146" s="317">
        <v>0</v>
      </c>
      <c r="E146" s="317">
        <v>0</v>
      </c>
      <c r="F146" s="317">
        <v>0</v>
      </c>
      <c r="G146" s="121" t="str">
        <f t="shared" si="5"/>
        <v/>
      </c>
    </row>
    <row r="147" ht="36" customHeight="1" spans="1:7">
      <c r="A147" s="292">
        <f t="shared" si="4"/>
        <v>5</v>
      </c>
      <c r="B147" s="303">
        <v>20126</v>
      </c>
      <c r="C147" s="343" t="s">
        <v>242</v>
      </c>
      <c r="D147" s="317">
        <f>SUM(D148:D152)</f>
        <v>127</v>
      </c>
      <c r="E147" s="317">
        <f>SUM(E148:E152)</f>
        <v>66</v>
      </c>
      <c r="F147" s="317">
        <v>138</v>
      </c>
      <c r="G147" s="121">
        <f t="shared" si="5"/>
        <v>1.091</v>
      </c>
    </row>
    <row r="148" s="335" customFormat="1" ht="36" customHeight="1" spans="1:7">
      <c r="A148" s="292">
        <f t="shared" si="4"/>
        <v>7</v>
      </c>
      <c r="B148" s="303">
        <v>2012601</v>
      </c>
      <c r="C148" s="422" t="s">
        <v>156</v>
      </c>
      <c r="D148" s="317">
        <v>99</v>
      </c>
      <c r="E148" s="317">
        <v>101</v>
      </c>
      <c r="F148" s="317">
        <v>108</v>
      </c>
      <c r="G148" s="121">
        <f t="shared" si="5"/>
        <v>0.069</v>
      </c>
    </row>
    <row r="149" s="335" customFormat="1" ht="36" customHeight="1" spans="1:7">
      <c r="A149" s="292">
        <f t="shared" si="4"/>
        <v>7</v>
      </c>
      <c r="B149" s="303">
        <v>2012602</v>
      </c>
      <c r="C149" s="422" t="s">
        <v>157</v>
      </c>
      <c r="D149" s="317">
        <v>0</v>
      </c>
      <c r="E149" s="317">
        <v>0</v>
      </c>
      <c r="F149" s="317">
        <v>0</v>
      </c>
      <c r="G149" s="121" t="str">
        <f t="shared" si="5"/>
        <v/>
      </c>
    </row>
    <row r="150" s="335" customFormat="1" ht="36" customHeight="1" spans="1:7">
      <c r="A150" s="292">
        <f t="shared" si="4"/>
        <v>7</v>
      </c>
      <c r="B150" s="303">
        <v>2012603</v>
      </c>
      <c r="C150" s="422" t="s">
        <v>158</v>
      </c>
      <c r="D150" s="317">
        <v>0</v>
      </c>
      <c r="E150" s="317">
        <v>0</v>
      </c>
      <c r="F150" s="317">
        <v>0</v>
      </c>
      <c r="G150" s="121" t="str">
        <f t="shared" si="5"/>
        <v/>
      </c>
    </row>
    <row r="151" s="335" customFormat="1" ht="36" customHeight="1" spans="1:7">
      <c r="A151" s="292">
        <f t="shared" si="4"/>
        <v>7</v>
      </c>
      <c r="B151" s="303">
        <v>2012604</v>
      </c>
      <c r="C151" s="422" t="s">
        <v>243</v>
      </c>
      <c r="D151" s="317">
        <v>0</v>
      </c>
      <c r="E151" s="317">
        <v>0</v>
      </c>
      <c r="F151" s="317">
        <v>0</v>
      </c>
      <c r="G151" s="121" t="str">
        <f t="shared" si="5"/>
        <v/>
      </c>
    </row>
    <row r="152" s="335" customFormat="1" ht="36" customHeight="1" spans="1:7">
      <c r="A152" s="292">
        <f t="shared" si="4"/>
        <v>7</v>
      </c>
      <c r="B152" s="303">
        <v>2012699</v>
      </c>
      <c r="C152" s="422" t="s">
        <v>244</v>
      </c>
      <c r="D152" s="317">
        <v>28</v>
      </c>
      <c r="E152" s="317">
        <v>-35</v>
      </c>
      <c r="F152" s="317">
        <v>30</v>
      </c>
      <c r="G152" s="121" t="str">
        <f t="shared" si="5"/>
        <v/>
      </c>
    </row>
    <row r="153" ht="36" customHeight="1" spans="1:7">
      <c r="A153" s="292">
        <f t="shared" si="4"/>
        <v>5</v>
      </c>
      <c r="B153" s="303">
        <v>20128</v>
      </c>
      <c r="C153" s="343" t="s">
        <v>245</v>
      </c>
      <c r="D153" s="317">
        <f>SUM(D154:D159)</f>
        <v>54</v>
      </c>
      <c r="E153" s="317">
        <f>SUM(E154:E159)</f>
        <v>57</v>
      </c>
      <c r="F153" s="317">
        <v>49</v>
      </c>
      <c r="G153" s="121">
        <f t="shared" si="5"/>
        <v>-0.14</v>
      </c>
    </row>
    <row r="154" s="335" customFormat="1" ht="36" customHeight="1" spans="1:7">
      <c r="A154" s="292">
        <f t="shared" si="4"/>
        <v>7</v>
      </c>
      <c r="B154" s="303">
        <v>2012801</v>
      </c>
      <c r="C154" s="422" t="s">
        <v>156</v>
      </c>
      <c r="D154" s="317">
        <v>50</v>
      </c>
      <c r="E154" s="317">
        <v>53</v>
      </c>
      <c r="F154" s="317">
        <v>49</v>
      </c>
      <c r="G154" s="121">
        <f t="shared" si="5"/>
        <v>-0.075</v>
      </c>
    </row>
    <row r="155" s="335" customFormat="1" ht="36" customHeight="1" spans="1:7">
      <c r="A155" s="292">
        <f t="shared" si="4"/>
        <v>7</v>
      </c>
      <c r="B155" s="303">
        <v>2012802</v>
      </c>
      <c r="C155" s="422" t="s">
        <v>157</v>
      </c>
      <c r="D155" s="317">
        <v>0</v>
      </c>
      <c r="E155" s="317">
        <v>0</v>
      </c>
      <c r="F155" s="317">
        <v>0</v>
      </c>
      <c r="G155" s="121" t="str">
        <f t="shared" si="5"/>
        <v/>
      </c>
    </row>
    <row r="156" s="335" customFormat="1" ht="36" customHeight="1" spans="1:7">
      <c r="A156" s="292">
        <f t="shared" si="4"/>
        <v>7</v>
      </c>
      <c r="B156" s="303">
        <v>2012803</v>
      </c>
      <c r="C156" s="422" t="s">
        <v>158</v>
      </c>
      <c r="D156" s="317">
        <v>0</v>
      </c>
      <c r="E156" s="317">
        <v>0</v>
      </c>
      <c r="F156" s="317">
        <v>0</v>
      </c>
      <c r="G156" s="121" t="str">
        <f t="shared" si="5"/>
        <v/>
      </c>
    </row>
    <row r="157" s="335" customFormat="1" ht="36" customHeight="1" spans="1:7">
      <c r="A157" s="292">
        <f t="shared" si="4"/>
        <v>7</v>
      </c>
      <c r="B157" s="303">
        <v>2012804</v>
      </c>
      <c r="C157" s="422" t="s">
        <v>170</v>
      </c>
      <c r="D157" s="317">
        <v>0</v>
      </c>
      <c r="E157" s="317">
        <v>0</v>
      </c>
      <c r="F157" s="317">
        <v>0</v>
      </c>
      <c r="G157" s="121" t="str">
        <f t="shared" si="5"/>
        <v/>
      </c>
    </row>
    <row r="158" s="335" customFormat="1" ht="36" customHeight="1" spans="1:7">
      <c r="A158" s="292">
        <f t="shared" si="4"/>
        <v>7</v>
      </c>
      <c r="B158" s="303">
        <v>2012850</v>
      </c>
      <c r="C158" s="422" t="s">
        <v>165</v>
      </c>
      <c r="D158" s="317">
        <v>0</v>
      </c>
      <c r="E158" s="317">
        <v>0</v>
      </c>
      <c r="F158" s="317">
        <v>0</v>
      </c>
      <c r="G158" s="121" t="str">
        <f t="shared" si="5"/>
        <v/>
      </c>
    </row>
    <row r="159" s="335" customFormat="1" ht="36" customHeight="1" spans="1:7">
      <c r="A159" s="292">
        <f t="shared" si="4"/>
        <v>7</v>
      </c>
      <c r="B159" s="303">
        <v>2012899</v>
      </c>
      <c r="C159" s="422" t="s">
        <v>246</v>
      </c>
      <c r="D159" s="317">
        <v>4</v>
      </c>
      <c r="E159" s="317">
        <v>4</v>
      </c>
      <c r="F159" s="317">
        <v>0</v>
      </c>
      <c r="G159" s="121">
        <f t="shared" si="5"/>
        <v>-1</v>
      </c>
    </row>
    <row r="160" ht="36" customHeight="1" spans="1:7">
      <c r="A160" s="292">
        <f t="shared" si="4"/>
        <v>5</v>
      </c>
      <c r="B160" s="303">
        <v>20129</v>
      </c>
      <c r="C160" s="343" t="s">
        <v>247</v>
      </c>
      <c r="D160" s="317">
        <f>SUM(D161:D166)</f>
        <v>443</v>
      </c>
      <c r="E160" s="317">
        <f>SUM(E161:E166)</f>
        <v>340</v>
      </c>
      <c r="F160" s="317">
        <v>433</v>
      </c>
      <c r="G160" s="121">
        <f t="shared" si="5"/>
        <v>0.274</v>
      </c>
    </row>
    <row r="161" s="335" customFormat="1" ht="36" customHeight="1" spans="1:7">
      <c r="A161" s="292">
        <f t="shared" si="4"/>
        <v>7</v>
      </c>
      <c r="B161" s="303">
        <v>2012901</v>
      </c>
      <c r="C161" s="422" t="s">
        <v>156</v>
      </c>
      <c r="D161" s="317">
        <v>227</v>
      </c>
      <c r="E161" s="317">
        <v>246</v>
      </c>
      <c r="F161" s="317">
        <v>220</v>
      </c>
      <c r="G161" s="121">
        <f t="shared" si="5"/>
        <v>-0.106</v>
      </c>
    </row>
    <row r="162" s="335" customFormat="1" ht="36" customHeight="1" spans="1:7">
      <c r="A162" s="292">
        <f t="shared" si="4"/>
        <v>7</v>
      </c>
      <c r="B162" s="303">
        <v>2012902</v>
      </c>
      <c r="C162" s="422" t="s">
        <v>157</v>
      </c>
      <c r="D162" s="317">
        <v>6</v>
      </c>
      <c r="E162" s="317">
        <v>8</v>
      </c>
      <c r="F162" s="317">
        <v>8</v>
      </c>
      <c r="G162" s="121">
        <f t="shared" si="5"/>
        <v>0</v>
      </c>
    </row>
    <row r="163" s="335" customFormat="1" ht="36" customHeight="1" spans="1:7">
      <c r="A163" s="292">
        <f t="shared" si="4"/>
        <v>7</v>
      </c>
      <c r="B163" s="303">
        <v>2012903</v>
      </c>
      <c r="C163" s="422" t="s">
        <v>158</v>
      </c>
      <c r="D163" s="317">
        <v>0</v>
      </c>
      <c r="E163" s="317">
        <v>0</v>
      </c>
      <c r="F163" s="317">
        <v>0</v>
      </c>
      <c r="G163" s="121" t="str">
        <f t="shared" si="5"/>
        <v/>
      </c>
    </row>
    <row r="164" s="335" customFormat="1" ht="36" customHeight="1" spans="1:7">
      <c r="A164" s="292">
        <f t="shared" si="4"/>
        <v>7</v>
      </c>
      <c r="B164" s="308">
        <v>2012906</v>
      </c>
      <c r="C164" s="422" t="s">
        <v>248</v>
      </c>
      <c r="D164" s="317">
        <v>0</v>
      </c>
      <c r="E164" s="317">
        <v>0</v>
      </c>
      <c r="F164" s="317">
        <v>0</v>
      </c>
      <c r="G164" s="121" t="str">
        <f t="shared" si="5"/>
        <v/>
      </c>
    </row>
    <row r="165" s="335" customFormat="1" ht="36" customHeight="1" spans="1:7">
      <c r="A165" s="292">
        <f t="shared" si="4"/>
        <v>7</v>
      </c>
      <c r="B165" s="303">
        <v>2012950</v>
      </c>
      <c r="C165" s="422" t="s">
        <v>165</v>
      </c>
      <c r="D165" s="317">
        <v>42</v>
      </c>
      <c r="E165" s="317">
        <v>44</v>
      </c>
      <c r="F165" s="317">
        <v>53</v>
      </c>
      <c r="G165" s="121">
        <f t="shared" si="5"/>
        <v>0.205</v>
      </c>
    </row>
    <row r="166" s="335" customFormat="1" ht="36" customHeight="1" spans="1:7">
      <c r="A166" s="292">
        <f t="shared" si="4"/>
        <v>7</v>
      </c>
      <c r="B166" s="303">
        <v>2012999</v>
      </c>
      <c r="C166" s="422" t="s">
        <v>249</v>
      </c>
      <c r="D166" s="317">
        <v>168</v>
      </c>
      <c r="E166" s="317">
        <v>42</v>
      </c>
      <c r="F166" s="317">
        <v>152</v>
      </c>
      <c r="G166" s="121">
        <f t="shared" si="5"/>
        <v>2.619</v>
      </c>
    </row>
    <row r="167" ht="36" customHeight="1" spans="1:7">
      <c r="A167" s="292">
        <f t="shared" si="4"/>
        <v>5</v>
      </c>
      <c r="B167" s="303">
        <v>20131</v>
      </c>
      <c r="C167" s="343" t="s">
        <v>250</v>
      </c>
      <c r="D167" s="317">
        <f>SUM(D168:D173)</f>
        <v>1456</v>
      </c>
      <c r="E167" s="317">
        <f>SUM(E168:E173)</f>
        <v>1462</v>
      </c>
      <c r="F167" s="317">
        <v>1362</v>
      </c>
      <c r="G167" s="121">
        <f t="shared" si="5"/>
        <v>-0.068</v>
      </c>
    </row>
    <row r="168" s="335" customFormat="1" ht="36" customHeight="1" spans="1:7">
      <c r="A168" s="292">
        <f t="shared" si="4"/>
        <v>7</v>
      </c>
      <c r="B168" s="303">
        <v>2013101</v>
      </c>
      <c r="C168" s="422" t="s">
        <v>156</v>
      </c>
      <c r="D168" s="317">
        <v>1192</v>
      </c>
      <c r="E168" s="317">
        <v>1213</v>
      </c>
      <c r="F168" s="317">
        <v>1136</v>
      </c>
      <c r="G168" s="121">
        <f t="shared" si="5"/>
        <v>-0.063</v>
      </c>
    </row>
    <row r="169" s="335" customFormat="1" ht="36" customHeight="1" spans="1:7">
      <c r="A169" s="292">
        <f t="shared" si="4"/>
        <v>7</v>
      </c>
      <c r="B169" s="303">
        <v>2013102</v>
      </c>
      <c r="C169" s="422" t="s">
        <v>157</v>
      </c>
      <c r="D169" s="317">
        <v>177</v>
      </c>
      <c r="E169" s="317">
        <v>150</v>
      </c>
      <c r="F169" s="317">
        <v>110</v>
      </c>
      <c r="G169" s="121">
        <f t="shared" si="5"/>
        <v>-0.267</v>
      </c>
    </row>
    <row r="170" s="335" customFormat="1" ht="36" customHeight="1" spans="1:7">
      <c r="A170" s="292">
        <f t="shared" si="4"/>
        <v>7</v>
      </c>
      <c r="B170" s="303">
        <v>2013103</v>
      </c>
      <c r="C170" s="422" t="s">
        <v>158</v>
      </c>
      <c r="D170" s="317">
        <v>0</v>
      </c>
      <c r="E170" s="317">
        <v>0</v>
      </c>
      <c r="F170" s="317">
        <v>0</v>
      </c>
      <c r="G170" s="121" t="str">
        <f t="shared" si="5"/>
        <v/>
      </c>
    </row>
    <row r="171" s="335" customFormat="1" ht="36" customHeight="1" spans="1:7">
      <c r="A171" s="292">
        <f t="shared" si="4"/>
        <v>7</v>
      </c>
      <c r="B171" s="303">
        <v>2013105</v>
      </c>
      <c r="C171" s="422" t="s">
        <v>251</v>
      </c>
      <c r="D171" s="317">
        <v>0</v>
      </c>
      <c r="E171" s="317">
        <v>0</v>
      </c>
      <c r="F171" s="317">
        <v>0</v>
      </c>
      <c r="G171" s="121" t="str">
        <f t="shared" si="5"/>
        <v/>
      </c>
    </row>
    <row r="172" s="335" customFormat="1" ht="36" customHeight="1" spans="1:7">
      <c r="A172" s="292">
        <f t="shared" si="4"/>
        <v>7</v>
      </c>
      <c r="B172" s="303">
        <v>2013150</v>
      </c>
      <c r="C172" s="422" t="s">
        <v>165</v>
      </c>
      <c r="D172" s="317">
        <v>86</v>
      </c>
      <c r="E172" s="317">
        <v>98</v>
      </c>
      <c r="F172" s="317">
        <v>116</v>
      </c>
      <c r="G172" s="121">
        <f t="shared" si="5"/>
        <v>0.184</v>
      </c>
    </row>
    <row r="173" s="335" customFormat="1" ht="36" customHeight="1" spans="1:7">
      <c r="A173" s="292">
        <f t="shared" si="4"/>
        <v>7</v>
      </c>
      <c r="B173" s="303">
        <v>2013199</v>
      </c>
      <c r="C173" s="422" t="s">
        <v>252</v>
      </c>
      <c r="D173" s="317">
        <v>1</v>
      </c>
      <c r="E173" s="317">
        <v>1</v>
      </c>
      <c r="F173" s="317">
        <v>0</v>
      </c>
      <c r="G173" s="121">
        <f t="shared" si="5"/>
        <v>-1</v>
      </c>
    </row>
    <row r="174" ht="36" customHeight="1" spans="1:7">
      <c r="A174" s="292">
        <f t="shared" si="4"/>
        <v>5</v>
      </c>
      <c r="B174" s="303">
        <v>20132</v>
      </c>
      <c r="C174" s="343" t="s">
        <v>253</v>
      </c>
      <c r="D174" s="317">
        <f>SUM(D175:D180)</f>
        <v>1535</v>
      </c>
      <c r="E174" s="317">
        <f>SUM(E175:E180)</f>
        <v>44</v>
      </c>
      <c r="F174" s="317">
        <v>980</v>
      </c>
      <c r="G174" s="121">
        <f t="shared" si="5"/>
        <v>21.273</v>
      </c>
    </row>
    <row r="175" s="335" customFormat="1" ht="36" customHeight="1" spans="1:7">
      <c r="A175" s="292">
        <f t="shared" si="4"/>
        <v>7</v>
      </c>
      <c r="B175" s="303">
        <v>2013201</v>
      </c>
      <c r="C175" s="422" t="s">
        <v>156</v>
      </c>
      <c r="D175" s="317">
        <v>728</v>
      </c>
      <c r="E175" s="317">
        <v>730</v>
      </c>
      <c r="F175" s="317">
        <v>752</v>
      </c>
      <c r="G175" s="121">
        <f t="shared" si="5"/>
        <v>0.03</v>
      </c>
    </row>
    <row r="176" s="335" customFormat="1" ht="36" customHeight="1" spans="1:7">
      <c r="A176" s="292">
        <f t="shared" si="4"/>
        <v>7</v>
      </c>
      <c r="B176" s="303">
        <v>2013202</v>
      </c>
      <c r="C176" s="422" t="s">
        <v>157</v>
      </c>
      <c r="D176" s="317">
        <v>802</v>
      </c>
      <c r="E176" s="317">
        <v>-686</v>
      </c>
      <c r="F176" s="317">
        <v>225</v>
      </c>
      <c r="G176" s="121" t="str">
        <f t="shared" si="5"/>
        <v/>
      </c>
    </row>
    <row r="177" s="335" customFormat="1" ht="36" customHeight="1" spans="1:7">
      <c r="A177" s="292">
        <f t="shared" si="4"/>
        <v>7</v>
      </c>
      <c r="B177" s="303">
        <v>2013203</v>
      </c>
      <c r="C177" s="422" t="s">
        <v>158</v>
      </c>
      <c r="D177" s="317">
        <v>0</v>
      </c>
      <c r="E177" s="317">
        <v>0</v>
      </c>
      <c r="F177" s="317">
        <v>0</v>
      </c>
      <c r="G177" s="121" t="str">
        <f t="shared" si="5"/>
        <v/>
      </c>
    </row>
    <row r="178" s="335" customFormat="1" ht="36" customHeight="1" spans="1:7">
      <c r="A178" s="292">
        <f t="shared" si="4"/>
        <v>7</v>
      </c>
      <c r="B178" s="303">
        <v>2013204</v>
      </c>
      <c r="C178" s="422" t="s">
        <v>254</v>
      </c>
      <c r="D178" s="317">
        <v>0</v>
      </c>
      <c r="E178" s="317">
        <v>0</v>
      </c>
      <c r="F178" s="317">
        <v>0</v>
      </c>
      <c r="G178" s="121" t="str">
        <f t="shared" si="5"/>
        <v/>
      </c>
    </row>
    <row r="179" s="335" customFormat="1" ht="36" customHeight="1" spans="1:7">
      <c r="A179" s="292">
        <f t="shared" si="4"/>
        <v>7</v>
      </c>
      <c r="B179" s="303">
        <v>2013250</v>
      </c>
      <c r="C179" s="422" t="s">
        <v>165</v>
      </c>
      <c r="D179" s="317">
        <v>0</v>
      </c>
      <c r="E179" s="317">
        <v>0</v>
      </c>
      <c r="F179" s="317">
        <v>0</v>
      </c>
      <c r="G179" s="121" t="str">
        <f t="shared" si="5"/>
        <v/>
      </c>
    </row>
    <row r="180" s="335" customFormat="1" ht="36" customHeight="1" spans="1:7">
      <c r="A180" s="292">
        <f t="shared" si="4"/>
        <v>7</v>
      </c>
      <c r="B180" s="303">
        <v>2013299</v>
      </c>
      <c r="C180" s="422" t="s">
        <v>255</v>
      </c>
      <c r="D180" s="317">
        <v>5</v>
      </c>
      <c r="E180" s="317">
        <v>0</v>
      </c>
      <c r="F180" s="317">
        <v>3</v>
      </c>
      <c r="G180" s="121" t="str">
        <f t="shared" si="5"/>
        <v/>
      </c>
    </row>
    <row r="181" ht="36" customHeight="1" spans="1:7">
      <c r="A181" s="292">
        <f t="shared" si="4"/>
        <v>5</v>
      </c>
      <c r="B181" s="303">
        <v>20133</v>
      </c>
      <c r="C181" s="343" t="s">
        <v>256</v>
      </c>
      <c r="D181" s="317">
        <f>SUM(D182:D187)</f>
        <v>738</v>
      </c>
      <c r="E181" s="317">
        <f>SUM(E182:E187)</f>
        <v>505</v>
      </c>
      <c r="F181" s="317">
        <v>695</v>
      </c>
      <c r="G181" s="121">
        <f t="shared" si="5"/>
        <v>0.376</v>
      </c>
    </row>
    <row r="182" s="335" customFormat="1" ht="36" customHeight="1" spans="1:7">
      <c r="A182" s="292">
        <f t="shared" si="4"/>
        <v>7</v>
      </c>
      <c r="B182" s="303">
        <v>2013301</v>
      </c>
      <c r="C182" s="422" t="s">
        <v>156</v>
      </c>
      <c r="D182" s="317">
        <v>262</v>
      </c>
      <c r="E182" s="317">
        <v>262</v>
      </c>
      <c r="F182" s="317">
        <v>312</v>
      </c>
      <c r="G182" s="121">
        <f t="shared" si="5"/>
        <v>0.191</v>
      </c>
    </row>
    <row r="183" s="335" customFormat="1" ht="36" customHeight="1" spans="1:7">
      <c r="A183" s="292">
        <f t="shared" si="4"/>
        <v>7</v>
      </c>
      <c r="B183" s="303">
        <v>2013302</v>
      </c>
      <c r="C183" s="422" t="s">
        <v>157</v>
      </c>
      <c r="D183" s="317">
        <v>154</v>
      </c>
      <c r="E183" s="317">
        <v>148</v>
      </c>
      <c r="F183" s="317">
        <v>0</v>
      </c>
      <c r="G183" s="121">
        <f t="shared" si="5"/>
        <v>-1</v>
      </c>
    </row>
    <row r="184" s="335" customFormat="1" ht="36" customHeight="1" spans="1:7">
      <c r="A184" s="292">
        <f t="shared" si="4"/>
        <v>7</v>
      </c>
      <c r="B184" s="303">
        <v>2013303</v>
      </c>
      <c r="C184" s="422" t="s">
        <v>158</v>
      </c>
      <c r="D184" s="317">
        <v>0</v>
      </c>
      <c r="E184" s="317">
        <v>0</v>
      </c>
      <c r="F184" s="317">
        <v>0</v>
      </c>
      <c r="G184" s="121" t="str">
        <f t="shared" si="5"/>
        <v/>
      </c>
    </row>
    <row r="185" s="335" customFormat="1" ht="36" customHeight="1" spans="1:7">
      <c r="A185" s="292">
        <f t="shared" si="4"/>
        <v>7</v>
      </c>
      <c r="B185" s="303">
        <v>2013304</v>
      </c>
      <c r="C185" s="422" t="s">
        <v>257</v>
      </c>
      <c r="D185" s="317">
        <v>157</v>
      </c>
      <c r="E185" s="317">
        <v>-94</v>
      </c>
      <c r="F185" s="317">
        <v>113</v>
      </c>
      <c r="G185" s="121" t="str">
        <f t="shared" si="5"/>
        <v/>
      </c>
    </row>
    <row r="186" s="335" customFormat="1" ht="36" customHeight="1" spans="1:7">
      <c r="A186" s="292">
        <f t="shared" si="4"/>
        <v>7</v>
      </c>
      <c r="B186" s="303">
        <v>2013350</v>
      </c>
      <c r="C186" s="422" t="s">
        <v>165</v>
      </c>
      <c r="D186" s="317">
        <v>81</v>
      </c>
      <c r="E186" s="317">
        <v>105</v>
      </c>
      <c r="F186" s="317">
        <v>270</v>
      </c>
      <c r="G186" s="121">
        <f t="shared" si="5"/>
        <v>1.571</v>
      </c>
    </row>
    <row r="187" s="335" customFormat="1" ht="36" customHeight="1" spans="1:7">
      <c r="A187" s="292">
        <f t="shared" si="4"/>
        <v>7</v>
      </c>
      <c r="B187" s="303">
        <v>2013399</v>
      </c>
      <c r="C187" s="422" t="s">
        <v>258</v>
      </c>
      <c r="D187" s="317">
        <v>84</v>
      </c>
      <c r="E187" s="317">
        <v>84</v>
      </c>
      <c r="F187" s="317">
        <v>0</v>
      </c>
      <c r="G187" s="121">
        <f t="shared" si="5"/>
        <v>-1</v>
      </c>
    </row>
    <row r="188" ht="36" customHeight="1" spans="1:7">
      <c r="A188" s="292">
        <f t="shared" si="4"/>
        <v>5</v>
      </c>
      <c r="B188" s="303">
        <v>20134</v>
      </c>
      <c r="C188" s="343" t="s">
        <v>259</v>
      </c>
      <c r="D188" s="317">
        <f>SUM(D189:D195)</f>
        <v>256</v>
      </c>
      <c r="E188" s="317">
        <f>SUM(E189:E195)</f>
        <v>713</v>
      </c>
      <c r="F188" s="317">
        <v>695</v>
      </c>
      <c r="G188" s="121">
        <f t="shared" si="5"/>
        <v>-0.025</v>
      </c>
    </row>
    <row r="189" s="335" customFormat="1" ht="36" customHeight="1" spans="1:7">
      <c r="A189" s="292">
        <f t="shared" si="4"/>
        <v>7</v>
      </c>
      <c r="B189" s="303">
        <v>2013401</v>
      </c>
      <c r="C189" s="422" t="s">
        <v>156</v>
      </c>
      <c r="D189" s="317">
        <v>155</v>
      </c>
      <c r="E189" s="317">
        <v>152</v>
      </c>
      <c r="F189" s="317">
        <v>155</v>
      </c>
      <c r="G189" s="121">
        <f t="shared" si="5"/>
        <v>0.02</v>
      </c>
    </row>
    <row r="190" s="335" customFormat="1" ht="36" customHeight="1" spans="1:7">
      <c r="A190" s="292">
        <f t="shared" si="4"/>
        <v>7</v>
      </c>
      <c r="B190" s="303">
        <v>2013402</v>
      </c>
      <c r="C190" s="422" t="s">
        <v>157</v>
      </c>
      <c r="D190" s="317">
        <v>1</v>
      </c>
      <c r="E190" s="317">
        <v>1</v>
      </c>
      <c r="F190" s="317">
        <v>1</v>
      </c>
      <c r="G190" s="121">
        <f t="shared" si="5"/>
        <v>0</v>
      </c>
    </row>
    <row r="191" s="335" customFormat="1" ht="36" customHeight="1" spans="1:7">
      <c r="A191" s="292">
        <f t="shared" si="4"/>
        <v>7</v>
      </c>
      <c r="B191" s="303">
        <v>2013403</v>
      </c>
      <c r="C191" s="422" t="s">
        <v>158</v>
      </c>
      <c r="D191" s="317">
        <v>0</v>
      </c>
      <c r="E191" s="317">
        <v>0</v>
      </c>
      <c r="F191" s="317">
        <v>0</v>
      </c>
      <c r="G191" s="121" t="str">
        <f t="shared" si="5"/>
        <v/>
      </c>
    </row>
    <row r="192" s="335" customFormat="1" ht="36" customHeight="1" spans="1:7">
      <c r="A192" s="292">
        <f t="shared" si="4"/>
        <v>7</v>
      </c>
      <c r="B192" s="303">
        <v>2013404</v>
      </c>
      <c r="C192" s="422" t="s">
        <v>260</v>
      </c>
      <c r="D192" s="317">
        <v>27</v>
      </c>
      <c r="E192" s="317">
        <v>482</v>
      </c>
      <c r="F192" s="317">
        <v>464</v>
      </c>
      <c r="G192" s="121">
        <f t="shared" si="5"/>
        <v>-0.037</v>
      </c>
    </row>
    <row r="193" s="335" customFormat="1" ht="36" customHeight="1" spans="1:7">
      <c r="A193" s="292">
        <f t="shared" si="4"/>
        <v>7</v>
      </c>
      <c r="B193" s="303">
        <v>2013405</v>
      </c>
      <c r="C193" s="422" t="s">
        <v>261</v>
      </c>
      <c r="D193" s="317">
        <v>0</v>
      </c>
      <c r="E193" s="317">
        <v>5</v>
      </c>
      <c r="F193" s="317">
        <v>0</v>
      </c>
      <c r="G193" s="121">
        <f t="shared" si="5"/>
        <v>-1</v>
      </c>
    </row>
    <row r="194" s="335" customFormat="1" ht="36" customHeight="1" spans="1:7">
      <c r="A194" s="292">
        <f t="shared" si="4"/>
        <v>7</v>
      </c>
      <c r="B194" s="303">
        <v>2013450</v>
      </c>
      <c r="C194" s="422" t="s">
        <v>165</v>
      </c>
      <c r="D194" s="317">
        <v>0</v>
      </c>
      <c r="E194" s="317">
        <v>23</v>
      </c>
      <c r="F194" s="317">
        <v>34</v>
      </c>
      <c r="G194" s="121">
        <f t="shared" si="5"/>
        <v>0.478</v>
      </c>
    </row>
    <row r="195" s="335" customFormat="1" ht="36" customHeight="1" spans="1:7">
      <c r="A195" s="292">
        <f t="shared" si="4"/>
        <v>7</v>
      </c>
      <c r="B195" s="303">
        <v>2013499</v>
      </c>
      <c r="C195" s="422" t="s">
        <v>262</v>
      </c>
      <c r="D195" s="317">
        <v>73</v>
      </c>
      <c r="E195" s="317">
        <v>50</v>
      </c>
      <c r="F195" s="317">
        <v>41</v>
      </c>
      <c r="G195" s="121">
        <f t="shared" si="5"/>
        <v>-0.18</v>
      </c>
    </row>
    <row r="196" ht="36" customHeight="1" spans="1:7">
      <c r="A196" s="292">
        <f t="shared" si="4"/>
        <v>5</v>
      </c>
      <c r="B196" s="303">
        <v>20135</v>
      </c>
      <c r="C196" s="343" t="s">
        <v>263</v>
      </c>
      <c r="D196" s="317">
        <f>SUM(D197:D201)</f>
        <v>0</v>
      </c>
      <c r="E196" s="317">
        <f>SUM(E197:E201)</f>
        <v>0</v>
      </c>
      <c r="F196" s="317">
        <v>0</v>
      </c>
      <c r="G196" s="121" t="str">
        <f t="shared" si="5"/>
        <v/>
      </c>
    </row>
    <row r="197" s="335" customFormat="1" ht="36" customHeight="1" spans="1:7">
      <c r="A197" s="292">
        <f t="shared" ref="A197:A260" si="6">LEN(B197)</f>
        <v>7</v>
      </c>
      <c r="B197" s="303">
        <v>2013501</v>
      </c>
      <c r="C197" s="422" t="s">
        <v>156</v>
      </c>
      <c r="D197" s="317">
        <v>0</v>
      </c>
      <c r="E197" s="317">
        <v>0</v>
      </c>
      <c r="F197" s="317">
        <v>0</v>
      </c>
      <c r="G197" s="121" t="str">
        <f t="shared" ref="G197:G260" si="7">IF(E197&gt;0,(F197-E197)/E197,"")</f>
        <v/>
      </c>
    </row>
    <row r="198" s="335" customFormat="1" ht="36" customHeight="1" spans="1:7">
      <c r="A198" s="292">
        <f t="shared" si="6"/>
        <v>7</v>
      </c>
      <c r="B198" s="303">
        <v>2013502</v>
      </c>
      <c r="C198" s="422" t="s">
        <v>157</v>
      </c>
      <c r="D198" s="317">
        <v>0</v>
      </c>
      <c r="E198" s="317">
        <v>0</v>
      </c>
      <c r="F198" s="317">
        <v>0</v>
      </c>
      <c r="G198" s="121" t="str">
        <f t="shared" si="7"/>
        <v/>
      </c>
    </row>
    <row r="199" s="335" customFormat="1" ht="36" customHeight="1" spans="1:7">
      <c r="A199" s="292">
        <f t="shared" si="6"/>
        <v>7</v>
      </c>
      <c r="B199" s="303">
        <v>2013503</v>
      </c>
      <c r="C199" s="422" t="s">
        <v>158</v>
      </c>
      <c r="D199" s="317">
        <v>0</v>
      </c>
      <c r="E199" s="317">
        <v>0</v>
      </c>
      <c r="F199" s="317">
        <v>0</v>
      </c>
      <c r="G199" s="121" t="str">
        <f t="shared" si="7"/>
        <v/>
      </c>
    </row>
    <row r="200" s="335" customFormat="1" ht="36" customHeight="1" spans="1:7">
      <c r="A200" s="292">
        <f t="shared" si="6"/>
        <v>7</v>
      </c>
      <c r="B200" s="303">
        <v>2013550</v>
      </c>
      <c r="C200" s="422" t="s">
        <v>165</v>
      </c>
      <c r="D200" s="317">
        <v>0</v>
      </c>
      <c r="E200" s="317">
        <v>0</v>
      </c>
      <c r="F200" s="317">
        <v>0</v>
      </c>
      <c r="G200" s="121" t="str">
        <f t="shared" si="7"/>
        <v/>
      </c>
    </row>
    <row r="201" s="335" customFormat="1" ht="36" customHeight="1" spans="1:7">
      <c r="A201" s="292">
        <f t="shared" si="6"/>
        <v>7</v>
      </c>
      <c r="B201" s="303">
        <v>2013599</v>
      </c>
      <c r="C201" s="422" t="s">
        <v>264</v>
      </c>
      <c r="D201" s="317">
        <v>0</v>
      </c>
      <c r="E201" s="317">
        <v>0</v>
      </c>
      <c r="F201" s="317">
        <v>0</v>
      </c>
      <c r="G201" s="121" t="str">
        <f t="shared" si="7"/>
        <v/>
      </c>
    </row>
    <row r="202" ht="36" customHeight="1" spans="1:7">
      <c r="A202" s="292">
        <f t="shared" si="6"/>
        <v>5</v>
      </c>
      <c r="B202" s="303">
        <v>20136</v>
      </c>
      <c r="C202" s="343" t="s">
        <v>265</v>
      </c>
      <c r="D202" s="317">
        <f>SUM(D203:D207)</f>
        <v>132</v>
      </c>
      <c r="E202" s="317">
        <f>SUM(E203:E207)</f>
        <v>134</v>
      </c>
      <c r="F202" s="317">
        <v>147</v>
      </c>
      <c r="G202" s="121">
        <f t="shared" si="7"/>
        <v>0.097</v>
      </c>
    </row>
    <row r="203" s="335" customFormat="1" ht="36" customHeight="1" spans="1:7">
      <c r="A203" s="292">
        <f t="shared" si="6"/>
        <v>7</v>
      </c>
      <c r="B203" s="303">
        <v>2013601</v>
      </c>
      <c r="C203" s="422" t="s">
        <v>156</v>
      </c>
      <c r="D203" s="317">
        <v>0</v>
      </c>
      <c r="E203" s="317">
        <v>0</v>
      </c>
      <c r="F203" s="317">
        <v>0</v>
      </c>
      <c r="G203" s="121" t="str">
        <f t="shared" si="7"/>
        <v/>
      </c>
    </row>
    <row r="204" s="335" customFormat="1" ht="36" customHeight="1" spans="1:7">
      <c r="A204" s="292">
        <f t="shared" si="6"/>
        <v>7</v>
      </c>
      <c r="B204" s="303">
        <v>2013602</v>
      </c>
      <c r="C204" s="422" t="s">
        <v>157</v>
      </c>
      <c r="D204" s="317">
        <v>21</v>
      </c>
      <c r="E204" s="317">
        <v>21</v>
      </c>
      <c r="F204" s="317">
        <v>10</v>
      </c>
      <c r="G204" s="121">
        <f t="shared" si="7"/>
        <v>-0.524</v>
      </c>
    </row>
    <row r="205" s="335" customFormat="1" ht="36" customHeight="1" spans="1:7">
      <c r="A205" s="292">
        <f t="shared" si="6"/>
        <v>7</v>
      </c>
      <c r="B205" s="303">
        <v>2013603</v>
      </c>
      <c r="C205" s="422" t="s">
        <v>158</v>
      </c>
      <c r="D205" s="317">
        <v>0</v>
      </c>
      <c r="E205" s="317">
        <v>0</v>
      </c>
      <c r="F205" s="317">
        <v>0</v>
      </c>
      <c r="G205" s="121" t="str">
        <f t="shared" si="7"/>
        <v/>
      </c>
    </row>
    <row r="206" s="335" customFormat="1" ht="36" customHeight="1" spans="1:7">
      <c r="A206" s="292">
        <f t="shared" si="6"/>
        <v>7</v>
      </c>
      <c r="B206" s="303">
        <v>2013650</v>
      </c>
      <c r="C206" s="422" t="s">
        <v>165</v>
      </c>
      <c r="D206" s="317">
        <v>101</v>
      </c>
      <c r="E206" s="317">
        <v>110</v>
      </c>
      <c r="F206" s="317">
        <v>109</v>
      </c>
      <c r="G206" s="121">
        <f t="shared" si="7"/>
        <v>-0.009</v>
      </c>
    </row>
    <row r="207" s="335" customFormat="1" ht="36" customHeight="1" spans="1:7">
      <c r="A207" s="292">
        <f t="shared" si="6"/>
        <v>7</v>
      </c>
      <c r="B207" s="303">
        <v>2013699</v>
      </c>
      <c r="C207" s="422" t="s">
        <v>265</v>
      </c>
      <c r="D207" s="317">
        <v>10</v>
      </c>
      <c r="E207" s="317">
        <v>3</v>
      </c>
      <c r="F207" s="317">
        <v>28</v>
      </c>
      <c r="G207" s="121">
        <f t="shared" si="7"/>
        <v>8.333</v>
      </c>
    </row>
    <row r="208" ht="36" customHeight="1" spans="1:7">
      <c r="A208" s="292">
        <f t="shared" si="6"/>
        <v>5</v>
      </c>
      <c r="B208" s="303">
        <v>20137</v>
      </c>
      <c r="C208" s="343" t="s">
        <v>266</v>
      </c>
      <c r="D208" s="317">
        <f>SUM(D209:D214)</f>
        <v>0</v>
      </c>
      <c r="E208" s="317">
        <f>SUM(E209:E214)</f>
        <v>0</v>
      </c>
      <c r="F208" s="317">
        <v>0</v>
      </c>
      <c r="G208" s="121" t="str">
        <f t="shared" si="7"/>
        <v/>
      </c>
    </row>
    <row r="209" s="335" customFormat="1" ht="36" customHeight="1" spans="1:7">
      <c r="A209" s="292">
        <f t="shared" si="6"/>
        <v>7</v>
      </c>
      <c r="B209" s="303">
        <v>2013701</v>
      </c>
      <c r="C209" s="422" t="s">
        <v>156</v>
      </c>
      <c r="D209" s="317">
        <v>0</v>
      </c>
      <c r="E209" s="317">
        <v>0</v>
      </c>
      <c r="F209" s="317">
        <v>0</v>
      </c>
      <c r="G209" s="121" t="str">
        <f t="shared" si="7"/>
        <v/>
      </c>
    </row>
    <row r="210" s="335" customFormat="1" ht="36" customHeight="1" spans="1:7">
      <c r="A210" s="292">
        <f t="shared" si="6"/>
        <v>7</v>
      </c>
      <c r="B210" s="303">
        <v>2013702</v>
      </c>
      <c r="C210" s="422" t="s">
        <v>157</v>
      </c>
      <c r="D210" s="317">
        <v>0</v>
      </c>
      <c r="E210" s="317">
        <v>0</v>
      </c>
      <c r="F210" s="317">
        <v>0</v>
      </c>
      <c r="G210" s="121" t="str">
        <f t="shared" si="7"/>
        <v/>
      </c>
    </row>
    <row r="211" s="335" customFormat="1" ht="36" customHeight="1" spans="1:7">
      <c r="A211" s="292">
        <f t="shared" si="6"/>
        <v>7</v>
      </c>
      <c r="B211" s="303">
        <v>2013703</v>
      </c>
      <c r="C211" s="422" t="s">
        <v>158</v>
      </c>
      <c r="D211" s="317">
        <v>0</v>
      </c>
      <c r="E211" s="317">
        <v>0</v>
      </c>
      <c r="F211" s="317">
        <v>0</v>
      </c>
      <c r="G211" s="121" t="str">
        <f t="shared" si="7"/>
        <v/>
      </c>
    </row>
    <row r="212" s="335" customFormat="1" ht="36" customHeight="1" spans="1:7">
      <c r="A212" s="292">
        <f t="shared" si="6"/>
        <v>7</v>
      </c>
      <c r="B212" s="303">
        <v>2013704</v>
      </c>
      <c r="C212" s="422" t="s">
        <v>267</v>
      </c>
      <c r="D212" s="317">
        <v>0</v>
      </c>
      <c r="E212" s="317">
        <v>0</v>
      </c>
      <c r="F212" s="317">
        <v>0</v>
      </c>
      <c r="G212" s="121" t="str">
        <f t="shared" si="7"/>
        <v/>
      </c>
    </row>
    <row r="213" s="335" customFormat="1" ht="36" customHeight="1" spans="1:7">
      <c r="A213" s="292">
        <f t="shared" si="6"/>
        <v>7</v>
      </c>
      <c r="B213" s="303">
        <v>2013750</v>
      </c>
      <c r="C213" s="422" t="s">
        <v>165</v>
      </c>
      <c r="D213" s="317">
        <v>0</v>
      </c>
      <c r="E213" s="317">
        <v>0</v>
      </c>
      <c r="F213" s="317">
        <v>0</v>
      </c>
      <c r="G213" s="121" t="str">
        <f t="shared" si="7"/>
        <v/>
      </c>
    </row>
    <row r="214" s="335" customFormat="1" ht="36" customHeight="1" spans="1:7">
      <c r="A214" s="292">
        <f t="shared" si="6"/>
        <v>7</v>
      </c>
      <c r="B214" s="303">
        <v>2013799</v>
      </c>
      <c r="C214" s="422" t="s">
        <v>268</v>
      </c>
      <c r="D214" s="317">
        <v>0</v>
      </c>
      <c r="E214" s="317">
        <v>0</v>
      </c>
      <c r="F214" s="317">
        <v>0</v>
      </c>
      <c r="G214" s="121" t="str">
        <f t="shared" si="7"/>
        <v/>
      </c>
    </row>
    <row r="215" ht="36" customHeight="1" spans="1:7">
      <c r="A215" s="292">
        <f t="shared" si="6"/>
        <v>5</v>
      </c>
      <c r="B215" s="303">
        <v>20138</v>
      </c>
      <c r="C215" s="343" t="s">
        <v>269</v>
      </c>
      <c r="D215" s="317">
        <f>SUM(D216:D229)</f>
        <v>1106</v>
      </c>
      <c r="E215" s="317">
        <f>SUM(E216:E229)</f>
        <v>1112</v>
      </c>
      <c r="F215" s="317">
        <v>974</v>
      </c>
      <c r="G215" s="121">
        <f t="shared" si="7"/>
        <v>-0.124</v>
      </c>
    </row>
    <row r="216" s="335" customFormat="1" ht="36" customHeight="1" spans="1:7">
      <c r="A216" s="292">
        <f t="shared" si="6"/>
        <v>7</v>
      </c>
      <c r="B216" s="303">
        <v>2013801</v>
      </c>
      <c r="C216" s="422" t="s">
        <v>156</v>
      </c>
      <c r="D216" s="317">
        <v>888</v>
      </c>
      <c r="E216" s="317">
        <v>912</v>
      </c>
      <c r="F216" s="317">
        <v>792</v>
      </c>
      <c r="G216" s="121">
        <f t="shared" si="7"/>
        <v>-0.132</v>
      </c>
    </row>
    <row r="217" s="335" customFormat="1" ht="36" customHeight="1" spans="1:7">
      <c r="A217" s="292">
        <f t="shared" si="6"/>
        <v>7</v>
      </c>
      <c r="B217" s="303">
        <v>2013802</v>
      </c>
      <c r="C217" s="422" t="s">
        <v>157</v>
      </c>
      <c r="D217" s="317">
        <v>0</v>
      </c>
      <c r="E217" s="317">
        <v>0</v>
      </c>
      <c r="F217" s="317">
        <v>0</v>
      </c>
      <c r="G217" s="121" t="str">
        <f t="shared" si="7"/>
        <v/>
      </c>
    </row>
    <row r="218" s="335" customFormat="1" ht="36" customHeight="1" spans="1:7">
      <c r="A218" s="292">
        <f t="shared" si="6"/>
        <v>7</v>
      </c>
      <c r="B218" s="303">
        <v>2013803</v>
      </c>
      <c r="C218" s="422" t="s">
        <v>158</v>
      </c>
      <c r="D218" s="317">
        <v>0</v>
      </c>
      <c r="E218" s="317">
        <v>0</v>
      </c>
      <c r="F218" s="317">
        <v>0</v>
      </c>
      <c r="G218" s="121" t="str">
        <f t="shared" si="7"/>
        <v/>
      </c>
    </row>
    <row r="219" s="335" customFormat="1" ht="36" customHeight="1" spans="1:7">
      <c r="A219" s="292">
        <f t="shared" si="6"/>
        <v>7</v>
      </c>
      <c r="B219" s="303">
        <v>2013804</v>
      </c>
      <c r="C219" s="422" t="s">
        <v>270</v>
      </c>
      <c r="D219" s="317">
        <v>20</v>
      </c>
      <c r="E219" s="317">
        <v>20</v>
      </c>
      <c r="F219" s="317">
        <v>21</v>
      </c>
      <c r="G219" s="121">
        <f t="shared" si="7"/>
        <v>0.05</v>
      </c>
    </row>
    <row r="220" s="335" customFormat="1" ht="36" customHeight="1" spans="1:7">
      <c r="A220" s="292">
        <f t="shared" si="6"/>
        <v>7</v>
      </c>
      <c r="B220" s="303">
        <v>2013805</v>
      </c>
      <c r="C220" s="422" t="s">
        <v>271</v>
      </c>
      <c r="D220" s="317">
        <v>5</v>
      </c>
      <c r="E220" s="317">
        <v>5</v>
      </c>
      <c r="F220" s="317">
        <v>12</v>
      </c>
      <c r="G220" s="121">
        <f t="shared" si="7"/>
        <v>1.4</v>
      </c>
    </row>
    <row r="221" s="335" customFormat="1" ht="36" customHeight="1" spans="1:7">
      <c r="A221" s="292">
        <f t="shared" si="6"/>
        <v>7</v>
      </c>
      <c r="B221" s="303">
        <v>2013808</v>
      </c>
      <c r="C221" s="422" t="s">
        <v>197</v>
      </c>
      <c r="D221" s="317">
        <v>0</v>
      </c>
      <c r="E221" s="317">
        <v>0</v>
      </c>
      <c r="F221" s="317">
        <v>0</v>
      </c>
      <c r="G221" s="121" t="str">
        <f t="shared" si="7"/>
        <v/>
      </c>
    </row>
    <row r="222" s="335" customFormat="1" ht="36" customHeight="1" spans="1:7">
      <c r="A222" s="292">
        <f t="shared" si="6"/>
        <v>7</v>
      </c>
      <c r="B222" s="303">
        <v>2013810</v>
      </c>
      <c r="C222" s="422" t="s">
        <v>272</v>
      </c>
      <c r="D222" s="317">
        <v>11</v>
      </c>
      <c r="E222" s="317">
        <v>-5</v>
      </c>
      <c r="F222" s="317">
        <v>3</v>
      </c>
      <c r="G222" s="121" t="str">
        <f t="shared" si="7"/>
        <v/>
      </c>
    </row>
    <row r="223" s="335" customFormat="1" ht="36" customHeight="1" spans="1:7">
      <c r="A223" s="292">
        <f t="shared" si="6"/>
        <v>7</v>
      </c>
      <c r="B223" s="303">
        <v>2013812</v>
      </c>
      <c r="C223" s="422" t="s">
        <v>273</v>
      </c>
      <c r="D223" s="317">
        <v>3</v>
      </c>
      <c r="E223" s="317">
        <v>3</v>
      </c>
      <c r="F223" s="317">
        <v>1</v>
      </c>
      <c r="G223" s="121">
        <f t="shared" si="7"/>
        <v>-0.667</v>
      </c>
    </row>
    <row r="224" s="335" customFormat="1" ht="36" customHeight="1" spans="1:7">
      <c r="A224" s="292">
        <f t="shared" si="6"/>
        <v>7</v>
      </c>
      <c r="B224" s="303">
        <v>2013813</v>
      </c>
      <c r="C224" s="422" t="s">
        <v>274</v>
      </c>
      <c r="D224" s="317">
        <v>0</v>
      </c>
      <c r="E224" s="317">
        <v>0</v>
      </c>
      <c r="F224" s="317">
        <v>0</v>
      </c>
      <c r="G224" s="121" t="str">
        <f t="shared" si="7"/>
        <v/>
      </c>
    </row>
    <row r="225" s="335" customFormat="1" ht="36" customHeight="1" spans="1:7">
      <c r="A225" s="292">
        <f t="shared" si="6"/>
        <v>7</v>
      </c>
      <c r="B225" s="303">
        <v>2013814</v>
      </c>
      <c r="C225" s="422" t="s">
        <v>275</v>
      </c>
      <c r="D225" s="317">
        <v>0</v>
      </c>
      <c r="E225" s="317">
        <v>0</v>
      </c>
      <c r="F225" s="317">
        <v>0</v>
      </c>
      <c r="G225" s="121" t="str">
        <f t="shared" si="7"/>
        <v/>
      </c>
    </row>
    <row r="226" s="335" customFormat="1" ht="36" customHeight="1" spans="1:7">
      <c r="A226" s="292">
        <f t="shared" si="6"/>
        <v>7</v>
      </c>
      <c r="B226" s="303">
        <v>2013815</v>
      </c>
      <c r="C226" s="422" t="s">
        <v>276</v>
      </c>
      <c r="D226" s="317">
        <v>9</v>
      </c>
      <c r="E226" s="317">
        <v>9</v>
      </c>
      <c r="F226" s="317">
        <v>0</v>
      </c>
      <c r="G226" s="121">
        <f t="shared" si="7"/>
        <v>-1</v>
      </c>
    </row>
    <row r="227" s="335" customFormat="1" ht="36" customHeight="1" spans="1:7">
      <c r="A227" s="292">
        <f t="shared" si="6"/>
        <v>7</v>
      </c>
      <c r="B227" s="303">
        <v>2013816</v>
      </c>
      <c r="C227" s="422" t="s">
        <v>277</v>
      </c>
      <c r="D227" s="317">
        <v>29</v>
      </c>
      <c r="E227" s="317">
        <v>27</v>
      </c>
      <c r="F227" s="317">
        <v>13</v>
      </c>
      <c r="G227" s="121">
        <f t="shared" si="7"/>
        <v>-0.519</v>
      </c>
    </row>
    <row r="228" s="335" customFormat="1" ht="36" customHeight="1" spans="1:7">
      <c r="A228" s="292">
        <f t="shared" si="6"/>
        <v>7</v>
      </c>
      <c r="B228" s="303">
        <v>2013850</v>
      </c>
      <c r="C228" s="422" t="s">
        <v>165</v>
      </c>
      <c r="D228" s="317">
        <v>136</v>
      </c>
      <c r="E228" s="317">
        <v>136</v>
      </c>
      <c r="F228" s="317">
        <v>127</v>
      </c>
      <c r="G228" s="121">
        <f t="shared" si="7"/>
        <v>-0.066</v>
      </c>
    </row>
    <row r="229" s="335" customFormat="1" ht="36" customHeight="1" spans="1:7">
      <c r="A229" s="292">
        <f t="shared" si="6"/>
        <v>7</v>
      </c>
      <c r="B229" s="303">
        <v>2013899</v>
      </c>
      <c r="C229" s="422" t="s">
        <v>278</v>
      </c>
      <c r="D229" s="317">
        <v>5</v>
      </c>
      <c r="E229" s="317">
        <v>5</v>
      </c>
      <c r="F229" s="317">
        <v>5</v>
      </c>
      <c r="G229" s="121">
        <f t="shared" si="7"/>
        <v>0</v>
      </c>
    </row>
    <row r="230" ht="36" customHeight="1" spans="1:7">
      <c r="A230" s="292">
        <f t="shared" si="6"/>
        <v>5</v>
      </c>
      <c r="B230" s="303">
        <v>20199</v>
      </c>
      <c r="C230" s="343" t="s">
        <v>279</v>
      </c>
      <c r="D230" s="317">
        <f>SUM(D231:D232)</f>
        <v>6548</v>
      </c>
      <c r="E230" s="317">
        <f>SUM(E231:E232)</f>
        <v>14736</v>
      </c>
      <c r="F230" s="317">
        <v>4921</v>
      </c>
      <c r="G230" s="121">
        <f t="shared" si="7"/>
        <v>-0.666</v>
      </c>
    </row>
    <row r="231" s="335" customFormat="1" ht="36" customHeight="1" spans="1:7">
      <c r="A231" s="292">
        <f t="shared" si="6"/>
        <v>7</v>
      </c>
      <c r="B231" s="303">
        <v>2019901</v>
      </c>
      <c r="C231" s="422" t="s">
        <v>280</v>
      </c>
      <c r="D231" s="317">
        <v>0</v>
      </c>
      <c r="E231" s="317">
        <v>0</v>
      </c>
      <c r="F231" s="317">
        <v>0</v>
      </c>
      <c r="G231" s="121" t="str">
        <f t="shared" si="7"/>
        <v/>
      </c>
    </row>
    <row r="232" s="335" customFormat="1" ht="36" customHeight="1" spans="1:7">
      <c r="A232" s="292">
        <f t="shared" si="6"/>
        <v>7</v>
      </c>
      <c r="B232" s="303">
        <v>2019999</v>
      </c>
      <c r="C232" s="422" t="s">
        <v>279</v>
      </c>
      <c r="D232" s="317">
        <v>6548</v>
      </c>
      <c r="E232" s="317">
        <v>14736</v>
      </c>
      <c r="F232" s="317">
        <v>4921</v>
      </c>
      <c r="G232" s="121">
        <f t="shared" si="7"/>
        <v>-0.666</v>
      </c>
    </row>
    <row r="233" ht="36" customHeight="1" spans="1:7">
      <c r="A233" s="292">
        <f t="shared" si="6"/>
        <v>3</v>
      </c>
      <c r="B233" s="306">
        <v>202</v>
      </c>
      <c r="C233" s="300" t="s">
        <v>111</v>
      </c>
      <c r="D233" s="301">
        <f>SUM(D234:D235)</f>
        <v>0</v>
      </c>
      <c r="E233" s="301">
        <f>SUM(E234:E235)</f>
        <v>0</v>
      </c>
      <c r="F233" s="301">
        <v>0</v>
      </c>
      <c r="G233" s="117" t="str">
        <f t="shared" si="7"/>
        <v/>
      </c>
    </row>
    <row r="234" s="335" customFormat="1" ht="36" customHeight="1" spans="1:7">
      <c r="A234" s="292">
        <f t="shared" si="6"/>
        <v>5</v>
      </c>
      <c r="B234" s="303">
        <v>20205</v>
      </c>
      <c r="C234" s="343" t="s">
        <v>281</v>
      </c>
      <c r="D234" s="317">
        <f>40-40</f>
        <v>0</v>
      </c>
      <c r="E234" s="317">
        <f>40-40</f>
        <v>0</v>
      </c>
      <c r="F234" s="317">
        <v>0</v>
      </c>
      <c r="G234" s="121" t="str">
        <f t="shared" si="7"/>
        <v/>
      </c>
    </row>
    <row r="235" s="335" customFormat="1" ht="36" customHeight="1" spans="1:7">
      <c r="A235" s="292">
        <f t="shared" si="6"/>
        <v>5</v>
      </c>
      <c r="B235" s="303">
        <v>20299</v>
      </c>
      <c r="C235" s="343" t="s">
        <v>282</v>
      </c>
      <c r="D235" s="301"/>
      <c r="E235" s="301"/>
      <c r="F235" s="301"/>
      <c r="G235" s="121" t="str">
        <f t="shared" si="7"/>
        <v/>
      </c>
    </row>
    <row r="236" ht="36" customHeight="1" spans="1:7">
      <c r="A236" s="292">
        <f t="shared" si="6"/>
        <v>3</v>
      </c>
      <c r="B236" s="306">
        <v>203</v>
      </c>
      <c r="C236" s="300" t="s">
        <v>112</v>
      </c>
      <c r="D236" s="301">
        <f>SUM(D237,D241,D243,D245,D255)</f>
        <v>142</v>
      </c>
      <c r="E236" s="301">
        <f>SUM(E237,E241,E243,E245,E255)</f>
        <v>200</v>
      </c>
      <c r="F236" s="301">
        <v>196</v>
      </c>
      <c r="G236" s="117">
        <f t="shared" si="7"/>
        <v>-0.02</v>
      </c>
    </row>
    <row r="237" ht="36" customHeight="1" spans="1:7">
      <c r="A237" s="292">
        <f t="shared" si="6"/>
        <v>5</v>
      </c>
      <c r="B237" s="315">
        <v>20301</v>
      </c>
      <c r="C237" s="355" t="s">
        <v>1710</v>
      </c>
      <c r="D237" s="317">
        <f>SUM(D238:D240)</f>
        <v>0</v>
      </c>
      <c r="E237" s="317">
        <f>SUM(E238:E240)</f>
        <v>0</v>
      </c>
      <c r="F237" s="317">
        <v>0</v>
      </c>
      <c r="G237" s="121" t="str">
        <f t="shared" si="7"/>
        <v/>
      </c>
    </row>
    <row r="238" s="335" customFormat="1" ht="36" customHeight="1" spans="1:7">
      <c r="A238" s="292">
        <f t="shared" si="6"/>
        <v>7</v>
      </c>
      <c r="B238" s="315">
        <v>2030101</v>
      </c>
      <c r="C238" s="422" t="s">
        <v>284</v>
      </c>
      <c r="D238" s="317">
        <v>0</v>
      </c>
      <c r="E238" s="317">
        <v>0</v>
      </c>
      <c r="F238" s="317">
        <v>0</v>
      </c>
      <c r="G238" s="121" t="str">
        <f t="shared" si="7"/>
        <v/>
      </c>
    </row>
    <row r="239" s="335" customFormat="1" ht="36" customHeight="1" spans="1:7">
      <c r="A239" s="292">
        <f t="shared" si="6"/>
        <v>7</v>
      </c>
      <c r="B239" s="315">
        <v>2030102</v>
      </c>
      <c r="C239" s="428" t="s">
        <v>285</v>
      </c>
      <c r="D239" s="317">
        <v>0</v>
      </c>
      <c r="E239" s="317">
        <v>0</v>
      </c>
      <c r="F239" s="317">
        <v>0</v>
      </c>
      <c r="G239" s="121" t="str">
        <f t="shared" si="7"/>
        <v/>
      </c>
    </row>
    <row r="240" s="335" customFormat="1" ht="36" customHeight="1" spans="1:7">
      <c r="A240" s="292">
        <f t="shared" si="6"/>
        <v>7</v>
      </c>
      <c r="B240" s="315">
        <v>2030199</v>
      </c>
      <c r="C240" s="428" t="s">
        <v>286</v>
      </c>
      <c r="D240" s="317">
        <v>0</v>
      </c>
      <c r="E240" s="317">
        <v>0</v>
      </c>
      <c r="F240" s="317">
        <v>0</v>
      </c>
      <c r="G240" s="121" t="str">
        <f t="shared" si="7"/>
        <v/>
      </c>
    </row>
    <row r="241" s="335" customFormat="1" ht="36" customHeight="1" spans="1:7">
      <c r="A241" s="292">
        <f t="shared" si="6"/>
        <v>5</v>
      </c>
      <c r="B241" s="315">
        <v>20304</v>
      </c>
      <c r="C241" s="343" t="s">
        <v>287</v>
      </c>
      <c r="D241" s="301">
        <f>D242</f>
        <v>0</v>
      </c>
      <c r="E241" s="301">
        <f>E242</f>
        <v>0</v>
      </c>
      <c r="F241" s="301">
        <v>0</v>
      </c>
      <c r="G241" s="121" t="str">
        <f t="shared" si="7"/>
        <v/>
      </c>
    </row>
    <row r="242" s="335" customFormat="1" ht="36" customHeight="1" spans="1:7">
      <c r="A242" s="292">
        <f t="shared" si="6"/>
        <v>7</v>
      </c>
      <c r="B242" s="315">
        <v>2030401</v>
      </c>
      <c r="C242" s="422" t="s">
        <v>287</v>
      </c>
      <c r="D242" s="317">
        <v>0</v>
      </c>
      <c r="E242" s="317">
        <v>0</v>
      </c>
      <c r="F242" s="317">
        <v>0</v>
      </c>
      <c r="G242" s="121" t="str">
        <f t="shared" si="7"/>
        <v/>
      </c>
    </row>
    <row r="243" s="335" customFormat="1" ht="36" customHeight="1" spans="1:7">
      <c r="A243" s="292">
        <f t="shared" si="6"/>
        <v>5</v>
      </c>
      <c r="B243" s="315">
        <v>20305</v>
      </c>
      <c r="C243" s="343" t="s">
        <v>288</v>
      </c>
      <c r="D243" s="301">
        <f>D244</f>
        <v>0</v>
      </c>
      <c r="E243" s="301">
        <f>E244</f>
        <v>0</v>
      </c>
      <c r="F243" s="301">
        <v>0</v>
      </c>
      <c r="G243" s="121" t="str">
        <f t="shared" si="7"/>
        <v/>
      </c>
    </row>
    <row r="244" s="335" customFormat="1" ht="36" customHeight="1" spans="1:7">
      <c r="A244" s="292">
        <f t="shared" si="6"/>
        <v>7</v>
      </c>
      <c r="B244" s="315">
        <v>2030501</v>
      </c>
      <c r="C244" s="422" t="s">
        <v>288</v>
      </c>
      <c r="D244" s="317">
        <v>0</v>
      </c>
      <c r="E244" s="317">
        <v>0</v>
      </c>
      <c r="F244" s="317">
        <v>0</v>
      </c>
      <c r="G244" s="121" t="str">
        <f t="shared" si="7"/>
        <v/>
      </c>
    </row>
    <row r="245" ht="36" customHeight="1" spans="1:7">
      <c r="A245" s="292">
        <f t="shared" si="6"/>
        <v>5</v>
      </c>
      <c r="B245" s="303">
        <v>20306</v>
      </c>
      <c r="C245" s="343" t="s">
        <v>289</v>
      </c>
      <c r="D245" s="317">
        <f>SUM(D246:D254)</f>
        <v>142</v>
      </c>
      <c r="E245" s="317">
        <f>SUM(E246:E254)</f>
        <v>200</v>
      </c>
      <c r="F245" s="317">
        <v>196</v>
      </c>
      <c r="G245" s="121">
        <f t="shared" si="7"/>
        <v>-0.02</v>
      </c>
    </row>
    <row r="246" s="335" customFormat="1" ht="36" customHeight="1" spans="1:7">
      <c r="A246" s="292">
        <f t="shared" si="6"/>
        <v>7</v>
      </c>
      <c r="B246" s="303">
        <v>2030601</v>
      </c>
      <c r="C246" s="422" t="s">
        <v>290</v>
      </c>
      <c r="D246" s="317">
        <v>73</v>
      </c>
      <c r="E246" s="317">
        <v>84</v>
      </c>
      <c r="F246" s="317">
        <v>88</v>
      </c>
      <c r="G246" s="121">
        <f t="shared" si="7"/>
        <v>0.048</v>
      </c>
    </row>
    <row r="247" s="335" customFormat="1" ht="36" customHeight="1" spans="1:7">
      <c r="A247" s="292">
        <f t="shared" si="6"/>
        <v>7</v>
      </c>
      <c r="B247" s="303">
        <v>2030602</v>
      </c>
      <c r="C247" s="422" t="s">
        <v>291</v>
      </c>
      <c r="D247" s="317">
        <v>0</v>
      </c>
      <c r="E247" s="317">
        <v>0</v>
      </c>
      <c r="F247" s="317">
        <v>0</v>
      </c>
      <c r="G247" s="121" t="str">
        <f t="shared" si="7"/>
        <v/>
      </c>
    </row>
    <row r="248" s="335" customFormat="1" ht="36" customHeight="1" spans="1:7">
      <c r="A248" s="292">
        <f t="shared" si="6"/>
        <v>7</v>
      </c>
      <c r="B248" s="303">
        <v>2030603</v>
      </c>
      <c r="C248" s="422" t="s">
        <v>292</v>
      </c>
      <c r="D248" s="317">
        <v>0</v>
      </c>
      <c r="E248" s="317">
        <v>0</v>
      </c>
      <c r="F248" s="317">
        <v>0</v>
      </c>
      <c r="G248" s="121" t="str">
        <f t="shared" si="7"/>
        <v/>
      </c>
    </row>
    <row r="249" s="335" customFormat="1" ht="36" customHeight="1" spans="1:7">
      <c r="A249" s="292">
        <f t="shared" si="6"/>
        <v>7</v>
      </c>
      <c r="B249" s="303">
        <v>2030604</v>
      </c>
      <c r="C249" s="422" t="s">
        <v>293</v>
      </c>
      <c r="D249" s="317">
        <v>0</v>
      </c>
      <c r="E249" s="317">
        <v>0</v>
      </c>
      <c r="F249" s="317">
        <v>0</v>
      </c>
      <c r="G249" s="121" t="str">
        <f t="shared" si="7"/>
        <v/>
      </c>
    </row>
    <row r="250" s="335" customFormat="1" ht="36" customHeight="1" spans="1:7">
      <c r="A250" s="292">
        <f t="shared" si="6"/>
        <v>7</v>
      </c>
      <c r="B250" s="303">
        <v>2030605</v>
      </c>
      <c r="C250" s="422" t="s">
        <v>294</v>
      </c>
      <c r="D250" s="317">
        <v>0</v>
      </c>
      <c r="E250" s="317">
        <v>0</v>
      </c>
      <c r="F250" s="317">
        <v>0</v>
      </c>
      <c r="G250" s="121" t="str">
        <f t="shared" si="7"/>
        <v/>
      </c>
    </row>
    <row r="251" s="335" customFormat="1" ht="36" customHeight="1" spans="1:7">
      <c r="A251" s="292">
        <f t="shared" si="6"/>
        <v>7</v>
      </c>
      <c r="B251" s="303">
        <v>2030606</v>
      </c>
      <c r="C251" s="422" t="s">
        <v>295</v>
      </c>
      <c r="D251" s="317">
        <v>0</v>
      </c>
      <c r="E251" s="317">
        <v>0</v>
      </c>
      <c r="F251" s="317">
        <v>0</v>
      </c>
      <c r="G251" s="121" t="str">
        <f t="shared" si="7"/>
        <v/>
      </c>
    </row>
    <row r="252" s="335" customFormat="1" ht="36" customHeight="1" spans="1:7">
      <c r="A252" s="292">
        <f t="shared" si="6"/>
        <v>7</v>
      </c>
      <c r="B252" s="303">
        <v>2030607</v>
      </c>
      <c r="C252" s="422" t="s">
        <v>296</v>
      </c>
      <c r="D252" s="317">
        <v>47</v>
      </c>
      <c r="E252" s="317">
        <v>94</v>
      </c>
      <c r="F252" s="317">
        <v>106</v>
      </c>
      <c r="G252" s="121">
        <f t="shared" si="7"/>
        <v>0.128</v>
      </c>
    </row>
    <row r="253" s="335" customFormat="1" ht="36" customHeight="1" spans="1:7">
      <c r="A253" s="292">
        <f t="shared" si="6"/>
        <v>7</v>
      </c>
      <c r="B253" s="303">
        <v>2030608</v>
      </c>
      <c r="C253" s="422" t="s">
        <v>297</v>
      </c>
      <c r="D253" s="317">
        <v>0</v>
      </c>
      <c r="E253" s="317">
        <v>0</v>
      </c>
      <c r="F253" s="317">
        <v>0</v>
      </c>
      <c r="G253" s="121" t="str">
        <f t="shared" si="7"/>
        <v/>
      </c>
    </row>
    <row r="254" s="335" customFormat="1" ht="36" customHeight="1" spans="1:7">
      <c r="A254" s="292">
        <f t="shared" si="6"/>
        <v>7</v>
      </c>
      <c r="B254" s="303">
        <v>2030699</v>
      </c>
      <c r="C254" s="422" t="s">
        <v>298</v>
      </c>
      <c r="D254" s="317">
        <v>22</v>
      </c>
      <c r="E254" s="317">
        <v>22</v>
      </c>
      <c r="F254" s="317">
        <v>2</v>
      </c>
      <c r="G254" s="121">
        <f t="shared" si="7"/>
        <v>-0.909</v>
      </c>
    </row>
    <row r="255" ht="36" customHeight="1" spans="1:7">
      <c r="A255" s="292">
        <f t="shared" si="6"/>
        <v>5</v>
      </c>
      <c r="B255" s="303">
        <v>20399</v>
      </c>
      <c r="C255" s="343" t="s">
        <v>299</v>
      </c>
      <c r="D255" s="317">
        <f>D256</f>
        <v>0</v>
      </c>
      <c r="E255" s="317">
        <f>E256</f>
        <v>0</v>
      </c>
      <c r="F255" s="317">
        <v>0</v>
      </c>
      <c r="G255" s="121" t="str">
        <f t="shared" si="7"/>
        <v/>
      </c>
    </row>
    <row r="256" s="335" customFormat="1" ht="36" customHeight="1" spans="1:7">
      <c r="A256" s="292">
        <f t="shared" si="6"/>
        <v>7</v>
      </c>
      <c r="B256" s="303">
        <v>2039999</v>
      </c>
      <c r="C256" s="422" t="s">
        <v>299</v>
      </c>
      <c r="D256" s="317">
        <v>0</v>
      </c>
      <c r="E256" s="317">
        <v>0</v>
      </c>
      <c r="F256" s="317">
        <v>0</v>
      </c>
      <c r="G256" s="121" t="str">
        <f t="shared" si="7"/>
        <v/>
      </c>
    </row>
    <row r="257" ht="36" customHeight="1" spans="1:7">
      <c r="A257" s="292">
        <f t="shared" si="6"/>
        <v>3</v>
      </c>
      <c r="B257" s="306">
        <v>204</v>
      </c>
      <c r="C257" s="300" t="s">
        <v>113</v>
      </c>
      <c r="D257" s="301">
        <f>SUM(D258,D261,D272,D279,D287,D296,D310,D320,D330,D338,D344)</f>
        <v>8992</v>
      </c>
      <c r="E257" s="301">
        <f>SUM(E258,E261,E272,E279,E287,E296,E310,E320,E330,E338,E344)</f>
        <v>9677</v>
      </c>
      <c r="F257" s="301">
        <v>9091</v>
      </c>
      <c r="G257" s="117">
        <f t="shared" si="7"/>
        <v>-0.061</v>
      </c>
    </row>
    <row r="258" ht="36" customHeight="1" spans="1:7">
      <c r="A258" s="292">
        <f t="shared" si="6"/>
        <v>5</v>
      </c>
      <c r="B258" s="303">
        <v>20401</v>
      </c>
      <c r="C258" s="343" t="s">
        <v>300</v>
      </c>
      <c r="D258" s="317">
        <f>SUM(D259:D260)</f>
        <v>22</v>
      </c>
      <c r="E258" s="317">
        <f>SUM(E259:E260)</f>
        <v>7</v>
      </c>
      <c r="F258" s="317">
        <v>15</v>
      </c>
      <c r="G258" s="121">
        <f t="shared" si="7"/>
        <v>1.143</v>
      </c>
    </row>
    <row r="259" s="335" customFormat="1" ht="36" customHeight="1" spans="1:7">
      <c r="A259" s="292">
        <f t="shared" si="6"/>
        <v>7</v>
      </c>
      <c r="B259" s="303">
        <v>2040101</v>
      </c>
      <c r="C259" s="422" t="s">
        <v>300</v>
      </c>
      <c r="D259" s="317">
        <v>0</v>
      </c>
      <c r="E259" s="317">
        <v>0</v>
      </c>
      <c r="F259" s="317">
        <v>0</v>
      </c>
      <c r="G259" s="121" t="str">
        <f t="shared" si="7"/>
        <v/>
      </c>
    </row>
    <row r="260" s="335" customFormat="1" ht="36" customHeight="1" spans="1:7">
      <c r="A260" s="292">
        <f t="shared" si="6"/>
        <v>7</v>
      </c>
      <c r="B260" s="303">
        <v>2040199</v>
      </c>
      <c r="C260" s="422" t="s">
        <v>301</v>
      </c>
      <c r="D260" s="317">
        <v>22</v>
      </c>
      <c r="E260" s="317">
        <v>7</v>
      </c>
      <c r="F260" s="317">
        <v>15</v>
      </c>
      <c r="G260" s="121">
        <f t="shared" si="7"/>
        <v>1.143</v>
      </c>
    </row>
    <row r="261" ht="36" customHeight="1" spans="1:7">
      <c r="A261" s="292">
        <f t="shared" ref="A261:A324" si="8">LEN(B261)</f>
        <v>5</v>
      </c>
      <c r="B261" s="303">
        <v>20402</v>
      </c>
      <c r="C261" s="343" t="s">
        <v>302</v>
      </c>
      <c r="D261" s="317">
        <f>SUM(D262:D271)</f>
        <v>7756</v>
      </c>
      <c r="E261" s="317">
        <f>SUM(E262:E271)</f>
        <v>8396</v>
      </c>
      <c r="F261" s="317">
        <v>8072</v>
      </c>
      <c r="G261" s="121">
        <f t="shared" ref="G261:G324" si="9">IF(E261&gt;0,(F261-E261)/E261,"")</f>
        <v>-0.039</v>
      </c>
    </row>
    <row r="262" s="335" customFormat="1" ht="36" customHeight="1" spans="1:7">
      <c r="A262" s="292">
        <f t="shared" si="8"/>
        <v>7</v>
      </c>
      <c r="B262" s="303">
        <v>2040201</v>
      </c>
      <c r="C262" s="422" t="s">
        <v>156</v>
      </c>
      <c r="D262" s="317">
        <v>6541</v>
      </c>
      <c r="E262" s="317">
        <v>6657</v>
      </c>
      <c r="F262" s="317">
        <v>6314</v>
      </c>
      <c r="G262" s="121">
        <f t="shared" si="9"/>
        <v>-0.052</v>
      </c>
    </row>
    <row r="263" s="335" customFormat="1" ht="36" customHeight="1" spans="1:7">
      <c r="A263" s="292">
        <f t="shared" si="8"/>
        <v>7</v>
      </c>
      <c r="B263" s="303">
        <v>2040202</v>
      </c>
      <c r="C263" s="422" t="s">
        <v>157</v>
      </c>
      <c r="D263" s="317">
        <v>846</v>
      </c>
      <c r="E263" s="317">
        <v>784</v>
      </c>
      <c r="F263" s="317">
        <v>844</v>
      </c>
      <c r="G263" s="121">
        <f t="shared" si="9"/>
        <v>0.077</v>
      </c>
    </row>
    <row r="264" s="335" customFormat="1" ht="36" customHeight="1" spans="1:7">
      <c r="A264" s="292">
        <f t="shared" si="8"/>
        <v>7</v>
      </c>
      <c r="B264" s="303">
        <v>2040203</v>
      </c>
      <c r="C264" s="422" t="s">
        <v>158</v>
      </c>
      <c r="D264" s="317">
        <v>0</v>
      </c>
      <c r="E264" s="317">
        <v>0</v>
      </c>
      <c r="F264" s="317">
        <v>0</v>
      </c>
      <c r="G264" s="121" t="str">
        <f t="shared" si="9"/>
        <v/>
      </c>
    </row>
    <row r="265" s="335" customFormat="1" ht="36" customHeight="1" spans="1:7">
      <c r="A265" s="292">
        <f t="shared" si="8"/>
        <v>7</v>
      </c>
      <c r="B265" s="303">
        <v>2040219</v>
      </c>
      <c r="C265" s="422" t="s">
        <v>197</v>
      </c>
      <c r="D265" s="317">
        <v>0</v>
      </c>
      <c r="E265" s="317">
        <v>0</v>
      </c>
      <c r="F265" s="317">
        <v>0</v>
      </c>
      <c r="G265" s="121" t="str">
        <f t="shared" si="9"/>
        <v/>
      </c>
    </row>
    <row r="266" s="335" customFormat="1" ht="36" customHeight="1" spans="1:7">
      <c r="A266" s="292">
        <f t="shared" si="8"/>
        <v>7</v>
      </c>
      <c r="B266" s="303">
        <v>2040220</v>
      </c>
      <c r="C266" s="422" t="s">
        <v>303</v>
      </c>
      <c r="D266" s="317">
        <v>128</v>
      </c>
      <c r="E266" s="317">
        <v>123</v>
      </c>
      <c r="F266" s="317">
        <v>100</v>
      </c>
      <c r="G266" s="121">
        <f t="shared" si="9"/>
        <v>-0.187</v>
      </c>
    </row>
    <row r="267" s="335" customFormat="1" ht="36" customHeight="1" spans="1:7">
      <c r="A267" s="292">
        <f t="shared" si="8"/>
        <v>7</v>
      </c>
      <c r="B267" s="303">
        <v>2040221</v>
      </c>
      <c r="C267" s="422" t="s">
        <v>304</v>
      </c>
      <c r="D267" s="317">
        <v>0</v>
      </c>
      <c r="E267" s="317">
        <v>0</v>
      </c>
      <c r="F267" s="317">
        <v>0</v>
      </c>
      <c r="G267" s="121" t="str">
        <f t="shared" si="9"/>
        <v/>
      </c>
    </row>
    <row r="268" s="335" customFormat="1" ht="36" customHeight="1" spans="1:7">
      <c r="A268" s="292">
        <f t="shared" si="8"/>
        <v>7</v>
      </c>
      <c r="B268" s="303">
        <v>2040222</v>
      </c>
      <c r="C268" s="422" t="s">
        <v>305</v>
      </c>
      <c r="D268" s="317">
        <v>0</v>
      </c>
      <c r="E268" s="317">
        <v>0</v>
      </c>
      <c r="F268" s="317">
        <v>0</v>
      </c>
      <c r="G268" s="121" t="str">
        <f t="shared" si="9"/>
        <v/>
      </c>
    </row>
    <row r="269" s="335" customFormat="1" ht="36" customHeight="1" spans="1:7">
      <c r="A269" s="292">
        <f t="shared" si="8"/>
        <v>7</v>
      </c>
      <c r="B269" s="303">
        <v>2040223</v>
      </c>
      <c r="C269" s="422" t="s">
        <v>306</v>
      </c>
      <c r="D269" s="317">
        <v>0</v>
      </c>
      <c r="E269" s="317">
        <v>0</v>
      </c>
      <c r="F269" s="317">
        <v>0</v>
      </c>
      <c r="G269" s="121" t="str">
        <f t="shared" si="9"/>
        <v/>
      </c>
    </row>
    <row r="270" s="335" customFormat="1" ht="36" customHeight="1" spans="1:7">
      <c r="A270" s="292">
        <f t="shared" si="8"/>
        <v>7</v>
      </c>
      <c r="B270" s="303">
        <v>2040250</v>
      </c>
      <c r="C270" s="422" t="s">
        <v>165</v>
      </c>
      <c r="D270" s="317">
        <v>0</v>
      </c>
      <c r="E270" s="317">
        <v>0</v>
      </c>
      <c r="F270" s="317">
        <v>0</v>
      </c>
      <c r="G270" s="121" t="str">
        <f t="shared" si="9"/>
        <v/>
      </c>
    </row>
    <row r="271" s="335" customFormat="1" ht="36" customHeight="1" spans="1:7">
      <c r="A271" s="292">
        <f t="shared" si="8"/>
        <v>7</v>
      </c>
      <c r="B271" s="303">
        <v>2040299</v>
      </c>
      <c r="C271" s="422" t="s">
        <v>307</v>
      </c>
      <c r="D271" s="317">
        <v>241</v>
      </c>
      <c r="E271" s="317">
        <v>832</v>
      </c>
      <c r="F271" s="317">
        <v>814</v>
      </c>
      <c r="G271" s="121">
        <f t="shared" si="9"/>
        <v>-0.022</v>
      </c>
    </row>
    <row r="272" ht="36" customHeight="1" spans="1:7">
      <c r="A272" s="292">
        <f t="shared" si="8"/>
        <v>5</v>
      </c>
      <c r="B272" s="303">
        <v>20403</v>
      </c>
      <c r="C272" s="343" t="s">
        <v>308</v>
      </c>
      <c r="D272" s="317">
        <f>SUM(D273:D278)</f>
        <v>0</v>
      </c>
      <c r="E272" s="317">
        <f>SUM(E273:E278)</f>
        <v>0</v>
      </c>
      <c r="F272" s="317">
        <v>0</v>
      </c>
      <c r="G272" s="121" t="str">
        <f t="shared" si="9"/>
        <v/>
      </c>
    </row>
    <row r="273" s="335" customFormat="1" ht="36" customHeight="1" spans="1:7">
      <c r="A273" s="292">
        <f t="shared" si="8"/>
        <v>7</v>
      </c>
      <c r="B273" s="303">
        <v>2040301</v>
      </c>
      <c r="C273" s="422" t="s">
        <v>156</v>
      </c>
      <c r="D273" s="317">
        <v>0</v>
      </c>
      <c r="E273" s="317">
        <v>0</v>
      </c>
      <c r="F273" s="317">
        <v>0</v>
      </c>
      <c r="G273" s="121" t="str">
        <f t="shared" si="9"/>
        <v/>
      </c>
    </row>
    <row r="274" s="335" customFormat="1" ht="36" customHeight="1" spans="1:7">
      <c r="A274" s="292">
        <f t="shared" si="8"/>
        <v>7</v>
      </c>
      <c r="B274" s="303">
        <v>2040302</v>
      </c>
      <c r="C274" s="422" t="s">
        <v>157</v>
      </c>
      <c r="D274" s="317">
        <v>0</v>
      </c>
      <c r="E274" s="317">
        <v>0</v>
      </c>
      <c r="F274" s="317">
        <v>0</v>
      </c>
      <c r="G274" s="121" t="str">
        <f t="shared" si="9"/>
        <v/>
      </c>
    </row>
    <row r="275" s="335" customFormat="1" ht="36" customHeight="1" spans="1:7">
      <c r="A275" s="292">
        <f t="shared" si="8"/>
        <v>7</v>
      </c>
      <c r="B275" s="303">
        <v>2040303</v>
      </c>
      <c r="C275" s="422" t="s">
        <v>158</v>
      </c>
      <c r="D275" s="317">
        <v>0</v>
      </c>
      <c r="E275" s="317">
        <v>0</v>
      </c>
      <c r="F275" s="317">
        <v>0</v>
      </c>
      <c r="G275" s="121" t="str">
        <f t="shared" si="9"/>
        <v/>
      </c>
    </row>
    <row r="276" s="335" customFormat="1" ht="36" customHeight="1" spans="1:7">
      <c r="A276" s="292">
        <f t="shared" si="8"/>
        <v>7</v>
      </c>
      <c r="B276" s="303">
        <v>2040304</v>
      </c>
      <c r="C276" s="422" t="s">
        <v>309</v>
      </c>
      <c r="D276" s="317">
        <v>0</v>
      </c>
      <c r="E276" s="317">
        <v>0</v>
      </c>
      <c r="F276" s="317">
        <v>0</v>
      </c>
      <c r="G276" s="121" t="str">
        <f t="shared" si="9"/>
        <v/>
      </c>
    </row>
    <row r="277" s="335" customFormat="1" ht="36" customHeight="1" spans="1:7">
      <c r="A277" s="292">
        <f t="shared" si="8"/>
        <v>7</v>
      </c>
      <c r="B277" s="303">
        <v>2040350</v>
      </c>
      <c r="C277" s="422" t="s">
        <v>165</v>
      </c>
      <c r="D277" s="317">
        <v>0</v>
      </c>
      <c r="E277" s="317">
        <v>0</v>
      </c>
      <c r="F277" s="317">
        <v>0</v>
      </c>
      <c r="G277" s="121" t="str">
        <f t="shared" si="9"/>
        <v/>
      </c>
    </row>
    <row r="278" s="335" customFormat="1" ht="36" customHeight="1" spans="1:7">
      <c r="A278" s="292">
        <f t="shared" si="8"/>
        <v>7</v>
      </c>
      <c r="B278" s="303">
        <v>2040399</v>
      </c>
      <c r="C278" s="422" t="s">
        <v>310</v>
      </c>
      <c r="D278" s="317">
        <v>0</v>
      </c>
      <c r="E278" s="317">
        <v>0</v>
      </c>
      <c r="F278" s="317">
        <v>0</v>
      </c>
      <c r="G278" s="121" t="str">
        <f t="shared" si="9"/>
        <v/>
      </c>
    </row>
    <row r="279" ht="36" customHeight="1" spans="1:7">
      <c r="A279" s="292">
        <f t="shared" si="8"/>
        <v>5</v>
      </c>
      <c r="B279" s="303">
        <v>20404</v>
      </c>
      <c r="C279" s="343" t="s">
        <v>311</v>
      </c>
      <c r="D279" s="317">
        <f>SUM(D280:D286)</f>
        <v>80</v>
      </c>
      <c r="E279" s="317">
        <f>SUM(E280:E286)</f>
        <v>80</v>
      </c>
      <c r="F279" s="317">
        <v>31</v>
      </c>
      <c r="G279" s="121">
        <f t="shared" si="9"/>
        <v>-0.613</v>
      </c>
    </row>
    <row r="280" s="335" customFormat="1" ht="36" customHeight="1" spans="1:7">
      <c r="A280" s="292">
        <f t="shared" si="8"/>
        <v>7</v>
      </c>
      <c r="B280" s="303">
        <v>2040401</v>
      </c>
      <c r="C280" s="422" t="s">
        <v>156</v>
      </c>
      <c r="D280" s="317">
        <v>80</v>
      </c>
      <c r="E280" s="317">
        <v>80</v>
      </c>
      <c r="F280" s="317">
        <v>31</v>
      </c>
      <c r="G280" s="121">
        <f t="shared" si="9"/>
        <v>-0.613</v>
      </c>
    </row>
    <row r="281" s="335" customFormat="1" ht="36" customHeight="1" spans="1:7">
      <c r="A281" s="292">
        <f t="shared" si="8"/>
        <v>7</v>
      </c>
      <c r="B281" s="303">
        <v>2040402</v>
      </c>
      <c r="C281" s="422" t="s">
        <v>157</v>
      </c>
      <c r="D281" s="317">
        <v>0</v>
      </c>
      <c r="E281" s="317">
        <v>0</v>
      </c>
      <c r="F281" s="317">
        <v>0</v>
      </c>
      <c r="G281" s="121" t="str">
        <f t="shared" si="9"/>
        <v/>
      </c>
    </row>
    <row r="282" s="335" customFormat="1" ht="36" customHeight="1" spans="1:7">
      <c r="A282" s="292">
        <f t="shared" si="8"/>
        <v>7</v>
      </c>
      <c r="B282" s="303">
        <v>2040403</v>
      </c>
      <c r="C282" s="422" t="s">
        <v>158</v>
      </c>
      <c r="D282" s="317">
        <v>0</v>
      </c>
      <c r="E282" s="317">
        <v>0</v>
      </c>
      <c r="F282" s="317">
        <v>0</v>
      </c>
      <c r="G282" s="121" t="str">
        <f t="shared" si="9"/>
        <v/>
      </c>
    </row>
    <row r="283" s="335" customFormat="1" ht="36" customHeight="1" spans="1:7">
      <c r="A283" s="292">
        <f t="shared" si="8"/>
        <v>7</v>
      </c>
      <c r="B283" s="303">
        <v>2040409</v>
      </c>
      <c r="C283" s="422" t="s">
        <v>312</v>
      </c>
      <c r="D283" s="317">
        <v>0</v>
      </c>
      <c r="E283" s="317">
        <v>0</v>
      </c>
      <c r="F283" s="317">
        <v>0</v>
      </c>
      <c r="G283" s="121" t="str">
        <f t="shared" si="9"/>
        <v/>
      </c>
    </row>
    <row r="284" s="335" customFormat="1" ht="36" customHeight="1" spans="1:7">
      <c r="A284" s="292">
        <f t="shared" si="8"/>
        <v>7</v>
      </c>
      <c r="B284" s="303">
        <v>2040410</v>
      </c>
      <c r="C284" s="422" t="s">
        <v>313</v>
      </c>
      <c r="D284" s="317">
        <v>0</v>
      </c>
      <c r="E284" s="317">
        <v>0</v>
      </c>
      <c r="F284" s="317">
        <v>0</v>
      </c>
      <c r="G284" s="121" t="str">
        <f t="shared" si="9"/>
        <v/>
      </c>
    </row>
    <row r="285" s="335" customFormat="1" ht="36" customHeight="1" spans="1:7">
      <c r="A285" s="292">
        <f t="shared" si="8"/>
        <v>7</v>
      </c>
      <c r="B285" s="303">
        <v>2040450</v>
      </c>
      <c r="C285" s="422" t="s">
        <v>165</v>
      </c>
      <c r="D285" s="317">
        <v>0</v>
      </c>
      <c r="E285" s="317">
        <v>0</v>
      </c>
      <c r="F285" s="317">
        <v>0</v>
      </c>
      <c r="G285" s="121" t="str">
        <f t="shared" si="9"/>
        <v/>
      </c>
    </row>
    <row r="286" s="335" customFormat="1" ht="36" customHeight="1" spans="1:7">
      <c r="A286" s="292">
        <f t="shared" si="8"/>
        <v>7</v>
      </c>
      <c r="B286" s="303">
        <v>2040499</v>
      </c>
      <c r="C286" s="422" t="s">
        <v>314</v>
      </c>
      <c r="D286" s="317">
        <v>0</v>
      </c>
      <c r="E286" s="317">
        <v>0</v>
      </c>
      <c r="F286" s="317">
        <v>0</v>
      </c>
      <c r="G286" s="121" t="str">
        <f t="shared" si="9"/>
        <v/>
      </c>
    </row>
    <row r="287" ht="36" customHeight="1" spans="1:7">
      <c r="A287" s="292">
        <f t="shared" si="8"/>
        <v>5</v>
      </c>
      <c r="B287" s="303">
        <v>20405</v>
      </c>
      <c r="C287" s="343" t="s">
        <v>315</v>
      </c>
      <c r="D287" s="317">
        <f>SUM(D288:D295)</f>
        <v>163</v>
      </c>
      <c r="E287" s="317">
        <f>SUM(E288:E295)</f>
        <v>163</v>
      </c>
      <c r="F287" s="317">
        <v>51</v>
      </c>
      <c r="G287" s="121">
        <f t="shared" si="9"/>
        <v>-0.687</v>
      </c>
    </row>
    <row r="288" s="335" customFormat="1" ht="36" customHeight="1" spans="1:7">
      <c r="A288" s="292">
        <f t="shared" si="8"/>
        <v>7</v>
      </c>
      <c r="B288" s="303">
        <v>2040501</v>
      </c>
      <c r="C288" s="422" t="s">
        <v>156</v>
      </c>
      <c r="D288" s="317">
        <v>131</v>
      </c>
      <c r="E288" s="317">
        <v>131</v>
      </c>
      <c r="F288" s="317">
        <v>51</v>
      </c>
      <c r="G288" s="121">
        <f t="shared" si="9"/>
        <v>-0.611</v>
      </c>
    </row>
    <row r="289" s="335" customFormat="1" ht="36" customHeight="1" spans="1:7">
      <c r="A289" s="292">
        <f t="shared" si="8"/>
        <v>7</v>
      </c>
      <c r="B289" s="303">
        <v>2040502</v>
      </c>
      <c r="C289" s="422" t="s">
        <v>157</v>
      </c>
      <c r="D289" s="317">
        <v>20</v>
      </c>
      <c r="E289" s="317">
        <v>0</v>
      </c>
      <c r="F289" s="317">
        <v>0</v>
      </c>
      <c r="G289" s="121" t="str">
        <f t="shared" si="9"/>
        <v/>
      </c>
    </row>
    <row r="290" s="335" customFormat="1" ht="36" customHeight="1" spans="1:7">
      <c r="A290" s="292">
        <f t="shared" si="8"/>
        <v>7</v>
      </c>
      <c r="B290" s="303">
        <v>2040503</v>
      </c>
      <c r="C290" s="422" t="s">
        <v>158</v>
      </c>
      <c r="D290" s="317">
        <v>0</v>
      </c>
      <c r="E290" s="317">
        <v>0</v>
      </c>
      <c r="F290" s="317">
        <v>0</v>
      </c>
      <c r="G290" s="121" t="str">
        <f t="shared" si="9"/>
        <v/>
      </c>
    </row>
    <row r="291" s="335" customFormat="1" ht="36" customHeight="1" spans="1:7">
      <c r="A291" s="292">
        <f t="shared" si="8"/>
        <v>7</v>
      </c>
      <c r="B291" s="303">
        <v>2040504</v>
      </c>
      <c r="C291" s="422" t="s">
        <v>316</v>
      </c>
      <c r="D291" s="317">
        <v>0</v>
      </c>
      <c r="E291" s="317">
        <v>0</v>
      </c>
      <c r="F291" s="317">
        <v>0</v>
      </c>
      <c r="G291" s="121" t="str">
        <f t="shared" si="9"/>
        <v/>
      </c>
    </row>
    <row r="292" s="335" customFormat="1" ht="36" customHeight="1" spans="1:7">
      <c r="A292" s="292">
        <f t="shared" si="8"/>
        <v>7</v>
      </c>
      <c r="B292" s="303">
        <v>2040505</v>
      </c>
      <c r="C292" s="422" t="s">
        <v>317</v>
      </c>
      <c r="D292" s="317">
        <v>0</v>
      </c>
      <c r="E292" s="317">
        <v>0</v>
      </c>
      <c r="F292" s="317">
        <v>0</v>
      </c>
      <c r="G292" s="121" t="str">
        <f t="shared" si="9"/>
        <v/>
      </c>
    </row>
    <row r="293" s="335" customFormat="1" ht="36" customHeight="1" spans="1:7">
      <c r="A293" s="292">
        <f t="shared" si="8"/>
        <v>7</v>
      </c>
      <c r="B293" s="303">
        <v>2040506</v>
      </c>
      <c r="C293" s="422" t="s">
        <v>318</v>
      </c>
      <c r="D293" s="317">
        <v>0</v>
      </c>
      <c r="E293" s="317">
        <v>0</v>
      </c>
      <c r="F293" s="317">
        <v>0</v>
      </c>
      <c r="G293" s="121" t="str">
        <f t="shared" si="9"/>
        <v/>
      </c>
    </row>
    <row r="294" s="335" customFormat="1" ht="36" customHeight="1" spans="1:7">
      <c r="A294" s="292">
        <f t="shared" si="8"/>
        <v>7</v>
      </c>
      <c r="B294" s="303">
        <v>2040550</v>
      </c>
      <c r="C294" s="422" t="s">
        <v>165</v>
      </c>
      <c r="D294" s="317">
        <v>0</v>
      </c>
      <c r="E294" s="317">
        <v>0</v>
      </c>
      <c r="F294" s="317">
        <v>0</v>
      </c>
      <c r="G294" s="121" t="str">
        <f t="shared" si="9"/>
        <v/>
      </c>
    </row>
    <row r="295" s="335" customFormat="1" ht="36" customHeight="1" spans="1:7">
      <c r="A295" s="292">
        <f t="shared" si="8"/>
        <v>7</v>
      </c>
      <c r="B295" s="303">
        <v>2040599</v>
      </c>
      <c r="C295" s="422" t="s">
        <v>319</v>
      </c>
      <c r="D295" s="317">
        <v>12</v>
      </c>
      <c r="E295" s="317">
        <v>32</v>
      </c>
      <c r="F295" s="317">
        <v>0</v>
      </c>
      <c r="G295" s="121">
        <f t="shared" si="9"/>
        <v>-1</v>
      </c>
    </row>
    <row r="296" ht="36" customHeight="1" spans="1:7">
      <c r="A296" s="292">
        <f t="shared" si="8"/>
        <v>5</v>
      </c>
      <c r="B296" s="303">
        <v>20406</v>
      </c>
      <c r="C296" s="343" t="s">
        <v>320</v>
      </c>
      <c r="D296" s="317">
        <f>SUM(D297:D309)</f>
        <v>691</v>
      </c>
      <c r="E296" s="317">
        <f>SUM(E297:E309)</f>
        <v>677</v>
      </c>
      <c r="F296" s="317">
        <v>631</v>
      </c>
      <c r="G296" s="121">
        <f t="shared" si="9"/>
        <v>-0.068</v>
      </c>
    </row>
    <row r="297" s="335" customFormat="1" ht="36" customHeight="1" spans="1:7">
      <c r="A297" s="292">
        <f t="shared" si="8"/>
        <v>7</v>
      </c>
      <c r="B297" s="303">
        <v>2040601</v>
      </c>
      <c r="C297" s="422" t="s">
        <v>156</v>
      </c>
      <c r="D297" s="317">
        <v>383</v>
      </c>
      <c r="E297" s="317">
        <v>406</v>
      </c>
      <c r="F297" s="317">
        <v>442</v>
      </c>
      <c r="G297" s="121">
        <f t="shared" si="9"/>
        <v>0.089</v>
      </c>
    </row>
    <row r="298" s="335" customFormat="1" ht="36" customHeight="1" spans="1:7">
      <c r="A298" s="292">
        <f t="shared" si="8"/>
        <v>7</v>
      </c>
      <c r="B298" s="303">
        <v>2040602</v>
      </c>
      <c r="C298" s="422" t="s">
        <v>157</v>
      </c>
      <c r="D298" s="317">
        <v>23</v>
      </c>
      <c r="E298" s="317">
        <v>7</v>
      </c>
      <c r="F298" s="317">
        <v>37</v>
      </c>
      <c r="G298" s="121">
        <f t="shared" si="9"/>
        <v>4.286</v>
      </c>
    </row>
    <row r="299" s="335" customFormat="1" ht="36" customHeight="1" spans="1:7">
      <c r="A299" s="292">
        <f t="shared" si="8"/>
        <v>7</v>
      </c>
      <c r="B299" s="303">
        <v>2040603</v>
      </c>
      <c r="C299" s="422" t="s">
        <v>158</v>
      </c>
      <c r="D299" s="317">
        <v>0</v>
      </c>
      <c r="E299" s="317">
        <v>0</v>
      </c>
      <c r="F299" s="317">
        <v>0</v>
      </c>
      <c r="G299" s="121" t="str">
        <f t="shared" si="9"/>
        <v/>
      </c>
    </row>
    <row r="300" s="335" customFormat="1" ht="36" customHeight="1" spans="1:7">
      <c r="A300" s="292">
        <f t="shared" si="8"/>
        <v>7</v>
      </c>
      <c r="B300" s="303">
        <v>2040604</v>
      </c>
      <c r="C300" s="422" t="s">
        <v>321</v>
      </c>
      <c r="D300" s="317">
        <v>26</v>
      </c>
      <c r="E300" s="317">
        <v>21</v>
      </c>
      <c r="F300" s="317">
        <v>9</v>
      </c>
      <c r="G300" s="121">
        <f t="shared" si="9"/>
        <v>-0.571</v>
      </c>
    </row>
    <row r="301" s="335" customFormat="1" ht="36" customHeight="1" spans="1:7">
      <c r="A301" s="292">
        <f t="shared" si="8"/>
        <v>7</v>
      </c>
      <c r="B301" s="303">
        <v>2040605</v>
      </c>
      <c r="C301" s="422" t="s">
        <v>322</v>
      </c>
      <c r="D301" s="317">
        <v>28</v>
      </c>
      <c r="E301" s="317">
        <v>5</v>
      </c>
      <c r="F301" s="317">
        <v>2</v>
      </c>
      <c r="G301" s="121">
        <f t="shared" si="9"/>
        <v>-0.6</v>
      </c>
    </row>
    <row r="302" s="335" customFormat="1" ht="36" customHeight="1" spans="1:7">
      <c r="A302" s="292">
        <f t="shared" si="8"/>
        <v>7</v>
      </c>
      <c r="B302" s="303">
        <v>2040606</v>
      </c>
      <c r="C302" s="422" t="s">
        <v>1711</v>
      </c>
      <c r="D302" s="317">
        <v>0</v>
      </c>
      <c r="E302" s="317">
        <v>0</v>
      </c>
      <c r="F302" s="317">
        <v>0</v>
      </c>
      <c r="G302" s="121" t="str">
        <f t="shared" si="9"/>
        <v/>
      </c>
    </row>
    <row r="303" s="335" customFormat="1" ht="36" customHeight="1" spans="1:7">
      <c r="A303" s="292">
        <f t="shared" si="8"/>
        <v>7</v>
      </c>
      <c r="B303" s="303">
        <v>2040607</v>
      </c>
      <c r="C303" s="422" t="s">
        <v>1712</v>
      </c>
      <c r="D303" s="317">
        <v>65</v>
      </c>
      <c r="E303" s="317">
        <v>66</v>
      </c>
      <c r="F303" s="317">
        <v>7</v>
      </c>
      <c r="G303" s="121">
        <f t="shared" si="9"/>
        <v>-0.894</v>
      </c>
    </row>
    <row r="304" s="335" customFormat="1" ht="36" customHeight="1" spans="1:7">
      <c r="A304" s="292">
        <f t="shared" si="8"/>
        <v>7</v>
      </c>
      <c r="B304" s="303">
        <v>2040608</v>
      </c>
      <c r="C304" s="422" t="s">
        <v>325</v>
      </c>
      <c r="D304" s="317">
        <v>0</v>
      </c>
      <c r="E304" s="317">
        <v>0</v>
      </c>
      <c r="F304" s="317">
        <v>0</v>
      </c>
      <c r="G304" s="121" t="str">
        <f t="shared" si="9"/>
        <v/>
      </c>
    </row>
    <row r="305" s="335" customFormat="1" ht="36" customHeight="1" spans="1:7">
      <c r="A305" s="292">
        <f t="shared" si="8"/>
        <v>7</v>
      </c>
      <c r="B305" s="303">
        <v>2040610</v>
      </c>
      <c r="C305" s="422" t="s">
        <v>326</v>
      </c>
      <c r="D305" s="317">
        <v>25</v>
      </c>
      <c r="E305" s="317">
        <v>38</v>
      </c>
      <c r="F305" s="317">
        <v>16</v>
      </c>
      <c r="G305" s="121">
        <f t="shared" si="9"/>
        <v>-0.579</v>
      </c>
    </row>
    <row r="306" s="335" customFormat="1" ht="36" customHeight="1" spans="1:7">
      <c r="A306" s="292">
        <f t="shared" si="8"/>
        <v>7</v>
      </c>
      <c r="B306" s="303">
        <v>2040612</v>
      </c>
      <c r="C306" s="428" t="s">
        <v>1713</v>
      </c>
      <c r="D306" s="317">
        <v>11</v>
      </c>
      <c r="E306" s="317">
        <v>18</v>
      </c>
      <c r="F306" s="317">
        <v>2</v>
      </c>
      <c r="G306" s="121">
        <f t="shared" si="9"/>
        <v>-0.889</v>
      </c>
    </row>
    <row r="307" s="335" customFormat="1" ht="36" customHeight="1" spans="1:7">
      <c r="A307" s="292">
        <f t="shared" si="8"/>
        <v>7</v>
      </c>
      <c r="B307" s="303">
        <v>2040613</v>
      </c>
      <c r="C307" s="422" t="s">
        <v>197</v>
      </c>
      <c r="D307" s="317">
        <v>0</v>
      </c>
      <c r="E307" s="317">
        <v>0</v>
      </c>
      <c r="F307" s="317">
        <v>0</v>
      </c>
      <c r="G307" s="121" t="str">
        <f t="shared" si="9"/>
        <v/>
      </c>
    </row>
    <row r="308" s="335" customFormat="1" ht="36" customHeight="1" spans="1:7">
      <c r="A308" s="292">
        <f t="shared" si="8"/>
        <v>7</v>
      </c>
      <c r="B308" s="303">
        <v>2040650</v>
      </c>
      <c r="C308" s="422" t="s">
        <v>165</v>
      </c>
      <c r="D308" s="317">
        <v>0</v>
      </c>
      <c r="E308" s="317">
        <v>0</v>
      </c>
      <c r="F308" s="317">
        <v>0</v>
      </c>
      <c r="G308" s="121" t="str">
        <f t="shared" si="9"/>
        <v/>
      </c>
    </row>
    <row r="309" s="335" customFormat="1" ht="36" customHeight="1" spans="1:7">
      <c r="A309" s="292">
        <f t="shared" si="8"/>
        <v>7</v>
      </c>
      <c r="B309" s="303">
        <v>2040699</v>
      </c>
      <c r="C309" s="422" t="s">
        <v>328</v>
      </c>
      <c r="D309" s="317">
        <v>130</v>
      </c>
      <c r="E309" s="317">
        <v>116</v>
      </c>
      <c r="F309" s="317">
        <v>116</v>
      </c>
      <c r="G309" s="121">
        <f t="shared" si="9"/>
        <v>0</v>
      </c>
    </row>
    <row r="310" ht="36" customHeight="1" spans="1:7">
      <c r="A310" s="292">
        <f t="shared" si="8"/>
        <v>5</v>
      </c>
      <c r="B310" s="303">
        <v>20407</v>
      </c>
      <c r="C310" s="343" t="s">
        <v>329</v>
      </c>
      <c r="D310" s="317">
        <f>SUM(D311:D319)</f>
        <v>0</v>
      </c>
      <c r="E310" s="317">
        <f>SUM(E311:E319)</f>
        <v>0</v>
      </c>
      <c r="F310" s="317">
        <v>0</v>
      </c>
      <c r="G310" s="121" t="str">
        <f t="shared" si="9"/>
        <v/>
      </c>
    </row>
    <row r="311" s="335" customFormat="1" ht="36" customHeight="1" spans="1:7">
      <c r="A311" s="292">
        <f t="shared" si="8"/>
        <v>7</v>
      </c>
      <c r="B311" s="303">
        <v>2040701</v>
      </c>
      <c r="C311" s="422" t="s">
        <v>156</v>
      </c>
      <c r="D311" s="317">
        <v>0</v>
      </c>
      <c r="E311" s="317">
        <v>0</v>
      </c>
      <c r="F311" s="317">
        <v>0</v>
      </c>
      <c r="G311" s="121" t="str">
        <f t="shared" si="9"/>
        <v/>
      </c>
    </row>
    <row r="312" s="335" customFormat="1" ht="36" customHeight="1" spans="1:7">
      <c r="A312" s="292">
        <f t="shared" si="8"/>
        <v>7</v>
      </c>
      <c r="B312" s="303">
        <v>2040702</v>
      </c>
      <c r="C312" s="422" t="s">
        <v>157</v>
      </c>
      <c r="D312" s="317">
        <v>0</v>
      </c>
      <c r="E312" s="317">
        <v>0</v>
      </c>
      <c r="F312" s="317">
        <v>0</v>
      </c>
      <c r="G312" s="121" t="str">
        <f t="shared" si="9"/>
        <v/>
      </c>
    </row>
    <row r="313" s="335" customFormat="1" ht="36" customHeight="1" spans="1:7">
      <c r="A313" s="292">
        <f t="shared" si="8"/>
        <v>7</v>
      </c>
      <c r="B313" s="303">
        <v>2040703</v>
      </c>
      <c r="C313" s="422" t="s">
        <v>158</v>
      </c>
      <c r="D313" s="317">
        <v>0</v>
      </c>
      <c r="E313" s="317">
        <v>0</v>
      </c>
      <c r="F313" s="317">
        <v>0</v>
      </c>
      <c r="G313" s="121" t="str">
        <f t="shared" si="9"/>
        <v/>
      </c>
    </row>
    <row r="314" s="335" customFormat="1" ht="36" customHeight="1" spans="1:7">
      <c r="A314" s="292">
        <f t="shared" si="8"/>
        <v>7</v>
      </c>
      <c r="B314" s="303">
        <v>2040704</v>
      </c>
      <c r="C314" s="428" t="s">
        <v>1714</v>
      </c>
      <c r="D314" s="317">
        <v>0</v>
      </c>
      <c r="E314" s="317">
        <v>0</v>
      </c>
      <c r="F314" s="317">
        <v>0</v>
      </c>
      <c r="G314" s="121" t="str">
        <f t="shared" si="9"/>
        <v/>
      </c>
    </row>
    <row r="315" s="335" customFormat="1" ht="36" customHeight="1" spans="1:7">
      <c r="A315" s="292">
        <f t="shared" si="8"/>
        <v>7</v>
      </c>
      <c r="B315" s="303">
        <v>2040705</v>
      </c>
      <c r="C315" s="428" t="s">
        <v>1715</v>
      </c>
      <c r="D315" s="317">
        <v>0</v>
      </c>
      <c r="E315" s="317">
        <v>0</v>
      </c>
      <c r="F315" s="317">
        <v>0</v>
      </c>
      <c r="G315" s="121" t="str">
        <f t="shared" si="9"/>
        <v/>
      </c>
    </row>
    <row r="316" s="335" customFormat="1" ht="36" customHeight="1" spans="1:7">
      <c r="A316" s="292">
        <f t="shared" si="8"/>
        <v>7</v>
      </c>
      <c r="B316" s="303">
        <v>2040706</v>
      </c>
      <c r="C316" s="422" t="s">
        <v>332</v>
      </c>
      <c r="D316" s="317">
        <v>0</v>
      </c>
      <c r="E316" s="317">
        <v>0</v>
      </c>
      <c r="F316" s="317">
        <v>0</v>
      </c>
      <c r="G316" s="121" t="str">
        <f t="shared" si="9"/>
        <v/>
      </c>
    </row>
    <row r="317" s="335" customFormat="1" ht="36" customHeight="1" spans="1:7">
      <c r="A317" s="292">
        <f t="shared" si="8"/>
        <v>7</v>
      </c>
      <c r="B317" s="303">
        <v>2040707</v>
      </c>
      <c r="C317" s="422" t="s">
        <v>197</v>
      </c>
      <c r="D317" s="317">
        <v>0</v>
      </c>
      <c r="E317" s="317">
        <v>0</v>
      </c>
      <c r="F317" s="317">
        <v>0</v>
      </c>
      <c r="G317" s="121" t="str">
        <f t="shared" si="9"/>
        <v/>
      </c>
    </row>
    <row r="318" s="335" customFormat="1" ht="36" customHeight="1" spans="1:7">
      <c r="A318" s="292">
        <f t="shared" si="8"/>
        <v>7</v>
      </c>
      <c r="B318" s="303">
        <v>2040750</v>
      </c>
      <c r="C318" s="422" t="s">
        <v>165</v>
      </c>
      <c r="D318" s="317">
        <v>0</v>
      </c>
      <c r="E318" s="317">
        <v>0</v>
      </c>
      <c r="F318" s="317">
        <v>0</v>
      </c>
      <c r="G318" s="121" t="str">
        <f t="shared" si="9"/>
        <v/>
      </c>
    </row>
    <row r="319" s="335" customFormat="1" ht="36" customHeight="1" spans="1:7">
      <c r="A319" s="292">
        <f t="shared" si="8"/>
        <v>7</v>
      </c>
      <c r="B319" s="303">
        <v>2040799</v>
      </c>
      <c r="C319" s="422" t="s">
        <v>333</v>
      </c>
      <c r="D319" s="317">
        <v>0</v>
      </c>
      <c r="E319" s="317">
        <v>0</v>
      </c>
      <c r="F319" s="317">
        <v>0</v>
      </c>
      <c r="G319" s="121" t="str">
        <f t="shared" si="9"/>
        <v/>
      </c>
    </row>
    <row r="320" ht="36" customHeight="1" spans="1:7">
      <c r="A320" s="292">
        <f t="shared" si="8"/>
        <v>5</v>
      </c>
      <c r="B320" s="303">
        <v>20408</v>
      </c>
      <c r="C320" s="343" t="s">
        <v>334</v>
      </c>
      <c r="D320" s="317">
        <f>SUM(D321:D329)</f>
        <v>0</v>
      </c>
      <c r="E320" s="317">
        <f>SUM(E321:E329)</f>
        <v>0</v>
      </c>
      <c r="F320" s="317">
        <v>0</v>
      </c>
      <c r="G320" s="121" t="str">
        <f t="shared" si="9"/>
        <v/>
      </c>
    </row>
    <row r="321" s="335" customFormat="1" ht="36" customHeight="1" spans="1:7">
      <c r="A321" s="292">
        <f t="shared" si="8"/>
        <v>7</v>
      </c>
      <c r="B321" s="303">
        <v>2040801</v>
      </c>
      <c r="C321" s="422" t="s">
        <v>156</v>
      </c>
      <c r="D321" s="317">
        <v>0</v>
      </c>
      <c r="E321" s="317">
        <v>0</v>
      </c>
      <c r="F321" s="317">
        <v>0</v>
      </c>
      <c r="G321" s="121" t="str">
        <f t="shared" si="9"/>
        <v/>
      </c>
    </row>
    <row r="322" s="335" customFormat="1" ht="36" customHeight="1" spans="1:7">
      <c r="A322" s="292">
        <f t="shared" si="8"/>
        <v>7</v>
      </c>
      <c r="B322" s="303">
        <v>2040802</v>
      </c>
      <c r="C322" s="422" t="s">
        <v>157</v>
      </c>
      <c r="D322" s="317">
        <v>0</v>
      </c>
      <c r="E322" s="317">
        <v>0</v>
      </c>
      <c r="F322" s="317">
        <v>0</v>
      </c>
      <c r="G322" s="121" t="str">
        <f t="shared" si="9"/>
        <v/>
      </c>
    </row>
    <row r="323" s="335" customFormat="1" ht="36" customHeight="1" spans="1:7">
      <c r="A323" s="292">
        <f t="shared" si="8"/>
        <v>7</v>
      </c>
      <c r="B323" s="303">
        <v>2040803</v>
      </c>
      <c r="C323" s="422" t="s">
        <v>158</v>
      </c>
      <c r="D323" s="317">
        <v>0</v>
      </c>
      <c r="E323" s="317">
        <v>0</v>
      </c>
      <c r="F323" s="317">
        <v>0</v>
      </c>
      <c r="G323" s="121" t="str">
        <f t="shared" si="9"/>
        <v/>
      </c>
    </row>
    <row r="324" s="335" customFormat="1" ht="36" customHeight="1" spans="1:7">
      <c r="A324" s="292">
        <f t="shared" si="8"/>
        <v>7</v>
      </c>
      <c r="B324" s="303">
        <v>2040804</v>
      </c>
      <c r="C324" s="422" t="s">
        <v>335</v>
      </c>
      <c r="D324" s="317">
        <v>0</v>
      </c>
      <c r="E324" s="317">
        <v>0</v>
      </c>
      <c r="F324" s="317">
        <v>0</v>
      </c>
      <c r="G324" s="121" t="str">
        <f t="shared" si="9"/>
        <v/>
      </c>
    </row>
    <row r="325" s="335" customFormat="1" ht="36" customHeight="1" spans="1:7">
      <c r="A325" s="292">
        <f t="shared" ref="A325:A388" si="10">LEN(B325)</f>
        <v>7</v>
      </c>
      <c r="B325" s="303">
        <v>2040805</v>
      </c>
      <c r="C325" s="422" t="s">
        <v>336</v>
      </c>
      <c r="D325" s="317">
        <v>0</v>
      </c>
      <c r="E325" s="317">
        <v>0</v>
      </c>
      <c r="F325" s="317">
        <v>0</v>
      </c>
      <c r="G325" s="121" t="str">
        <f t="shared" ref="G325:G388" si="11">IF(E325&gt;0,(F325-E325)/E325,"")</f>
        <v/>
      </c>
    </row>
    <row r="326" s="335" customFormat="1" ht="36" customHeight="1" spans="1:7">
      <c r="A326" s="292">
        <f t="shared" si="10"/>
        <v>7</v>
      </c>
      <c r="B326" s="303">
        <v>2040806</v>
      </c>
      <c r="C326" s="422" t="s">
        <v>337</v>
      </c>
      <c r="D326" s="317">
        <v>0</v>
      </c>
      <c r="E326" s="317">
        <v>0</v>
      </c>
      <c r="F326" s="317">
        <v>0</v>
      </c>
      <c r="G326" s="121" t="str">
        <f t="shared" si="11"/>
        <v/>
      </c>
    </row>
    <row r="327" s="335" customFormat="1" ht="36" customHeight="1" spans="1:7">
      <c r="A327" s="292">
        <f t="shared" si="10"/>
        <v>7</v>
      </c>
      <c r="B327" s="303">
        <v>2040807</v>
      </c>
      <c r="C327" s="422" t="s">
        <v>197</v>
      </c>
      <c r="D327" s="317">
        <v>0</v>
      </c>
      <c r="E327" s="317">
        <v>0</v>
      </c>
      <c r="F327" s="317">
        <v>0</v>
      </c>
      <c r="G327" s="121" t="str">
        <f t="shared" si="11"/>
        <v/>
      </c>
    </row>
    <row r="328" s="335" customFormat="1" ht="36" customHeight="1" spans="1:7">
      <c r="A328" s="292">
        <f t="shared" si="10"/>
        <v>7</v>
      </c>
      <c r="B328" s="303">
        <v>2040850</v>
      </c>
      <c r="C328" s="422" t="s">
        <v>165</v>
      </c>
      <c r="D328" s="317">
        <v>0</v>
      </c>
      <c r="E328" s="317">
        <v>0</v>
      </c>
      <c r="F328" s="317">
        <v>0</v>
      </c>
      <c r="G328" s="121" t="str">
        <f t="shared" si="11"/>
        <v/>
      </c>
    </row>
    <row r="329" s="335" customFormat="1" ht="36" customHeight="1" spans="1:7">
      <c r="A329" s="292">
        <f t="shared" si="10"/>
        <v>7</v>
      </c>
      <c r="B329" s="303">
        <v>2040899</v>
      </c>
      <c r="C329" s="422" t="s">
        <v>338</v>
      </c>
      <c r="D329" s="317">
        <v>0</v>
      </c>
      <c r="E329" s="317">
        <v>0</v>
      </c>
      <c r="F329" s="317">
        <v>0</v>
      </c>
      <c r="G329" s="121" t="str">
        <f t="shared" si="11"/>
        <v/>
      </c>
    </row>
    <row r="330" ht="36" customHeight="1" spans="1:7">
      <c r="A330" s="292">
        <f t="shared" si="10"/>
        <v>5</v>
      </c>
      <c r="B330" s="303">
        <v>20409</v>
      </c>
      <c r="C330" s="343" t="s">
        <v>339</v>
      </c>
      <c r="D330" s="317">
        <f>SUM(D331:D337)</f>
        <v>0</v>
      </c>
      <c r="E330" s="317">
        <f>SUM(E331:E337)</f>
        <v>0</v>
      </c>
      <c r="F330" s="317">
        <v>0</v>
      </c>
      <c r="G330" s="121" t="str">
        <f t="shared" si="11"/>
        <v/>
      </c>
    </row>
    <row r="331" s="335" customFormat="1" ht="36" customHeight="1" spans="1:7">
      <c r="A331" s="292">
        <f t="shared" si="10"/>
        <v>7</v>
      </c>
      <c r="B331" s="303">
        <v>2040901</v>
      </c>
      <c r="C331" s="422" t="s">
        <v>156</v>
      </c>
      <c r="D331" s="317">
        <v>0</v>
      </c>
      <c r="E331" s="317">
        <v>0</v>
      </c>
      <c r="F331" s="317">
        <v>0</v>
      </c>
      <c r="G331" s="121" t="str">
        <f t="shared" si="11"/>
        <v/>
      </c>
    </row>
    <row r="332" s="335" customFormat="1" ht="36" customHeight="1" spans="1:7">
      <c r="A332" s="292">
        <f t="shared" si="10"/>
        <v>7</v>
      </c>
      <c r="B332" s="303">
        <v>2040902</v>
      </c>
      <c r="C332" s="422" t="s">
        <v>157</v>
      </c>
      <c r="D332" s="317">
        <v>0</v>
      </c>
      <c r="E332" s="317">
        <v>0</v>
      </c>
      <c r="F332" s="317">
        <v>0</v>
      </c>
      <c r="G332" s="121" t="str">
        <f t="shared" si="11"/>
        <v/>
      </c>
    </row>
    <row r="333" s="335" customFormat="1" ht="36" customHeight="1" spans="1:7">
      <c r="A333" s="292">
        <f t="shared" si="10"/>
        <v>7</v>
      </c>
      <c r="B333" s="303">
        <v>2040903</v>
      </c>
      <c r="C333" s="422" t="s">
        <v>158</v>
      </c>
      <c r="D333" s="317">
        <v>0</v>
      </c>
      <c r="E333" s="317">
        <v>0</v>
      </c>
      <c r="F333" s="317">
        <v>0</v>
      </c>
      <c r="G333" s="121" t="str">
        <f t="shared" si="11"/>
        <v/>
      </c>
    </row>
    <row r="334" s="335" customFormat="1" ht="36" customHeight="1" spans="1:7">
      <c r="A334" s="292">
        <f t="shared" si="10"/>
        <v>7</v>
      </c>
      <c r="B334" s="303">
        <v>2040904</v>
      </c>
      <c r="C334" s="422" t="s">
        <v>340</v>
      </c>
      <c r="D334" s="317">
        <v>0</v>
      </c>
      <c r="E334" s="317">
        <v>0</v>
      </c>
      <c r="F334" s="317">
        <v>0</v>
      </c>
      <c r="G334" s="121" t="str">
        <f t="shared" si="11"/>
        <v/>
      </c>
    </row>
    <row r="335" s="335" customFormat="1" ht="36" customHeight="1" spans="1:7">
      <c r="A335" s="292">
        <f t="shared" si="10"/>
        <v>7</v>
      </c>
      <c r="B335" s="303">
        <v>2040905</v>
      </c>
      <c r="C335" s="422" t="s">
        <v>341</v>
      </c>
      <c r="D335" s="317">
        <v>0</v>
      </c>
      <c r="E335" s="317">
        <v>0</v>
      </c>
      <c r="F335" s="317">
        <v>0</v>
      </c>
      <c r="G335" s="121" t="str">
        <f t="shared" si="11"/>
        <v/>
      </c>
    </row>
    <row r="336" s="335" customFormat="1" ht="36" customHeight="1" spans="1:7">
      <c r="A336" s="292">
        <f t="shared" si="10"/>
        <v>7</v>
      </c>
      <c r="B336" s="303">
        <v>2040950</v>
      </c>
      <c r="C336" s="422" t="s">
        <v>165</v>
      </c>
      <c r="D336" s="317">
        <v>0</v>
      </c>
      <c r="E336" s="317">
        <v>0</v>
      </c>
      <c r="F336" s="317">
        <v>0</v>
      </c>
      <c r="G336" s="121" t="str">
        <f t="shared" si="11"/>
        <v/>
      </c>
    </row>
    <row r="337" s="335" customFormat="1" ht="36" customHeight="1" spans="1:7">
      <c r="A337" s="292">
        <f t="shared" si="10"/>
        <v>7</v>
      </c>
      <c r="B337" s="303">
        <v>2040999</v>
      </c>
      <c r="C337" s="422" t="s">
        <v>342</v>
      </c>
      <c r="D337" s="317">
        <v>0</v>
      </c>
      <c r="E337" s="317">
        <v>0</v>
      </c>
      <c r="F337" s="317">
        <v>0</v>
      </c>
      <c r="G337" s="121" t="str">
        <f t="shared" si="11"/>
        <v/>
      </c>
    </row>
    <row r="338" ht="36" customHeight="1" spans="1:7">
      <c r="A338" s="292">
        <f t="shared" si="10"/>
        <v>5</v>
      </c>
      <c r="B338" s="303">
        <v>20410</v>
      </c>
      <c r="C338" s="343" t="s">
        <v>343</v>
      </c>
      <c r="D338" s="301">
        <f>SUM(D339:D343)</f>
        <v>0</v>
      </c>
      <c r="E338" s="301">
        <f>SUM(E339:E343)</f>
        <v>0</v>
      </c>
      <c r="F338" s="301">
        <v>0</v>
      </c>
      <c r="G338" s="121" t="str">
        <f t="shared" si="11"/>
        <v/>
      </c>
    </row>
    <row r="339" s="335" customFormat="1" ht="36" customHeight="1" spans="1:7">
      <c r="A339" s="292">
        <f t="shared" si="10"/>
        <v>7</v>
      </c>
      <c r="B339" s="303">
        <v>2041001</v>
      </c>
      <c r="C339" s="422" t="s">
        <v>156</v>
      </c>
      <c r="D339" s="317">
        <v>0</v>
      </c>
      <c r="E339" s="317">
        <v>0</v>
      </c>
      <c r="F339" s="317">
        <v>0</v>
      </c>
      <c r="G339" s="121" t="str">
        <f t="shared" si="11"/>
        <v/>
      </c>
    </row>
    <row r="340" s="335" customFormat="1" ht="36" customHeight="1" spans="1:7">
      <c r="A340" s="292">
        <f t="shared" si="10"/>
        <v>7</v>
      </c>
      <c r="B340" s="303">
        <v>2041002</v>
      </c>
      <c r="C340" s="422" t="s">
        <v>157</v>
      </c>
      <c r="D340" s="317">
        <v>0</v>
      </c>
      <c r="E340" s="317">
        <v>0</v>
      </c>
      <c r="F340" s="317">
        <v>0</v>
      </c>
      <c r="G340" s="121" t="str">
        <f t="shared" si="11"/>
        <v/>
      </c>
    </row>
    <row r="341" s="335" customFormat="1" ht="36" customHeight="1" spans="1:7">
      <c r="A341" s="292">
        <f t="shared" si="10"/>
        <v>7</v>
      </c>
      <c r="B341" s="303">
        <v>2041006</v>
      </c>
      <c r="C341" s="422" t="s">
        <v>197</v>
      </c>
      <c r="D341" s="317">
        <v>0</v>
      </c>
      <c r="E341" s="317">
        <v>0</v>
      </c>
      <c r="F341" s="317">
        <v>0</v>
      </c>
      <c r="G341" s="121" t="str">
        <f t="shared" si="11"/>
        <v/>
      </c>
    </row>
    <row r="342" s="335" customFormat="1" ht="36" customHeight="1" spans="1:7">
      <c r="A342" s="292">
        <f t="shared" si="10"/>
        <v>7</v>
      </c>
      <c r="B342" s="303">
        <v>2041007</v>
      </c>
      <c r="C342" s="422" t="s">
        <v>344</v>
      </c>
      <c r="D342" s="317">
        <v>0</v>
      </c>
      <c r="E342" s="317">
        <v>0</v>
      </c>
      <c r="F342" s="317">
        <v>0</v>
      </c>
      <c r="G342" s="121" t="str">
        <f t="shared" si="11"/>
        <v/>
      </c>
    </row>
    <row r="343" s="335" customFormat="1" ht="36" customHeight="1" spans="1:7">
      <c r="A343" s="292">
        <f t="shared" si="10"/>
        <v>7</v>
      </c>
      <c r="B343" s="303">
        <v>2041099</v>
      </c>
      <c r="C343" s="422" t="s">
        <v>345</v>
      </c>
      <c r="D343" s="317">
        <v>0</v>
      </c>
      <c r="E343" s="317">
        <v>0</v>
      </c>
      <c r="F343" s="317">
        <v>0</v>
      </c>
      <c r="G343" s="121" t="str">
        <f t="shared" si="11"/>
        <v/>
      </c>
    </row>
    <row r="344" ht="36" customHeight="1" spans="1:7">
      <c r="A344" s="292">
        <f t="shared" si="10"/>
        <v>5</v>
      </c>
      <c r="B344" s="303">
        <v>20499</v>
      </c>
      <c r="C344" s="343" t="s">
        <v>346</v>
      </c>
      <c r="D344" s="317">
        <f>SUM(D345:D346)</f>
        <v>280</v>
      </c>
      <c r="E344" s="317">
        <f>SUM(E345:E346)</f>
        <v>354</v>
      </c>
      <c r="F344" s="317">
        <v>291</v>
      </c>
      <c r="G344" s="121">
        <f t="shared" si="11"/>
        <v>-0.178</v>
      </c>
    </row>
    <row r="345" s="335" customFormat="1" ht="36" customHeight="1" spans="1:7">
      <c r="A345" s="292">
        <f t="shared" si="10"/>
        <v>7</v>
      </c>
      <c r="B345" s="308">
        <v>2049902</v>
      </c>
      <c r="C345" s="422" t="s">
        <v>347</v>
      </c>
      <c r="D345" s="317">
        <v>0</v>
      </c>
      <c r="E345" s="317">
        <v>0</v>
      </c>
      <c r="F345" s="317">
        <v>0</v>
      </c>
      <c r="G345" s="121" t="str">
        <f t="shared" si="11"/>
        <v/>
      </c>
    </row>
    <row r="346" s="335" customFormat="1" ht="36" customHeight="1" spans="1:7">
      <c r="A346" s="292">
        <f t="shared" si="10"/>
        <v>7</v>
      </c>
      <c r="B346" s="488">
        <v>2049999</v>
      </c>
      <c r="C346" s="422" t="s">
        <v>346</v>
      </c>
      <c r="D346" s="317">
        <v>280</v>
      </c>
      <c r="E346" s="317">
        <v>354</v>
      </c>
      <c r="F346" s="317">
        <v>291</v>
      </c>
      <c r="G346" s="121">
        <f t="shared" si="11"/>
        <v>-0.178</v>
      </c>
    </row>
    <row r="347" ht="36" customHeight="1" spans="1:7">
      <c r="A347" s="292">
        <f t="shared" si="10"/>
        <v>3</v>
      </c>
      <c r="B347" s="306">
        <v>205</v>
      </c>
      <c r="C347" s="300" t="s">
        <v>114</v>
      </c>
      <c r="D347" s="301">
        <f>SUM(D348,D353,D360,D366,D372,D376,D380,D384,D390,D397)</f>
        <v>34663</v>
      </c>
      <c r="E347" s="301">
        <f>SUM(E348,E353,E360,E366,E372,E376,E380,E384,E390,E397)</f>
        <v>33155</v>
      </c>
      <c r="F347" s="301">
        <v>35979</v>
      </c>
      <c r="G347" s="117">
        <f t="shared" si="11"/>
        <v>0.085</v>
      </c>
    </row>
    <row r="348" ht="36" customHeight="1" spans="1:7">
      <c r="A348" s="292">
        <f t="shared" si="10"/>
        <v>5</v>
      </c>
      <c r="B348" s="303">
        <v>20501</v>
      </c>
      <c r="C348" s="343" t="s">
        <v>348</v>
      </c>
      <c r="D348" s="317">
        <f>SUM(D349:D352)</f>
        <v>698</v>
      </c>
      <c r="E348" s="317">
        <f>SUM(E349:E352)</f>
        <v>669</v>
      </c>
      <c r="F348" s="317">
        <v>642</v>
      </c>
      <c r="G348" s="121">
        <f t="shared" si="11"/>
        <v>-0.04</v>
      </c>
    </row>
    <row r="349" s="335" customFormat="1" ht="36" customHeight="1" spans="1:7">
      <c r="A349" s="292">
        <f t="shared" si="10"/>
        <v>7</v>
      </c>
      <c r="B349" s="303">
        <v>2050101</v>
      </c>
      <c r="C349" s="422" t="s">
        <v>156</v>
      </c>
      <c r="D349" s="317">
        <v>151</v>
      </c>
      <c r="E349" s="317">
        <v>157</v>
      </c>
      <c r="F349" s="317">
        <v>163</v>
      </c>
      <c r="G349" s="121">
        <f t="shared" si="11"/>
        <v>0.038</v>
      </c>
    </row>
    <row r="350" s="335" customFormat="1" ht="36" customHeight="1" spans="1:7">
      <c r="A350" s="292">
        <f t="shared" si="10"/>
        <v>7</v>
      </c>
      <c r="B350" s="303">
        <v>2050102</v>
      </c>
      <c r="C350" s="422" t="s">
        <v>157</v>
      </c>
      <c r="D350" s="317">
        <v>0</v>
      </c>
      <c r="E350" s="317">
        <v>0</v>
      </c>
      <c r="F350" s="317">
        <v>0</v>
      </c>
      <c r="G350" s="121" t="str">
        <f t="shared" si="11"/>
        <v/>
      </c>
    </row>
    <row r="351" s="335" customFormat="1" ht="36" customHeight="1" spans="1:7">
      <c r="A351" s="292">
        <f t="shared" si="10"/>
        <v>7</v>
      </c>
      <c r="B351" s="303">
        <v>2050103</v>
      </c>
      <c r="C351" s="422" t="s">
        <v>158</v>
      </c>
      <c r="D351" s="317">
        <v>0</v>
      </c>
      <c r="E351" s="317">
        <v>0</v>
      </c>
      <c r="F351" s="317">
        <v>0</v>
      </c>
      <c r="G351" s="121" t="str">
        <f t="shared" si="11"/>
        <v/>
      </c>
    </row>
    <row r="352" s="335" customFormat="1" ht="36" customHeight="1" spans="1:7">
      <c r="A352" s="292">
        <f t="shared" si="10"/>
        <v>7</v>
      </c>
      <c r="B352" s="303">
        <v>2050199</v>
      </c>
      <c r="C352" s="422" t="s">
        <v>349</v>
      </c>
      <c r="D352" s="317">
        <v>547</v>
      </c>
      <c r="E352" s="317">
        <v>512</v>
      </c>
      <c r="F352" s="317">
        <v>479</v>
      </c>
      <c r="G352" s="121">
        <f t="shared" si="11"/>
        <v>-0.064</v>
      </c>
    </row>
    <row r="353" ht="36" customHeight="1" spans="1:7">
      <c r="A353" s="292">
        <f t="shared" si="10"/>
        <v>5</v>
      </c>
      <c r="B353" s="303">
        <v>20502</v>
      </c>
      <c r="C353" s="343" t="s">
        <v>350</v>
      </c>
      <c r="D353" s="317">
        <f>SUM(D354:D359)</f>
        <v>32319</v>
      </c>
      <c r="E353" s="317">
        <f>SUM(E354:E359)</f>
        <v>30222</v>
      </c>
      <c r="F353" s="317">
        <v>33658</v>
      </c>
      <c r="G353" s="121">
        <f t="shared" si="11"/>
        <v>0.114</v>
      </c>
    </row>
    <row r="354" s="335" customFormat="1" ht="36" customHeight="1" spans="1:7">
      <c r="A354" s="292">
        <f t="shared" si="10"/>
        <v>7</v>
      </c>
      <c r="B354" s="303">
        <v>2050201</v>
      </c>
      <c r="C354" s="422" t="s">
        <v>351</v>
      </c>
      <c r="D354" s="317">
        <v>2922</v>
      </c>
      <c r="E354" s="317">
        <v>2690</v>
      </c>
      <c r="F354" s="317">
        <v>2587</v>
      </c>
      <c r="G354" s="121">
        <f t="shared" si="11"/>
        <v>-0.038</v>
      </c>
    </row>
    <row r="355" s="335" customFormat="1" ht="36" customHeight="1" spans="1:7">
      <c r="A355" s="292">
        <f t="shared" si="10"/>
        <v>7</v>
      </c>
      <c r="B355" s="303">
        <v>2050202</v>
      </c>
      <c r="C355" s="422" t="s">
        <v>352</v>
      </c>
      <c r="D355" s="317">
        <v>12941</v>
      </c>
      <c r="E355" s="317">
        <v>13353</v>
      </c>
      <c r="F355" s="317">
        <v>13238</v>
      </c>
      <c r="G355" s="121">
        <f t="shared" si="11"/>
        <v>-0.009</v>
      </c>
    </row>
    <row r="356" s="335" customFormat="1" ht="36" customHeight="1" spans="1:7">
      <c r="A356" s="292">
        <f t="shared" si="10"/>
        <v>7</v>
      </c>
      <c r="B356" s="303">
        <v>2050203</v>
      </c>
      <c r="C356" s="422" t="s">
        <v>353</v>
      </c>
      <c r="D356" s="317">
        <v>6358</v>
      </c>
      <c r="E356" s="317">
        <v>6500</v>
      </c>
      <c r="F356" s="317">
        <v>6915</v>
      </c>
      <c r="G356" s="121">
        <f t="shared" si="11"/>
        <v>0.064</v>
      </c>
    </row>
    <row r="357" s="335" customFormat="1" ht="36" customHeight="1" spans="1:7">
      <c r="A357" s="292">
        <f t="shared" si="10"/>
        <v>7</v>
      </c>
      <c r="B357" s="303">
        <v>2050204</v>
      </c>
      <c r="C357" s="422" t="s">
        <v>354</v>
      </c>
      <c r="D357" s="317">
        <v>2775</v>
      </c>
      <c r="E357" s="317">
        <v>2873</v>
      </c>
      <c r="F357" s="317">
        <v>3557</v>
      </c>
      <c r="G357" s="121">
        <f t="shared" si="11"/>
        <v>0.238</v>
      </c>
    </row>
    <row r="358" s="335" customFormat="1" ht="36" customHeight="1" spans="1:7">
      <c r="A358" s="292">
        <f t="shared" si="10"/>
        <v>7</v>
      </c>
      <c r="B358" s="303">
        <v>2050205</v>
      </c>
      <c r="C358" s="422" t="s">
        <v>355</v>
      </c>
      <c r="D358" s="317">
        <v>0</v>
      </c>
      <c r="E358" s="317">
        <v>18</v>
      </c>
      <c r="F358" s="317">
        <v>18</v>
      </c>
      <c r="G358" s="121">
        <f t="shared" si="11"/>
        <v>0</v>
      </c>
    </row>
    <row r="359" s="335" customFormat="1" ht="36" customHeight="1" spans="1:7">
      <c r="A359" s="292">
        <f t="shared" si="10"/>
        <v>7</v>
      </c>
      <c r="B359" s="303">
        <v>2050299</v>
      </c>
      <c r="C359" s="422" t="s">
        <v>356</v>
      </c>
      <c r="D359" s="317">
        <v>7323</v>
      </c>
      <c r="E359" s="317">
        <v>4788</v>
      </c>
      <c r="F359" s="317">
        <v>7343</v>
      </c>
      <c r="G359" s="121">
        <f t="shared" si="11"/>
        <v>0.534</v>
      </c>
    </row>
    <row r="360" ht="36" customHeight="1" spans="1:7">
      <c r="A360" s="292">
        <f t="shared" si="10"/>
        <v>5</v>
      </c>
      <c r="B360" s="303">
        <v>20503</v>
      </c>
      <c r="C360" s="343" t="s">
        <v>357</v>
      </c>
      <c r="D360" s="317">
        <f>SUM(D361:D365)</f>
        <v>1243</v>
      </c>
      <c r="E360" s="317">
        <f>SUM(E361:E365)</f>
        <v>1329</v>
      </c>
      <c r="F360" s="317">
        <v>913</v>
      </c>
      <c r="G360" s="121">
        <f t="shared" si="11"/>
        <v>-0.313</v>
      </c>
    </row>
    <row r="361" s="335" customFormat="1" ht="36" customHeight="1" spans="1:7">
      <c r="A361" s="292">
        <f t="shared" si="10"/>
        <v>7</v>
      </c>
      <c r="B361" s="303">
        <v>2050301</v>
      </c>
      <c r="C361" s="422" t="s">
        <v>358</v>
      </c>
      <c r="D361" s="317">
        <v>0</v>
      </c>
      <c r="E361" s="317">
        <v>0</v>
      </c>
      <c r="F361" s="317">
        <v>0</v>
      </c>
      <c r="G361" s="121" t="str">
        <f t="shared" si="11"/>
        <v/>
      </c>
    </row>
    <row r="362" s="335" customFormat="1" ht="36" customHeight="1" spans="1:7">
      <c r="A362" s="292">
        <f t="shared" si="10"/>
        <v>7</v>
      </c>
      <c r="B362" s="303">
        <v>2050302</v>
      </c>
      <c r="C362" s="422" t="s">
        <v>359</v>
      </c>
      <c r="D362" s="317">
        <v>1243</v>
      </c>
      <c r="E362" s="317">
        <v>1329</v>
      </c>
      <c r="F362" s="317">
        <v>913</v>
      </c>
      <c r="G362" s="121">
        <f t="shared" si="11"/>
        <v>-0.313</v>
      </c>
    </row>
    <row r="363" s="335" customFormat="1" ht="36" customHeight="1" spans="1:7">
      <c r="A363" s="292">
        <f t="shared" si="10"/>
        <v>7</v>
      </c>
      <c r="B363" s="303">
        <v>2050303</v>
      </c>
      <c r="C363" s="422" t="s">
        <v>360</v>
      </c>
      <c r="D363" s="317">
        <v>0</v>
      </c>
      <c r="E363" s="317">
        <v>0</v>
      </c>
      <c r="F363" s="317">
        <v>0</v>
      </c>
      <c r="G363" s="121" t="str">
        <f t="shared" si="11"/>
        <v/>
      </c>
    </row>
    <row r="364" s="335" customFormat="1" ht="36" customHeight="1" spans="1:7">
      <c r="A364" s="292">
        <f t="shared" si="10"/>
        <v>7</v>
      </c>
      <c r="B364" s="303">
        <v>2050305</v>
      </c>
      <c r="C364" s="422" t="s">
        <v>361</v>
      </c>
      <c r="D364" s="317">
        <v>0</v>
      </c>
      <c r="E364" s="317">
        <v>0</v>
      </c>
      <c r="F364" s="317">
        <v>0</v>
      </c>
      <c r="G364" s="121" t="str">
        <f t="shared" si="11"/>
        <v/>
      </c>
    </row>
    <row r="365" s="335" customFormat="1" ht="36" customHeight="1" spans="1:7">
      <c r="A365" s="292">
        <f t="shared" si="10"/>
        <v>7</v>
      </c>
      <c r="B365" s="303">
        <v>2050399</v>
      </c>
      <c r="C365" s="422" t="s">
        <v>362</v>
      </c>
      <c r="D365" s="317">
        <v>0</v>
      </c>
      <c r="E365" s="317">
        <v>0</v>
      </c>
      <c r="F365" s="317">
        <v>0</v>
      </c>
      <c r="G365" s="121" t="str">
        <f t="shared" si="11"/>
        <v/>
      </c>
    </row>
    <row r="366" ht="36" customHeight="1" spans="1:7">
      <c r="A366" s="292">
        <f t="shared" si="10"/>
        <v>5</v>
      </c>
      <c r="B366" s="303">
        <v>20504</v>
      </c>
      <c r="C366" s="343" t="s">
        <v>363</v>
      </c>
      <c r="D366" s="317">
        <f>SUM(D367:D371)</f>
        <v>0</v>
      </c>
      <c r="E366" s="317">
        <f>SUM(E367:E371)</f>
        <v>0</v>
      </c>
      <c r="F366" s="317">
        <v>0</v>
      </c>
      <c r="G366" s="121" t="str">
        <f t="shared" si="11"/>
        <v/>
      </c>
    </row>
    <row r="367" s="335" customFormat="1" ht="36" customHeight="1" spans="1:7">
      <c r="A367" s="292">
        <f t="shared" si="10"/>
        <v>7</v>
      </c>
      <c r="B367" s="303">
        <v>2050401</v>
      </c>
      <c r="C367" s="422" t="s">
        <v>364</v>
      </c>
      <c r="D367" s="317">
        <v>0</v>
      </c>
      <c r="E367" s="317">
        <v>0</v>
      </c>
      <c r="F367" s="317">
        <v>0</v>
      </c>
      <c r="G367" s="121" t="str">
        <f t="shared" si="11"/>
        <v/>
      </c>
    </row>
    <row r="368" s="335" customFormat="1" ht="36" customHeight="1" spans="1:7">
      <c r="A368" s="292">
        <f t="shared" si="10"/>
        <v>7</v>
      </c>
      <c r="B368" s="303">
        <v>2050402</v>
      </c>
      <c r="C368" s="422" t="s">
        <v>365</v>
      </c>
      <c r="D368" s="317">
        <v>0</v>
      </c>
      <c r="E368" s="317">
        <v>0</v>
      </c>
      <c r="F368" s="317">
        <v>0</v>
      </c>
      <c r="G368" s="121" t="str">
        <f t="shared" si="11"/>
        <v/>
      </c>
    </row>
    <row r="369" s="335" customFormat="1" ht="36" customHeight="1" spans="1:7">
      <c r="A369" s="292">
        <f t="shared" si="10"/>
        <v>7</v>
      </c>
      <c r="B369" s="303">
        <v>2050403</v>
      </c>
      <c r="C369" s="422" t="s">
        <v>366</v>
      </c>
      <c r="D369" s="317">
        <v>0</v>
      </c>
      <c r="E369" s="317">
        <v>0</v>
      </c>
      <c r="F369" s="317">
        <v>0</v>
      </c>
      <c r="G369" s="121" t="str">
        <f t="shared" si="11"/>
        <v/>
      </c>
    </row>
    <row r="370" s="335" customFormat="1" ht="36" customHeight="1" spans="1:7">
      <c r="A370" s="292">
        <f t="shared" si="10"/>
        <v>7</v>
      </c>
      <c r="B370" s="303">
        <v>2050404</v>
      </c>
      <c r="C370" s="422" t="s">
        <v>367</v>
      </c>
      <c r="D370" s="317">
        <v>0</v>
      </c>
      <c r="E370" s="317">
        <v>0</v>
      </c>
      <c r="F370" s="317">
        <v>0</v>
      </c>
      <c r="G370" s="121" t="str">
        <f t="shared" si="11"/>
        <v/>
      </c>
    </row>
    <row r="371" s="335" customFormat="1" ht="36" customHeight="1" spans="1:7">
      <c r="A371" s="292">
        <f t="shared" si="10"/>
        <v>7</v>
      </c>
      <c r="B371" s="303">
        <v>2050499</v>
      </c>
      <c r="C371" s="422" t="s">
        <v>368</v>
      </c>
      <c r="D371" s="317">
        <v>0</v>
      </c>
      <c r="E371" s="317">
        <v>0</v>
      </c>
      <c r="F371" s="317">
        <v>0</v>
      </c>
      <c r="G371" s="121" t="str">
        <f t="shared" si="11"/>
        <v/>
      </c>
    </row>
    <row r="372" ht="36" customHeight="1" spans="1:7">
      <c r="A372" s="292">
        <f t="shared" si="10"/>
        <v>5</v>
      </c>
      <c r="B372" s="303">
        <v>20505</v>
      </c>
      <c r="C372" s="343" t="s">
        <v>369</v>
      </c>
      <c r="D372" s="317">
        <f>SUM(D373:D375)</f>
        <v>0</v>
      </c>
      <c r="E372" s="317">
        <f>SUM(E373:E375)</f>
        <v>0</v>
      </c>
      <c r="F372" s="317">
        <v>0</v>
      </c>
      <c r="G372" s="121" t="str">
        <f t="shared" si="11"/>
        <v/>
      </c>
    </row>
    <row r="373" s="335" customFormat="1" ht="36" customHeight="1" spans="1:7">
      <c r="A373" s="292">
        <f t="shared" si="10"/>
        <v>7</v>
      </c>
      <c r="B373" s="303">
        <v>2050501</v>
      </c>
      <c r="C373" s="422" t="s">
        <v>370</v>
      </c>
      <c r="D373" s="317">
        <v>0</v>
      </c>
      <c r="E373" s="317">
        <v>0</v>
      </c>
      <c r="F373" s="317">
        <v>0</v>
      </c>
      <c r="G373" s="121" t="str">
        <f t="shared" si="11"/>
        <v/>
      </c>
    </row>
    <row r="374" s="335" customFormat="1" ht="36" customHeight="1" spans="1:7">
      <c r="A374" s="292">
        <f t="shared" si="10"/>
        <v>7</v>
      </c>
      <c r="B374" s="303">
        <v>2050502</v>
      </c>
      <c r="C374" s="422" t="s">
        <v>371</v>
      </c>
      <c r="D374" s="317">
        <v>0</v>
      </c>
      <c r="E374" s="317">
        <v>0</v>
      </c>
      <c r="F374" s="317">
        <v>0</v>
      </c>
      <c r="G374" s="121" t="str">
        <f t="shared" si="11"/>
        <v/>
      </c>
    </row>
    <row r="375" s="335" customFormat="1" ht="36" customHeight="1" spans="1:7">
      <c r="A375" s="292">
        <f t="shared" si="10"/>
        <v>7</v>
      </c>
      <c r="B375" s="303">
        <v>2050599</v>
      </c>
      <c r="C375" s="422" t="s">
        <v>372</v>
      </c>
      <c r="D375" s="317">
        <v>0</v>
      </c>
      <c r="E375" s="317">
        <v>0</v>
      </c>
      <c r="F375" s="317">
        <v>0</v>
      </c>
      <c r="G375" s="121" t="str">
        <f t="shared" si="11"/>
        <v/>
      </c>
    </row>
    <row r="376" s="416" customFormat="1" ht="36" customHeight="1" spans="1:7">
      <c r="A376" s="292">
        <f t="shared" si="10"/>
        <v>5</v>
      </c>
      <c r="B376" s="303">
        <v>20506</v>
      </c>
      <c r="C376" s="343" t="s">
        <v>373</v>
      </c>
      <c r="D376" s="317">
        <f>SUM(D377:D379)</f>
        <v>0</v>
      </c>
      <c r="E376" s="317">
        <f>SUM(E377:E379)</f>
        <v>0</v>
      </c>
      <c r="F376" s="317">
        <v>0</v>
      </c>
      <c r="G376" s="121" t="str">
        <f t="shared" si="11"/>
        <v/>
      </c>
    </row>
    <row r="377" s="335" customFormat="1" ht="36" customHeight="1" spans="1:7">
      <c r="A377" s="292">
        <f t="shared" si="10"/>
        <v>7</v>
      </c>
      <c r="B377" s="303">
        <v>2050601</v>
      </c>
      <c r="C377" s="422" t="s">
        <v>374</v>
      </c>
      <c r="D377" s="317">
        <v>0</v>
      </c>
      <c r="E377" s="317">
        <v>0</v>
      </c>
      <c r="F377" s="317">
        <v>0</v>
      </c>
      <c r="G377" s="121" t="str">
        <f t="shared" si="11"/>
        <v/>
      </c>
    </row>
    <row r="378" s="335" customFormat="1" ht="36" customHeight="1" spans="1:7">
      <c r="A378" s="292">
        <f t="shared" si="10"/>
        <v>7</v>
      </c>
      <c r="B378" s="303">
        <v>2050602</v>
      </c>
      <c r="C378" s="422" t="s">
        <v>375</v>
      </c>
      <c r="D378" s="317">
        <v>0</v>
      </c>
      <c r="E378" s="317">
        <v>0</v>
      </c>
      <c r="F378" s="317">
        <v>0</v>
      </c>
      <c r="G378" s="121" t="str">
        <f t="shared" si="11"/>
        <v/>
      </c>
    </row>
    <row r="379" s="416" customFormat="1" ht="36" customHeight="1" spans="1:7">
      <c r="A379" s="292">
        <f t="shared" si="10"/>
        <v>7</v>
      </c>
      <c r="B379" s="303">
        <v>2050699</v>
      </c>
      <c r="C379" s="422" t="s">
        <v>376</v>
      </c>
      <c r="D379" s="317">
        <v>0</v>
      </c>
      <c r="E379" s="317">
        <v>0</v>
      </c>
      <c r="F379" s="317">
        <v>0</v>
      </c>
      <c r="G379" s="121" t="str">
        <f t="shared" si="11"/>
        <v/>
      </c>
    </row>
    <row r="380" ht="36" customHeight="1" spans="1:7">
      <c r="A380" s="292">
        <f t="shared" si="10"/>
        <v>5</v>
      </c>
      <c r="B380" s="303">
        <v>20507</v>
      </c>
      <c r="C380" s="343" t="s">
        <v>377</v>
      </c>
      <c r="D380" s="317">
        <f>SUM(D381:D383)</f>
        <v>3</v>
      </c>
      <c r="E380" s="317">
        <f>SUM(E381:E383)</f>
        <v>3</v>
      </c>
      <c r="F380" s="317">
        <v>2</v>
      </c>
      <c r="G380" s="121">
        <f t="shared" si="11"/>
        <v>-0.333</v>
      </c>
    </row>
    <row r="381" s="335" customFormat="1" ht="36" customHeight="1" spans="1:7">
      <c r="A381" s="292">
        <f t="shared" si="10"/>
        <v>7</v>
      </c>
      <c r="B381" s="303">
        <v>2050701</v>
      </c>
      <c r="C381" s="422" t="s">
        <v>378</v>
      </c>
      <c r="D381" s="317">
        <v>3</v>
      </c>
      <c r="E381" s="317">
        <v>3</v>
      </c>
      <c r="F381" s="317">
        <v>0</v>
      </c>
      <c r="G381" s="121">
        <f t="shared" si="11"/>
        <v>-1</v>
      </c>
    </row>
    <row r="382" s="335" customFormat="1" ht="36" customHeight="1" spans="1:7">
      <c r="A382" s="292">
        <f t="shared" si="10"/>
        <v>7</v>
      </c>
      <c r="B382" s="303">
        <v>2050702</v>
      </c>
      <c r="C382" s="422" t="s">
        <v>379</v>
      </c>
      <c r="D382" s="317">
        <v>0</v>
      </c>
      <c r="E382" s="317">
        <v>0</v>
      </c>
      <c r="F382" s="317">
        <v>0</v>
      </c>
      <c r="G382" s="121" t="str">
        <f t="shared" si="11"/>
        <v/>
      </c>
    </row>
    <row r="383" s="335" customFormat="1" ht="36" customHeight="1" spans="1:7">
      <c r="A383" s="292">
        <f t="shared" si="10"/>
        <v>7</v>
      </c>
      <c r="B383" s="303">
        <v>2050799</v>
      </c>
      <c r="C383" s="422" t="s">
        <v>380</v>
      </c>
      <c r="D383" s="317">
        <v>0</v>
      </c>
      <c r="E383" s="317">
        <v>0</v>
      </c>
      <c r="F383" s="317">
        <v>2</v>
      </c>
      <c r="G383" s="121" t="str">
        <f t="shared" si="11"/>
        <v/>
      </c>
    </row>
    <row r="384" ht="36" customHeight="1" spans="1:7">
      <c r="A384" s="292">
        <f t="shared" si="10"/>
        <v>5</v>
      </c>
      <c r="B384" s="303">
        <v>20508</v>
      </c>
      <c r="C384" s="343" t="s">
        <v>381</v>
      </c>
      <c r="D384" s="317">
        <f>SUM(D385:D389)</f>
        <v>235</v>
      </c>
      <c r="E384" s="317">
        <f>SUM(E385:E389)</f>
        <v>745</v>
      </c>
      <c r="F384" s="317">
        <v>726</v>
      </c>
      <c r="G384" s="121">
        <f t="shared" si="11"/>
        <v>-0.026</v>
      </c>
    </row>
    <row r="385" s="335" customFormat="1" ht="36" customHeight="1" spans="1:7">
      <c r="A385" s="292">
        <f t="shared" si="10"/>
        <v>7</v>
      </c>
      <c r="B385" s="303">
        <v>2050801</v>
      </c>
      <c r="C385" s="422" t="s">
        <v>382</v>
      </c>
      <c r="D385" s="317">
        <v>0</v>
      </c>
      <c r="E385" s="317">
        <v>0</v>
      </c>
      <c r="F385" s="317">
        <v>0</v>
      </c>
      <c r="G385" s="121" t="str">
        <f t="shared" si="11"/>
        <v/>
      </c>
    </row>
    <row r="386" s="335" customFormat="1" ht="36" customHeight="1" spans="1:7">
      <c r="A386" s="292">
        <f t="shared" si="10"/>
        <v>7</v>
      </c>
      <c r="B386" s="303">
        <v>2050802</v>
      </c>
      <c r="C386" s="422" t="s">
        <v>383</v>
      </c>
      <c r="D386" s="317">
        <v>235</v>
      </c>
      <c r="E386" s="317">
        <v>745</v>
      </c>
      <c r="F386" s="317">
        <v>726</v>
      </c>
      <c r="G386" s="121">
        <f t="shared" si="11"/>
        <v>-0.026</v>
      </c>
    </row>
    <row r="387" s="335" customFormat="1" ht="36" customHeight="1" spans="1:7">
      <c r="A387" s="292">
        <f t="shared" si="10"/>
        <v>7</v>
      </c>
      <c r="B387" s="303">
        <v>2050803</v>
      </c>
      <c r="C387" s="422" t="s">
        <v>384</v>
      </c>
      <c r="D387" s="317">
        <v>0</v>
      </c>
      <c r="E387" s="317">
        <v>0</v>
      </c>
      <c r="F387" s="317">
        <v>0</v>
      </c>
      <c r="G387" s="121" t="str">
        <f t="shared" si="11"/>
        <v/>
      </c>
    </row>
    <row r="388" s="335" customFormat="1" ht="36" customHeight="1" spans="1:7">
      <c r="A388" s="292">
        <f t="shared" si="10"/>
        <v>7</v>
      </c>
      <c r="B388" s="303">
        <v>2050804</v>
      </c>
      <c r="C388" s="422" t="s">
        <v>385</v>
      </c>
      <c r="D388" s="317">
        <v>0</v>
      </c>
      <c r="E388" s="317">
        <v>0</v>
      </c>
      <c r="F388" s="317">
        <v>0</v>
      </c>
      <c r="G388" s="121" t="str">
        <f t="shared" si="11"/>
        <v/>
      </c>
    </row>
    <row r="389" s="335" customFormat="1" ht="36" customHeight="1" spans="1:7">
      <c r="A389" s="292">
        <f t="shared" ref="A389:A452" si="12">LEN(B389)</f>
        <v>7</v>
      </c>
      <c r="B389" s="303">
        <v>2050899</v>
      </c>
      <c r="C389" s="422" t="s">
        <v>386</v>
      </c>
      <c r="D389" s="317">
        <v>0</v>
      </c>
      <c r="E389" s="317">
        <v>0</v>
      </c>
      <c r="F389" s="317">
        <v>0</v>
      </c>
      <c r="G389" s="121" t="str">
        <f t="shared" ref="G389:G452" si="13">IF(E389&gt;0,(F389-E389)/E389,"")</f>
        <v/>
      </c>
    </row>
    <row r="390" ht="36" customHeight="1" spans="1:7">
      <c r="A390" s="292">
        <f t="shared" si="12"/>
        <v>5</v>
      </c>
      <c r="B390" s="303">
        <v>20509</v>
      </c>
      <c r="C390" s="343" t="s">
        <v>387</v>
      </c>
      <c r="D390" s="317">
        <f>SUM(D391:D396)</f>
        <v>0</v>
      </c>
      <c r="E390" s="317">
        <f>SUM(E391:E396)</f>
        <v>0</v>
      </c>
      <c r="F390" s="317">
        <v>0</v>
      </c>
      <c r="G390" s="121" t="str">
        <f t="shared" si="13"/>
        <v/>
      </c>
    </row>
    <row r="391" s="335" customFormat="1" ht="36" customHeight="1" spans="1:7">
      <c r="A391" s="292">
        <f t="shared" si="12"/>
        <v>7</v>
      </c>
      <c r="B391" s="303">
        <v>2050901</v>
      </c>
      <c r="C391" s="422" t="s">
        <v>388</v>
      </c>
      <c r="D391" s="317">
        <v>0</v>
      </c>
      <c r="E391" s="317">
        <v>0</v>
      </c>
      <c r="F391" s="317">
        <v>0</v>
      </c>
      <c r="G391" s="121" t="str">
        <f t="shared" si="13"/>
        <v/>
      </c>
    </row>
    <row r="392" s="335" customFormat="1" ht="36" customHeight="1" spans="1:7">
      <c r="A392" s="292">
        <f t="shared" si="12"/>
        <v>7</v>
      </c>
      <c r="B392" s="303">
        <v>2050902</v>
      </c>
      <c r="C392" s="422" t="s">
        <v>389</v>
      </c>
      <c r="D392" s="317">
        <v>0</v>
      </c>
      <c r="E392" s="317">
        <v>0</v>
      </c>
      <c r="F392" s="317">
        <v>0</v>
      </c>
      <c r="G392" s="121" t="str">
        <f t="shared" si="13"/>
        <v/>
      </c>
    </row>
    <row r="393" s="335" customFormat="1" ht="36" customHeight="1" spans="1:7">
      <c r="A393" s="292">
        <f t="shared" si="12"/>
        <v>7</v>
      </c>
      <c r="B393" s="303">
        <v>2050903</v>
      </c>
      <c r="C393" s="422" t="s">
        <v>390</v>
      </c>
      <c r="D393" s="317">
        <v>0</v>
      </c>
      <c r="E393" s="317">
        <v>0</v>
      </c>
      <c r="F393" s="317">
        <v>0</v>
      </c>
      <c r="G393" s="121" t="str">
        <f t="shared" si="13"/>
        <v/>
      </c>
    </row>
    <row r="394" s="335" customFormat="1" ht="36" customHeight="1" spans="1:7">
      <c r="A394" s="292">
        <f t="shared" si="12"/>
        <v>7</v>
      </c>
      <c r="B394" s="303">
        <v>2050904</v>
      </c>
      <c r="C394" s="422" t="s">
        <v>391</v>
      </c>
      <c r="D394" s="317">
        <v>0</v>
      </c>
      <c r="E394" s="317">
        <v>0</v>
      </c>
      <c r="F394" s="317">
        <v>0</v>
      </c>
      <c r="G394" s="121" t="str">
        <f t="shared" si="13"/>
        <v/>
      </c>
    </row>
    <row r="395" s="335" customFormat="1" ht="36" customHeight="1" spans="1:7">
      <c r="A395" s="292">
        <f t="shared" si="12"/>
        <v>7</v>
      </c>
      <c r="B395" s="303">
        <v>2050905</v>
      </c>
      <c r="C395" s="422" t="s">
        <v>392</v>
      </c>
      <c r="D395" s="317">
        <v>0</v>
      </c>
      <c r="E395" s="317">
        <v>0</v>
      </c>
      <c r="F395" s="317">
        <v>0</v>
      </c>
      <c r="G395" s="121" t="str">
        <f t="shared" si="13"/>
        <v/>
      </c>
    </row>
    <row r="396" s="335" customFormat="1" ht="36" customHeight="1" spans="1:7">
      <c r="A396" s="292">
        <f t="shared" si="12"/>
        <v>7</v>
      </c>
      <c r="B396" s="303">
        <v>2050999</v>
      </c>
      <c r="C396" s="422" t="s">
        <v>393</v>
      </c>
      <c r="D396" s="317">
        <v>0</v>
      </c>
      <c r="E396" s="317">
        <v>0</v>
      </c>
      <c r="F396" s="317">
        <v>0</v>
      </c>
      <c r="G396" s="121" t="str">
        <f t="shared" si="13"/>
        <v/>
      </c>
    </row>
    <row r="397" ht="36" customHeight="1" spans="1:7">
      <c r="A397" s="292">
        <f t="shared" si="12"/>
        <v>5</v>
      </c>
      <c r="B397" s="303">
        <v>20599</v>
      </c>
      <c r="C397" s="343" t="s">
        <v>394</v>
      </c>
      <c r="D397" s="317">
        <f>D398</f>
        <v>165</v>
      </c>
      <c r="E397" s="317">
        <f>E398</f>
        <v>187</v>
      </c>
      <c r="F397" s="317">
        <v>38</v>
      </c>
      <c r="G397" s="121">
        <f t="shared" si="13"/>
        <v>-0.797</v>
      </c>
    </row>
    <row r="398" s="335" customFormat="1" ht="36" customHeight="1" spans="1:7">
      <c r="A398" s="292">
        <f t="shared" si="12"/>
        <v>7</v>
      </c>
      <c r="B398" s="312">
        <v>2059999</v>
      </c>
      <c r="C398" s="422" t="s">
        <v>394</v>
      </c>
      <c r="D398" s="317">
        <v>165</v>
      </c>
      <c r="E398" s="317">
        <v>187</v>
      </c>
      <c r="F398" s="317">
        <v>38</v>
      </c>
      <c r="G398" s="121">
        <f t="shared" si="13"/>
        <v>-0.797</v>
      </c>
    </row>
    <row r="399" ht="36" customHeight="1" spans="1:7">
      <c r="A399" s="292">
        <f t="shared" si="12"/>
        <v>3</v>
      </c>
      <c r="B399" s="306">
        <v>206</v>
      </c>
      <c r="C399" s="300" t="s">
        <v>115</v>
      </c>
      <c r="D399" s="301">
        <f>SUM(D400,D405,D414,D420,D425,D430,D435,D442,D446,D450)</f>
        <v>1928</v>
      </c>
      <c r="E399" s="301">
        <f>SUM(E400,E405,E414,E420,E425,E430,E435,E442,E446,E450)</f>
        <v>683</v>
      </c>
      <c r="F399" s="301">
        <v>831</v>
      </c>
      <c r="G399" s="117">
        <f t="shared" si="13"/>
        <v>0.217</v>
      </c>
    </row>
    <row r="400" ht="36" customHeight="1" spans="1:7">
      <c r="A400" s="292">
        <f t="shared" si="12"/>
        <v>5</v>
      </c>
      <c r="B400" s="303">
        <v>20601</v>
      </c>
      <c r="C400" s="343" t="s">
        <v>395</v>
      </c>
      <c r="D400" s="317">
        <f>SUM(D401:D404)</f>
        <v>66</v>
      </c>
      <c r="E400" s="317">
        <f>SUM(E401:E404)</f>
        <v>73</v>
      </c>
      <c r="F400" s="317">
        <v>81</v>
      </c>
      <c r="G400" s="121">
        <f t="shared" si="13"/>
        <v>0.11</v>
      </c>
    </row>
    <row r="401" s="335" customFormat="1" ht="36" customHeight="1" spans="1:7">
      <c r="A401" s="292">
        <f t="shared" si="12"/>
        <v>7</v>
      </c>
      <c r="B401" s="303">
        <v>2060101</v>
      </c>
      <c r="C401" s="422" t="s">
        <v>156</v>
      </c>
      <c r="D401" s="317">
        <v>66</v>
      </c>
      <c r="E401" s="317">
        <v>73</v>
      </c>
      <c r="F401" s="317">
        <v>81</v>
      </c>
      <c r="G401" s="121">
        <f t="shared" si="13"/>
        <v>0.11</v>
      </c>
    </row>
    <row r="402" s="335" customFormat="1" ht="36" customHeight="1" spans="1:7">
      <c r="A402" s="292">
        <f t="shared" si="12"/>
        <v>7</v>
      </c>
      <c r="B402" s="303">
        <v>2060102</v>
      </c>
      <c r="C402" s="422" t="s">
        <v>157</v>
      </c>
      <c r="D402" s="317">
        <v>0</v>
      </c>
      <c r="E402" s="317">
        <v>0</v>
      </c>
      <c r="F402" s="317">
        <v>0</v>
      </c>
      <c r="G402" s="121" t="str">
        <f t="shared" si="13"/>
        <v/>
      </c>
    </row>
    <row r="403" s="335" customFormat="1" ht="36" customHeight="1" spans="1:7">
      <c r="A403" s="292">
        <f t="shared" si="12"/>
        <v>7</v>
      </c>
      <c r="B403" s="303">
        <v>2060103</v>
      </c>
      <c r="C403" s="422" t="s">
        <v>158</v>
      </c>
      <c r="D403" s="317">
        <v>0</v>
      </c>
      <c r="E403" s="317">
        <v>0</v>
      </c>
      <c r="F403" s="317">
        <v>0</v>
      </c>
      <c r="G403" s="121" t="str">
        <f t="shared" si="13"/>
        <v/>
      </c>
    </row>
    <row r="404" s="335" customFormat="1" ht="36" customHeight="1" spans="1:7">
      <c r="A404" s="292">
        <f t="shared" si="12"/>
        <v>7</v>
      </c>
      <c r="B404" s="303">
        <v>2060199</v>
      </c>
      <c r="C404" s="422" t="s">
        <v>396</v>
      </c>
      <c r="D404" s="317">
        <v>0</v>
      </c>
      <c r="E404" s="317">
        <v>0</v>
      </c>
      <c r="F404" s="317">
        <v>0</v>
      </c>
      <c r="G404" s="121" t="str">
        <f t="shared" si="13"/>
        <v/>
      </c>
    </row>
    <row r="405" ht="36" customHeight="1" spans="1:7">
      <c r="A405" s="292">
        <f t="shared" si="12"/>
        <v>5</v>
      </c>
      <c r="B405" s="303">
        <v>20602</v>
      </c>
      <c r="C405" s="343" t="s">
        <v>397</v>
      </c>
      <c r="D405" s="317">
        <f>SUM(D406:D413)</f>
        <v>475</v>
      </c>
      <c r="E405" s="317">
        <f>SUM(E406:E413)</f>
        <v>0</v>
      </c>
      <c r="F405" s="317">
        <v>0</v>
      </c>
      <c r="G405" s="121" t="str">
        <f t="shared" si="13"/>
        <v/>
      </c>
    </row>
    <row r="406" s="335" customFormat="1" ht="36" customHeight="1" spans="1:7">
      <c r="A406" s="292">
        <f t="shared" si="12"/>
        <v>7</v>
      </c>
      <c r="B406" s="303">
        <v>2060201</v>
      </c>
      <c r="C406" s="422" t="s">
        <v>398</v>
      </c>
      <c r="D406" s="317">
        <v>0</v>
      </c>
      <c r="E406" s="317">
        <v>0</v>
      </c>
      <c r="F406" s="317">
        <v>0</v>
      </c>
      <c r="G406" s="121" t="str">
        <f t="shared" si="13"/>
        <v/>
      </c>
    </row>
    <row r="407" s="335" customFormat="1" ht="36" customHeight="1" spans="1:7">
      <c r="A407" s="292">
        <f t="shared" si="12"/>
        <v>7</v>
      </c>
      <c r="B407" s="303">
        <v>2060203</v>
      </c>
      <c r="C407" s="422" t="s">
        <v>399</v>
      </c>
      <c r="D407" s="317">
        <v>0</v>
      </c>
      <c r="E407" s="317">
        <v>0</v>
      </c>
      <c r="F407" s="317">
        <v>0</v>
      </c>
      <c r="G407" s="121" t="str">
        <f t="shared" si="13"/>
        <v/>
      </c>
    </row>
    <row r="408" s="335" customFormat="1" ht="36" customHeight="1" spans="1:7">
      <c r="A408" s="292">
        <f t="shared" si="12"/>
        <v>7</v>
      </c>
      <c r="B408" s="303">
        <v>2060204</v>
      </c>
      <c r="C408" s="422" t="s">
        <v>1716</v>
      </c>
      <c r="D408" s="317">
        <v>0</v>
      </c>
      <c r="E408" s="317">
        <v>0</v>
      </c>
      <c r="F408" s="317">
        <v>0</v>
      </c>
      <c r="G408" s="121" t="str">
        <f t="shared" si="13"/>
        <v/>
      </c>
    </row>
    <row r="409" s="335" customFormat="1" ht="36" customHeight="1" spans="1:7">
      <c r="A409" s="292">
        <f t="shared" si="12"/>
        <v>7</v>
      </c>
      <c r="B409" s="303">
        <v>2060205</v>
      </c>
      <c r="C409" s="422" t="s">
        <v>401</v>
      </c>
      <c r="D409" s="317">
        <v>0</v>
      </c>
      <c r="E409" s="317">
        <v>0</v>
      </c>
      <c r="F409" s="317">
        <v>0</v>
      </c>
      <c r="G409" s="121" t="str">
        <f t="shared" si="13"/>
        <v/>
      </c>
    </row>
    <row r="410" s="335" customFormat="1" ht="36" customHeight="1" spans="1:7">
      <c r="A410" s="292">
        <f t="shared" si="12"/>
        <v>7</v>
      </c>
      <c r="B410" s="303">
        <v>2060206</v>
      </c>
      <c r="C410" s="422" t="s">
        <v>402</v>
      </c>
      <c r="D410" s="317">
        <v>0</v>
      </c>
      <c r="E410" s="317">
        <v>0</v>
      </c>
      <c r="F410" s="317">
        <v>0</v>
      </c>
      <c r="G410" s="121" t="str">
        <f t="shared" si="13"/>
        <v/>
      </c>
    </row>
    <row r="411" s="335" customFormat="1" ht="36" customHeight="1" spans="1:7">
      <c r="A411" s="292">
        <f t="shared" si="12"/>
        <v>7</v>
      </c>
      <c r="B411" s="303">
        <v>2060207</v>
      </c>
      <c r="C411" s="422" t="s">
        <v>403</v>
      </c>
      <c r="D411" s="317">
        <v>0</v>
      </c>
      <c r="E411" s="317">
        <v>0</v>
      </c>
      <c r="F411" s="317">
        <v>0</v>
      </c>
      <c r="G411" s="121" t="str">
        <f t="shared" si="13"/>
        <v/>
      </c>
    </row>
    <row r="412" s="335" customFormat="1" ht="36" customHeight="1" spans="1:7">
      <c r="A412" s="292">
        <f t="shared" si="12"/>
        <v>7</v>
      </c>
      <c r="B412" s="487">
        <v>2060208</v>
      </c>
      <c r="C412" s="431" t="s">
        <v>404</v>
      </c>
      <c r="D412" s="317">
        <v>0</v>
      </c>
      <c r="E412" s="317">
        <v>0</v>
      </c>
      <c r="F412" s="317">
        <v>0</v>
      </c>
      <c r="G412" s="121" t="str">
        <f t="shared" si="13"/>
        <v/>
      </c>
    </row>
    <row r="413" s="335" customFormat="1" ht="36" customHeight="1" spans="1:7">
      <c r="A413" s="292">
        <f t="shared" si="12"/>
        <v>7</v>
      </c>
      <c r="B413" s="303">
        <v>2060299</v>
      </c>
      <c r="C413" s="422" t="s">
        <v>405</v>
      </c>
      <c r="D413" s="317">
        <v>475</v>
      </c>
      <c r="E413" s="317">
        <v>0</v>
      </c>
      <c r="F413" s="317">
        <v>0</v>
      </c>
      <c r="G413" s="121" t="str">
        <f t="shared" si="13"/>
        <v/>
      </c>
    </row>
    <row r="414" ht="36" customHeight="1" spans="1:7">
      <c r="A414" s="292">
        <f t="shared" si="12"/>
        <v>5</v>
      </c>
      <c r="B414" s="303">
        <v>20603</v>
      </c>
      <c r="C414" s="343" t="s">
        <v>406</v>
      </c>
      <c r="D414" s="317">
        <f>SUM(D415:D419)</f>
        <v>0</v>
      </c>
      <c r="E414" s="317">
        <f>SUM(E415:E419)</f>
        <v>0</v>
      </c>
      <c r="F414" s="317">
        <v>0</v>
      </c>
      <c r="G414" s="121" t="str">
        <f t="shared" si="13"/>
        <v/>
      </c>
    </row>
    <row r="415" s="335" customFormat="1" ht="36" customHeight="1" spans="1:7">
      <c r="A415" s="292">
        <f t="shared" si="12"/>
        <v>7</v>
      </c>
      <c r="B415" s="303">
        <v>2060301</v>
      </c>
      <c r="C415" s="422" t="s">
        <v>398</v>
      </c>
      <c r="D415" s="317">
        <v>0</v>
      </c>
      <c r="E415" s="317">
        <v>0</v>
      </c>
      <c r="F415" s="317">
        <v>0</v>
      </c>
      <c r="G415" s="121" t="str">
        <f t="shared" si="13"/>
        <v/>
      </c>
    </row>
    <row r="416" s="335" customFormat="1" ht="36" customHeight="1" spans="1:7">
      <c r="A416" s="292">
        <f t="shared" si="12"/>
        <v>7</v>
      </c>
      <c r="B416" s="303">
        <v>2060302</v>
      </c>
      <c r="C416" s="422" t="s">
        <v>407</v>
      </c>
      <c r="D416" s="317">
        <v>0</v>
      </c>
      <c r="E416" s="317">
        <v>0</v>
      </c>
      <c r="F416" s="317">
        <v>0</v>
      </c>
      <c r="G416" s="121" t="str">
        <f t="shared" si="13"/>
        <v/>
      </c>
    </row>
    <row r="417" s="335" customFormat="1" ht="36" customHeight="1" spans="1:7">
      <c r="A417" s="292">
        <f t="shared" si="12"/>
        <v>7</v>
      </c>
      <c r="B417" s="303">
        <v>2060303</v>
      </c>
      <c r="C417" s="422" t="s">
        <v>408</v>
      </c>
      <c r="D417" s="317">
        <v>0</v>
      </c>
      <c r="E417" s="317">
        <v>0</v>
      </c>
      <c r="F417" s="317">
        <v>0</v>
      </c>
      <c r="G417" s="121" t="str">
        <f t="shared" si="13"/>
        <v/>
      </c>
    </row>
    <row r="418" s="335" customFormat="1" ht="36" customHeight="1" spans="1:7">
      <c r="A418" s="292">
        <f t="shared" si="12"/>
        <v>7</v>
      </c>
      <c r="B418" s="303">
        <v>2060304</v>
      </c>
      <c r="C418" s="422" t="s">
        <v>409</v>
      </c>
      <c r="D418" s="317">
        <v>0</v>
      </c>
      <c r="E418" s="317">
        <v>0</v>
      </c>
      <c r="F418" s="317">
        <v>0</v>
      </c>
      <c r="G418" s="121" t="str">
        <f t="shared" si="13"/>
        <v/>
      </c>
    </row>
    <row r="419" s="335" customFormat="1" ht="36" customHeight="1" spans="1:7">
      <c r="A419" s="292">
        <f t="shared" si="12"/>
        <v>7</v>
      </c>
      <c r="B419" s="303">
        <v>2060399</v>
      </c>
      <c r="C419" s="422" t="s">
        <v>410</v>
      </c>
      <c r="D419" s="317">
        <v>0</v>
      </c>
      <c r="E419" s="317">
        <v>0</v>
      </c>
      <c r="F419" s="317">
        <v>0</v>
      </c>
      <c r="G419" s="121" t="str">
        <f t="shared" si="13"/>
        <v/>
      </c>
    </row>
    <row r="420" ht="36" customHeight="1" spans="1:7">
      <c r="A420" s="292">
        <f t="shared" si="12"/>
        <v>5</v>
      </c>
      <c r="B420" s="303">
        <v>20604</v>
      </c>
      <c r="C420" s="343" t="s">
        <v>411</v>
      </c>
      <c r="D420" s="317">
        <f>SUM(D421:D424)</f>
        <v>168</v>
      </c>
      <c r="E420" s="317">
        <f>SUM(E421:E424)</f>
        <v>54</v>
      </c>
      <c r="F420" s="317">
        <v>54</v>
      </c>
      <c r="G420" s="121">
        <f t="shared" si="13"/>
        <v>0</v>
      </c>
    </row>
    <row r="421" s="335" customFormat="1" ht="36" customHeight="1" spans="1:7">
      <c r="A421" s="292">
        <f t="shared" si="12"/>
        <v>7</v>
      </c>
      <c r="B421" s="303">
        <v>2060401</v>
      </c>
      <c r="C421" s="422" t="s">
        <v>398</v>
      </c>
      <c r="D421" s="317">
        <v>0</v>
      </c>
      <c r="E421" s="317">
        <v>0</v>
      </c>
      <c r="F421" s="317">
        <v>0</v>
      </c>
      <c r="G421" s="121" t="str">
        <f t="shared" si="13"/>
        <v/>
      </c>
    </row>
    <row r="422" s="335" customFormat="1" ht="36" customHeight="1" spans="1:7">
      <c r="A422" s="292">
        <f t="shared" si="12"/>
        <v>7</v>
      </c>
      <c r="B422" s="303">
        <v>2060404</v>
      </c>
      <c r="C422" s="422" t="s">
        <v>412</v>
      </c>
      <c r="D422" s="317">
        <v>0</v>
      </c>
      <c r="E422" s="317">
        <v>0</v>
      </c>
      <c r="F422" s="317">
        <v>0</v>
      </c>
      <c r="G422" s="121" t="str">
        <f t="shared" si="13"/>
        <v/>
      </c>
    </row>
    <row r="423" s="335" customFormat="1" ht="36" customHeight="1" spans="1:7">
      <c r="A423" s="292">
        <f t="shared" si="12"/>
        <v>7</v>
      </c>
      <c r="B423" s="489">
        <v>2060405</v>
      </c>
      <c r="C423" s="422" t="s">
        <v>413</v>
      </c>
      <c r="D423" s="317">
        <v>0</v>
      </c>
      <c r="E423" s="317">
        <v>0</v>
      </c>
      <c r="F423" s="317">
        <v>0</v>
      </c>
      <c r="G423" s="121" t="str">
        <f t="shared" si="13"/>
        <v/>
      </c>
    </row>
    <row r="424" s="335" customFormat="1" ht="36" customHeight="1" spans="1:7">
      <c r="A424" s="292">
        <f t="shared" si="12"/>
        <v>7</v>
      </c>
      <c r="B424" s="303">
        <v>2060499</v>
      </c>
      <c r="C424" s="422" t="s">
        <v>414</v>
      </c>
      <c r="D424" s="317">
        <v>168</v>
      </c>
      <c r="E424" s="317">
        <v>54</v>
      </c>
      <c r="F424" s="317">
        <v>54</v>
      </c>
      <c r="G424" s="121">
        <f t="shared" si="13"/>
        <v>0</v>
      </c>
    </row>
    <row r="425" ht="36" customHeight="1" spans="1:7">
      <c r="A425" s="292">
        <f t="shared" si="12"/>
        <v>5</v>
      </c>
      <c r="B425" s="303">
        <v>20605</v>
      </c>
      <c r="C425" s="343" t="s">
        <v>415</v>
      </c>
      <c r="D425" s="317">
        <f>SUM(D426:D429)</f>
        <v>0</v>
      </c>
      <c r="E425" s="317">
        <f>SUM(E426:E429)</f>
        <v>0</v>
      </c>
      <c r="F425" s="317">
        <v>0</v>
      </c>
      <c r="G425" s="121" t="str">
        <f t="shared" si="13"/>
        <v/>
      </c>
    </row>
    <row r="426" s="335" customFormat="1" ht="36" customHeight="1" spans="1:7">
      <c r="A426" s="292">
        <f t="shared" si="12"/>
        <v>7</v>
      </c>
      <c r="B426" s="303">
        <v>2060501</v>
      </c>
      <c r="C426" s="422" t="s">
        <v>398</v>
      </c>
      <c r="D426" s="317">
        <v>0</v>
      </c>
      <c r="E426" s="317">
        <v>0</v>
      </c>
      <c r="F426" s="317">
        <v>0</v>
      </c>
      <c r="G426" s="121" t="str">
        <f t="shared" si="13"/>
        <v/>
      </c>
    </row>
    <row r="427" s="335" customFormat="1" ht="36" customHeight="1" spans="1:7">
      <c r="A427" s="292">
        <f t="shared" si="12"/>
        <v>7</v>
      </c>
      <c r="B427" s="303">
        <v>2060502</v>
      </c>
      <c r="C427" s="422" t="s">
        <v>416</v>
      </c>
      <c r="D427" s="317">
        <v>0</v>
      </c>
      <c r="E427" s="317">
        <v>0</v>
      </c>
      <c r="F427" s="317">
        <v>0</v>
      </c>
      <c r="G427" s="121" t="str">
        <f t="shared" si="13"/>
        <v/>
      </c>
    </row>
    <row r="428" s="335" customFormat="1" ht="36" customHeight="1" spans="1:7">
      <c r="A428" s="292">
        <f t="shared" si="12"/>
        <v>7</v>
      </c>
      <c r="B428" s="303">
        <v>2060503</v>
      </c>
      <c r="C428" s="422" t="s">
        <v>417</v>
      </c>
      <c r="D428" s="317">
        <v>0</v>
      </c>
      <c r="E428" s="317">
        <v>0</v>
      </c>
      <c r="F428" s="317">
        <v>0</v>
      </c>
      <c r="G428" s="121" t="str">
        <f t="shared" si="13"/>
        <v/>
      </c>
    </row>
    <row r="429" s="335" customFormat="1" ht="36" customHeight="1" spans="1:7">
      <c r="A429" s="292">
        <f t="shared" si="12"/>
        <v>7</v>
      </c>
      <c r="B429" s="303">
        <v>2060599</v>
      </c>
      <c r="C429" s="422" t="s">
        <v>418</v>
      </c>
      <c r="D429" s="317">
        <v>0</v>
      </c>
      <c r="E429" s="317">
        <v>0</v>
      </c>
      <c r="F429" s="317">
        <v>0</v>
      </c>
      <c r="G429" s="121" t="str">
        <f t="shared" si="13"/>
        <v/>
      </c>
    </row>
    <row r="430" ht="36" customHeight="1" spans="1:7">
      <c r="A430" s="292">
        <f t="shared" si="12"/>
        <v>5</v>
      </c>
      <c r="B430" s="303">
        <v>20606</v>
      </c>
      <c r="C430" s="343" t="s">
        <v>419</v>
      </c>
      <c r="D430" s="317">
        <f>SUM(D431:D434)</f>
        <v>0</v>
      </c>
      <c r="E430" s="317">
        <f>SUM(E431:E434)</f>
        <v>0</v>
      </c>
      <c r="F430" s="317">
        <v>0</v>
      </c>
      <c r="G430" s="121" t="str">
        <f t="shared" si="13"/>
        <v/>
      </c>
    </row>
    <row r="431" s="335" customFormat="1" ht="36" customHeight="1" spans="1:7">
      <c r="A431" s="292">
        <f t="shared" si="12"/>
        <v>7</v>
      </c>
      <c r="B431" s="303">
        <v>2060601</v>
      </c>
      <c r="C431" s="422" t="s">
        <v>420</v>
      </c>
      <c r="D431" s="317">
        <v>0</v>
      </c>
      <c r="E431" s="317">
        <v>0</v>
      </c>
      <c r="F431" s="317">
        <v>0</v>
      </c>
      <c r="G431" s="121" t="str">
        <f t="shared" si="13"/>
        <v/>
      </c>
    </row>
    <row r="432" s="335" customFormat="1" ht="36" customHeight="1" spans="1:7">
      <c r="A432" s="292">
        <f t="shared" si="12"/>
        <v>7</v>
      </c>
      <c r="B432" s="303">
        <v>2060602</v>
      </c>
      <c r="C432" s="422" t="s">
        <v>421</v>
      </c>
      <c r="D432" s="317">
        <v>0</v>
      </c>
      <c r="E432" s="317">
        <v>0</v>
      </c>
      <c r="F432" s="317">
        <v>0</v>
      </c>
      <c r="G432" s="121" t="str">
        <f t="shared" si="13"/>
        <v/>
      </c>
    </row>
    <row r="433" s="335" customFormat="1" ht="36" customHeight="1" spans="1:7">
      <c r="A433" s="292">
        <f t="shared" si="12"/>
        <v>7</v>
      </c>
      <c r="B433" s="303">
        <v>2060603</v>
      </c>
      <c r="C433" s="422" t="s">
        <v>422</v>
      </c>
      <c r="D433" s="317">
        <v>0</v>
      </c>
      <c r="E433" s="317">
        <v>0</v>
      </c>
      <c r="F433" s="317">
        <v>0</v>
      </c>
      <c r="G433" s="121" t="str">
        <f t="shared" si="13"/>
        <v/>
      </c>
    </row>
    <row r="434" s="335" customFormat="1" ht="36" customHeight="1" spans="1:7">
      <c r="A434" s="292">
        <f t="shared" si="12"/>
        <v>7</v>
      </c>
      <c r="B434" s="303">
        <v>2060699</v>
      </c>
      <c r="C434" s="422" t="s">
        <v>423</v>
      </c>
      <c r="D434" s="317">
        <v>0</v>
      </c>
      <c r="E434" s="317">
        <v>0</v>
      </c>
      <c r="F434" s="317">
        <v>0</v>
      </c>
      <c r="G434" s="121" t="str">
        <f t="shared" si="13"/>
        <v/>
      </c>
    </row>
    <row r="435" ht="36" customHeight="1" spans="1:7">
      <c r="A435" s="292">
        <f t="shared" si="12"/>
        <v>5</v>
      </c>
      <c r="B435" s="303">
        <v>20607</v>
      </c>
      <c r="C435" s="343" t="s">
        <v>424</v>
      </c>
      <c r="D435" s="317">
        <f>SUM(D436:D441)</f>
        <v>99</v>
      </c>
      <c r="E435" s="317">
        <f>SUM(E436:E441)</f>
        <v>-49</v>
      </c>
      <c r="F435" s="317">
        <v>91</v>
      </c>
      <c r="G435" s="121" t="str">
        <f t="shared" si="13"/>
        <v/>
      </c>
    </row>
    <row r="436" s="335" customFormat="1" ht="36" customHeight="1" spans="1:7">
      <c r="A436" s="292">
        <f t="shared" si="12"/>
        <v>7</v>
      </c>
      <c r="B436" s="303">
        <v>2060701</v>
      </c>
      <c r="C436" s="422" t="s">
        <v>398</v>
      </c>
      <c r="D436" s="317">
        <v>0</v>
      </c>
      <c r="E436" s="317">
        <v>0</v>
      </c>
      <c r="F436" s="317">
        <v>0</v>
      </c>
      <c r="G436" s="121" t="str">
        <f t="shared" si="13"/>
        <v/>
      </c>
    </row>
    <row r="437" s="335" customFormat="1" ht="36" customHeight="1" spans="1:7">
      <c r="A437" s="292">
        <f t="shared" si="12"/>
        <v>7</v>
      </c>
      <c r="B437" s="303">
        <v>2060702</v>
      </c>
      <c r="C437" s="422" t="s">
        <v>425</v>
      </c>
      <c r="D437" s="317">
        <v>74</v>
      </c>
      <c r="E437" s="317">
        <v>70</v>
      </c>
      <c r="F437" s="317">
        <v>71</v>
      </c>
      <c r="G437" s="121">
        <f t="shared" si="13"/>
        <v>0.014</v>
      </c>
    </row>
    <row r="438" s="335" customFormat="1" ht="36" customHeight="1" spans="1:7">
      <c r="A438" s="292">
        <f t="shared" si="12"/>
        <v>7</v>
      </c>
      <c r="B438" s="303">
        <v>2060703</v>
      </c>
      <c r="C438" s="422" t="s">
        <v>426</v>
      </c>
      <c r="D438" s="317">
        <v>0</v>
      </c>
      <c r="E438" s="317">
        <v>0</v>
      </c>
      <c r="F438" s="317">
        <v>0</v>
      </c>
      <c r="G438" s="121" t="str">
        <f t="shared" si="13"/>
        <v/>
      </c>
    </row>
    <row r="439" s="335" customFormat="1" ht="36" customHeight="1" spans="1:7">
      <c r="A439" s="292">
        <f t="shared" si="12"/>
        <v>7</v>
      </c>
      <c r="B439" s="303">
        <v>2060704</v>
      </c>
      <c r="C439" s="422" t="s">
        <v>427</v>
      </c>
      <c r="D439" s="317">
        <v>0</v>
      </c>
      <c r="E439" s="317">
        <v>0</v>
      </c>
      <c r="F439" s="317">
        <v>0</v>
      </c>
      <c r="G439" s="121" t="str">
        <f t="shared" si="13"/>
        <v/>
      </c>
    </row>
    <row r="440" s="335" customFormat="1" ht="36" customHeight="1" spans="1:7">
      <c r="A440" s="292">
        <f t="shared" si="12"/>
        <v>7</v>
      </c>
      <c r="B440" s="303">
        <v>2060705</v>
      </c>
      <c r="C440" s="422" t="s">
        <v>428</v>
      </c>
      <c r="D440" s="317">
        <v>0</v>
      </c>
      <c r="E440" s="317">
        <v>0</v>
      </c>
      <c r="F440" s="317">
        <v>0</v>
      </c>
      <c r="G440" s="121" t="str">
        <f t="shared" si="13"/>
        <v/>
      </c>
    </row>
    <row r="441" s="335" customFormat="1" ht="36" customHeight="1" spans="1:7">
      <c r="A441" s="292">
        <f t="shared" si="12"/>
        <v>7</v>
      </c>
      <c r="B441" s="303">
        <v>2060799</v>
      </c>
      <c r="C441" s="422" t="s">
        <v>429</v>
      </c>
      <c r="D441" s="317">
        <v>25</v>
      </c>
      <c r="E441" s="317">
        <v>-119</v>
      </c>
      <c r="F441" s="317">
        <v>20</v>
      </c>
      <c r="G441" s="121" t="str">
        <f t="shared" si="13"/>
        <v/>
      </c>
    </row>
    <row r="442" ht="36" customHeight="1" spans="1:7">
      <c r="A442" s="292">
        <f t="shared" si="12"/>
        <v>5</v>
      </c>
      <c r="B442" s="303">
        <v>20608</v>
      </c>
      <c r="C442" s="343" t="s">
        <v>430</v>
      </c>
      <c r="D442" s="317">
        <f>SUM(D443:D445)</f>
        <v>0</v>
      </c>
      <c r="E442" s="317">
        <f>SUM(E443:E445)</f>
        <v>0</v>
      </c>
      <c r="F442" s="317">
        <v>0</v>
      </c>
      <c r="G442" s="121" t="str">
        <f t="shared" si="13"/>
        <v/>
      </c>
    </row>
    <row r="443" s="335" customFormat="1" ht="36" customHeight="1" spans="1:7">
      <c r="A443" s="292">
        <f t="shared" si="12"/>
        <v>7</v>
      </c>
      <c r="B443" s="303">
        <v>2060801</v>
      </c>
      <c r="C443" s="422" t="s">
        <v>431</v>
      </c>
      <c r="D443" s="317">
        <v>0</v>
      </c>
      <c r="E443" s="317">
        <v>0</v>
      </c>
      <c r="F443" s="317">
        <v>0</v>
      </c>
      <c r="G443" s="121" t="str">
        <f t="shared" si="13"/>
        <v/>
      </c>
    </row>
    <row r="444" s="335" customFormat="1" ht="36" customHeight="1" spans="1:7">
      <c r="A444" s="292">
        <f t="shared" si="12"/>
        <v>7</v>
      </c>
      <c r="B444" s="303">
        <v>2060802</v>
      </c>
      <c r="C444" s="422" t="s">
        <v>432</v>
      </c>
      <c r="D444" s="317">
        <v>0</v>
      </c>
      <c r="E444" s="317">
        <v>0</v>
      </c>
      <c r="F444" s="317">
        <v>0</v>
      </c>
      <c r="G444" s="121" t="str">
        <f t="shared" si="13"/>
        <v/>
      </c>
    </row>
    <row r="445" s="335" customFormat="1" ht="36" customHeight="1" spans="1:7">
      <c r="A445" s="292">
        <f t="shared" si="12"/>
        <v>7</v>
      </c>
      <c r="B445" s="303">
        <v>2060899</v>
      </c>
      <c r="C445" s="422" t="s">
        <v>433</v>
      </c>
      <c r="D445" s="317">
        <v>0</v>
      </c>
      <c r="E445" s="317">
        <v>0</v>
      </c>
      <c r="F445" s="317">
        <v>0</v>
      </c>
      <c r="G445" s="121" t="str">
        <f t="shared" si="13"/>
        <v/>
      </c>
    </row>
    <row r="446" ht="36" customHeight="1" spans="1:7">
      <c r="A446" s="292">
        <f t="shared" si="12"/>
        <v>5</v>
      </c>
      <c r="B446" s="303">
        <v>20609</v>
      </c>
      <c r="C446" s="343" t="s">
        <v>434</v>
      </c>
      <c r="D446" s="317">
        <f>SUM(D447:D449)</f>
        <v>0</v>
      </c>
      <c r="E446" s="317">
        <f>SUM(E447:E449)</f>
        <v>0</v>
      </c>
      <c r="F446" s="317">
        <v>0</v>
      </c>
      <c r="G446" s="121" t="str">
        <f t="shared" si="13"/>
        <v/>
      </c>
    </row>
    <row r="447" s="335" customFormat="1" ht="36" customHeight="1" spans="1:7">
      <c r="A447" s="292">
        <f t="shared" si="12"/>
        <v>7</v>
      </c>
      <c r="B447" s="303">
        <v>2060901</v>
      </c>
      <c r="C447" s="422" t="s">
        <v>435</v>
      </c>
      <c r="D447" s="317">
        <v>0</v>
      </c>
      <c r="E447" s="317">
        <v>0</v>
      </c>
      <c r="F447" s="317">
        <v>0</v>
      </c>
      <c r="G447" s="121" t="str">
        <f t="shared" si="13"/>
        <v/>
      </c>
    </row>
    <row r="448" s="335" customFormat="1" ht="36" customHeight="1" spans="1:7">
      <c r="A448" s="292">
        <f t="shared" si="12"/>
        <v>7</v>
      </c>
      <c r="B448" s="303">
        <v>2060902</v>
      </c>
      <c r="C448" s="422" t="s">
        <v>436</v>
      </c>
      <c r="D448" s="317">
        <v>0</v>
      </c>
      <c r="E448" s="317">
        <v>0</v>
      </c>
      <c r="F448" s="317">
        <v>0</v>
      </c>
      <c r="G448" s="121" t="str">
        <f t="shared" si="13"/>
        <v/>
      </c>
    </row>
    <row r="449" s="335" customFormat="1" ht="36" customHeight="1" spans="1:7">
      <c r="A449" s="292">
        <f t="shared" si="12"/>
        <v>7</v>
      </c>
      <c r="B449" s="303">
        <v>2060999</v>
      </c>
      <c r="C449" s="422" t="s">
        <v>437</v>
      </c>
      <c r="D449" s="317">
        <v>0</v>
      </c>
      <c r="E449" s="317">
        <v>0</v>
      </c>
      <c r="F449" s="317">
        <v>0</v>
      </c>
      <c r="G449" s="121" t="str">
        <f t="shared" si="13"/>
        <v/>
      </c>
    </row>
    <row r="450" ht="36" customHeight="1" spans="1:7">
      <c r="A450" s="292">
        <f t="shared" si="12"/>
        <v>5</v>
      </c>
      <c r="B450" s="303">
        <v>20699</v>
      </c>
      <c r="C450" s="343" t="s">
        <v>438</v>
      </c>
      <c r="D450" s="317">
        <f>SUM(D451:D454)</f>
        <v>1120</v>
      </c>
      <c r="E450" s="317">
        <f>SUM(E451:E454)</f>
        <v>605</v>
      </c>
      <c r="F450" s="317">
        <v>605</v>
      </c>
      <c r="G450" s="121">
        <f t="shared" si="13"/>
        <v>0</v>
      </c>
    </row>
    <row r="451" s="335" customFormat="1" ht="36" customHeight="1" spans="1:7">
      <c r="A451" s="292">
        <f t="shared" si="12"/>
        <v>7</v>
      </c>
      <c r="B451" s="303">
        <v>2069901</v>
      </c>
      <c r="C451" s="422" t="s">
        <v>439</v>
      </c>
      <c r="D451" s="317">
        <v>0</v>
      </c>
      <c r="E451" s="317">
        <v>0</v>
      </c>
      <c r="F451" s="317">
        <v>0</v>
      </c>
      <c r="G451" s="121" t="str">
        <f t="shared" si="13"/>
        <v/>
      </c>
    </row>
    <row r="452" s="335" customFormat="1" ht="36" customHeight="1" spans="1:7">
      <c r="A452" s="292">
        <f t="shared" si="12"/>
        <v>7</v>
      </c>
      <c r="B452" s="303">
        <v>2069902</v>
      </c>
      <c r="C452" s="422" t="s">
        <v>440</v>
      </c>
      <c r="D452" s="317">
        <v>0</v>
      </c>
      <c r="E452" s="317">
        <v>0</v>
      </c>
      <c r="F452" s="317">
        <v>0</v>
      </c>
      <c r="G452" s="121" t="str">
        <f t="shared" si="13"/>
        <v/>
      </c>
    </row>
    <row r="453" s="335" customFormat="1" ht="36" customHeight="1" spans="1:7">
      <c r="A453" s="292">
        <f t="shared" ref="A453:A516" si="14">LEN(B453)</f>
        <v>7</v>
      </c>
      <c r="B453" s="303">
        <v>2069903</v>
      </c>
      <c r="C453" s="422" t="s">
        <v>441</v>
      </c>
      <c r="D453" s="317">
        <v>0</v>
      </c>
      <c r="E453" s="317">
        <v>0</v>
      </c>
      <c r="F453" s="317">
        <v>0</v>
      </c>
      <c r="G453" s="121" t="str">
        <f t="shared" ref="G453:G516" si="15">IF(E453&gt;0,(F453-E453)/E453,"")</f>
        <v/>
      </c>
    </row>
    <row r="454" s="335" customFormat="1" ht="36" customHeight="1" spans="1:7">
      <c r="A454" s="292">
        <f t="shared" si="14"/>
        <v>7</v>
      </c>
      <c r="B454" s="303">
        <v>2069999</v>
      </c>
      <c r="C454" s="422" t="s">
        <v>438</v>
      </c>
      <c r="D454" s="317">
        <v>1120</v>
      </c>
      <c r="E454" s="317">
        <v>605</v>
      </c>
      <c r="F454" s="317">
        <v>605</v>
      </c>
      <c r="G454" s="121">
        <f t="shared" si="15"/>
        <v>0</v>
      </c>
    </row>
    <row r="455" ht="36" customHeight="1" spans="1:7">
      <c r="A455" s="292">
        <f t="shared" si="14"/>
        <v>3</v>
      </c>
      <c r="B455" s="306">
        <v>207</v>
      </c>
      <c r="C455" s="300" t="s">
        <v>116</v>
      </c>
      <c r="D455" s="301">
        <f>SUM(D456,D472,D480,D491,D500,D508)</f>
        <v>3481</v>
      </c>
      <c r="E455" s="301">
        <f>SUM(E456,E472,E480,E491,E500,E508)</f>
        <v>-253</v>
      </c>
      <c r="F455" s="301">
        <v>3777</v>
      </c>
      <c r="G455" s="117" t="str">
        <f t="shared" si="15"/>
        <v/>
      </c>
    </row>
    <row r="456" ht="36" customHeight="1" spans="1:7">
      <c r="A456" s="292">
        <f t="shared" si="14"/>
        <v>5</v>
      </c>
      <c r="B456" s="303">
        <v>20701</v>
      </c>
      <c r="C456" s="343" t="s">
        <v>442</v>
      </c>
      <c r="D456" s="317">
        <f>SUM(D457:D471)</f>
        <v>1609</v>
      </c>
      <c r="E456" s="317">
        <f>SUM(E457:E471)</f>
        <v>-1022</v>
      </c>
      <c r="F456" s="317">
        <v>1609</v>
      </c>
      <c r="G456" s="121" t="str">
        <f t="shared" si="15"/>
        <v/>
      </c>
    </row>
    <row r="457" s="335" customFormat="1" ht="36" customHeight="1" spans="1:7">
      <c r="A457" s="292">
        <f t="shared" si="14"/>
        <v>7</v>
      </c>
      <c r="B457" s="303">
        <v>2070101</v>
      </c>
      <c r="C457" s="422" t="s">
        <v>156</v>
      </c>
      <c r="D457" s="317">
        <v>337</v>
      </c>
      <c r="E457" s="317">
        <v>341</v>
      </c>
      <c r="F457" s="317">
        <v>312</v>
      </c>
      <c r="G457" s="121">
        <f t="shared" si="15"/>
        <v>-0.085</v>
      </c>
    </row>
    <row r="458" s="335" customFormat="1" ht="36" customHeight="1" spans="1:7">
      <c r="A458" s="292">
        <f t="shared" si="14"/>
        <v>7</v>
      </c>
      <c r="B458" s="303">
        <v>2070102</v>
      </c>
      <c r="C458" s="422" t="s">
        <v>157</v>
      </c>
      <c r="D458" s="317">
        <v>0</v>
      </c>
      <c r="E458" s="317">
        <v>0</v>
      </c>
      <c r="F458" s="317">
        <v>0</v>
      </c>
      <c r="G458" s="121" t="str">
        <f t="shared" si="15"/>
        <v/>
      </c>
    </row>
    <row r="459" s="335" customFormat="1" ht="36" customHeight="1" spans="1:7">
      <c r="A459" s="292">
        <f t="shared" si="14"/>
        <v>7</v>
      </c>
      <c r="B459" s="303">
        <v>2070103</v>
      </c>
      <c r="C459" s="422" t="s">
        <v>158</v>
      </c>
      <c r="D459" s="317">
        <v>0</v>
      </c>
      <c r="E459" s="317">
        <v>0</v>
      </c>
      <c r="F459" s="317">
        <v>0</v>
      </c>
      <c r="G459" s="121" t="str">
        <f t="shared" si="15"/>
        <v/>
      </c>
    </row>
    <row r="460" s="335" customFormat="1" ht="36" customHeight="1" spans="1:7">
      <c r="A460" s="292">
        <f t="shared" si="14"/>
        <v>7</v>
      </c>
      <c r="B460" s="303">
        <v>2070104</v>
      </c>
      <c r="C460" s="422" t="s">
        <v>443</v>
      </c>
      <c r="D460" s="317">
        <v>103</v>
      </c>
      <c r="E460" s="317">
        <v>99</v>
      </c>
      <c r="F460" s="317">
        <v>107</v>
      </c>
      <c r="G460" s="121">
        <f t="shared" si="15"/>
        <v>0.081</v>
      </c>
    </row>
    <row r="461" s="335" customFormat="1" ht="36" customHeight="1" spans="1:7">
      <c r="A461" s="292">
        <f t="shared" si="14"/>
        <v>7</v>
      </c>
      <c r="B461" s="303">
        <v>2070105</v>
      </c>
      <c r="C461" s="422" t="s">
        <v>444</v>
      </c>
      <c r="D461" s="317">
        <v>0</v>
      </c>
      <c r="E461" s="317">
        <v>0</v>
      </c>
      <c r="F461" s="317">
        <v>0</v>
      </c>
      <c r="G461" s="121" t="str">
        <f t="shared" si="15"/>
        <v/>
      </c>
    </row>
    <row r="462" s="335" customFormat="1" ht="36" customHeight="1" spans="1:7">
      <c r="A462" s="292">
        <f t="shared" si="14"/>
        <v>7</v>
      </c>
      <c r="B462" s="303">
        <v>2070106</v>
      </c>
      <c r="C462" s="422" t="s">
        <v>445</v>
      </c>
      <c r="D462" s="317">
        <v>0</v>
      </c>
      <c r="E462" s="317">
        <v>0</v>
      </c>
      <c r="F462" s="317">
        <v>0</v>
      </c>
      <c r="G462" s="121" t="str">
        <f t="shared" si="15"/>
        <v/>
      </c>
    </row>
    <row r="463" s="335" customFormat="1" ht="36" customHeight="1" spans="1:7">
      <c r="A463" s="292">
        <f t="shared" si="14"/>
        <v>7</v>
      </c>
      <c r="B463" s="303">
        <v>2070107</v>
      </c>
      <c r="C463" s="422" t="s">
        <v>446</v>
      </c>
      <c r="D463" s="317">
        <v>0</v>
      </c>
      <c r="E463" s="317">
        <v>0</v>
      </c>
      <c r="F463" s="317">
        <v>0</v>
      </c>
      <c r="G463" s="121" t="str">
        <f t="shared" si="15"/>
        <v/>
      </c>
    </row>
    <row r="464" s="335" customFormat="1" ht="36" customHeight="1" spans="1:7">
      <c r="A464" s="292">
        <f t="shared" si="14"/>
        <v>7</v>
      </c>
      <c r="B464" s="303">
        <v>2070108</v>
      </c>
      <c r="C464" s="422" t="s">
        <v>447</v>
      </c>
      <c r="D464" s="317">
        <v>93</v>
      </c>
      <c r="E464" s="317">
        <v>36</v>
      </c>
      <c r="F464" s="317">
        <v>7</v>
      </c>
      <c r="G464" s="121">
        <f t="shared" si="15"/>
        <v>-0.806</v>
      </c>
    </row>
    <row r="465" s="335" customFormat="1" ht="36" customHeight="1" spans="1:7">
      <c r="A465" s="292">
        <f t="shared" si="14"/>
        <v>7</v>
      </c>
      <c r="B465" s="303">
        <v>2070109</v>
      </c>
      <c r="C465" s="422" t="s">
        <v>448</v>
      </c>
      <c r="D465" s="317">
        <v>477</v>
      </c>
      <c r="E465" s="317">
        <v>433</v>
      </c>
      <c r="F465" s="317">
        <v>608</v>
      </c>
      <c r="G465" s="121">
        <f t="shared" si="15"/>
        <v>0.404</v>
      </c>
    </row>
    <row r="466" s="335" customFormat="1" ht="36" customHeight="1" spans="1:7">
      <c r="A466" s="292">
        <f t="shared" si="14"/>
        <v>7</v>
      </c>
      <c r="B466" s="303">
        <v>2070110</v>
      </c>
      <c r="C466" s="422" t="s">
        <v>449</v>
      </c>
      <c r="D466" s="317">
        <v>20</v>
      </c>
      <c r="E466" s="317">
        <v>20</v>
      </c>
      <c r="F466" s="317">
        <v>0</v>
      </c>
      <c r="G466" s="121">
        <f t="shared" si="15"/>
        <v>-1</v>
      </c>
    </row>
    <row r="467" s="335" customFormat="1" ht="36" customHeight="1" spans="1:7">
      <c r="A467" s="292">
        <f t="shared" si="14"/>
        <v>7</v>
      </c>
      <c r="B467" s="303">
        <v>2070111</v>
      </c>
      <c r="C467" s="422" t="s">
        <v>450</v>
      </c>
      <c r="D467" s="317">
        <v>7</v>
      </c>
      <c r="E467" s="317">
        <v>-132</v>
      </c>
      <c r="F467" s="317">
        <v>27</v>
      </c>
      <c r="G467" s="121" t="str">
        <f t="shared" si="15"/>
        <v/>
      </c>
    </row>
    <row r="468" s="335" customFormat="1" ht="36" customHeight="1" spans="1:7">
      <c r="A468" s="292">
        <f t="shared" si="14"/>
        <v>7</v>
      </c>
      <c r="B468" s="303">
        <v>2070112</v>
      </c>
      <c r="C468" s="422" t="s">
        <v>451</v>
      </c>
      <c r="D468" s="317">
        <v>25</v>
      </c>
      <c r="E468" s="317">
        <v>15</v>
      </c>
      <c r="F468" s="317">
        <v>5</v>
      </c>
      <c r="G468" s="121">
        <f t="shared" si="15"/>
        <v>-0.667</v>
      </c>
    </row>
    <row r="469" s="335" customFormat="1" ht="36" customHeight="1" spans="1:7">
      <c r="A469" s="292">
        <f t="shared" si="14"/>
        <v>7</v>
      </c>
      <c r="B469" s="303">
        <v>2070113</v>
      </c>
      <c r="C469" s="422" t="s">
        <v>452</v>
      </c>
      <c r="D469" s="317">
        <v>0</v>
      </c>
      <c r="E469" s="317">
        <v>0</v>
      </c>
      <c r="F469" s="317">
        <v>77</v>
      </c>
      <c r="G469" s="121" t="str">
        <f t="shared" si="15"/>
        <v/>
      </c>
    </row>
    <row r="470" s="335" customFormat="1" ht="36" customHeight="1" spans="1:7">
      <c r="A470" s="292">
        <f t="shared" si="14"/>
        <v>7</v>
      </c>
      <c r="B470" s="303">
        <v>2070114</v>
      </c>
      <c r="C470" s="422" t="s">
        <v>453</v>
      </c>
      <c r="D470" s="317">
        <v>147</v>
      </c>
      <c r="E470" s="317">
        <v>117</v>
      </c>
      <c r="F470" s="317">
        <v>0</v>
      </c>
      <c r="G470" s="121">
        <f t="shared" si="15"/>
        <v>-1</v>
      </c>
    </row>
    <row r="471" s="335" customFormat="1" ht="36" customHeight="1" spans="1:7">
      <c r="A471" s="292">
        <f t="shared" si="14"/>
        <v>7</v>
      </c>
      <c r="B471" s="303">
        <v>2070199</v>
      </c>
      <c r="C471" s="422" t="s">
        <v>454</v>
      </c>
      <c r="D471" s="317">
        <v>400</v>
      </c>
      <c r="E471" s="317">
        <v>-1951</v>
      </c>
      <c r="F471" s="317">
        <v>466</v>
      </c>
      <c r="G471" s="121" t="str">
        <f t="shared" si="15"/>
        <v/>
      </c>
    </row>
    <row r="472" ht="36" customHeight="1" spans="1:7">
      <c r="A472" s="292">
        <f t="shared" si="14"/>
        <v>5</v>
      </c>
      <c r="B472" s="303">
        <v>20702</v>
      </c>
      <c r="C472" s="343" t="s">
        <v>455</v>
      </c>
      <c r="D472" s="317">
        <f>SUM(D473:D479)</f>
        <v>992</v>
      </c>
      <c r="E472" s="317">
        <f>SUM(E473:E479)</f>
        <v>381</v>
      </c>
      <c r="F472" s="317">
        <v>1124</v>
      </c>
      <c r="G472" s="121">
        <f t="shared" si="15"/>
        <v>1.95</v>
      </c>
    </row>
    <row r="473" s="335" customFormat="1" ht="36" customHeight="1" spans="1:7">
      <c r="A473" s="292">
        <f t="shared" si="14"/>
        <v>7</v>
      </c>
      <c r="B473" s="303">
        <v>2070201</v>
      </c>
      <c r="C473" s="422" t="s">
        <v>156</v>
      </c>
      <c r="D473" s="317">
        <v>556</v>
      </c>
      <c r="E473" s="317">
        <v>563</v>
      </c>
      <c r="F473" s="317">
        <v>339</v>
      </c>
      <c r="G473" s="121">
        <f t="shared" si="15"/>
        <v>-0.398</v>
      </c>
    </row>
    <row r="474" s="335" customFormat="1" ht="36" customHeight="1" spans="1:7">
      <c r="A474" s="292">
        <f t="shared" si="14"/>
        <v>7</v>
      </c>
      <c r="B474" s="303">
        <v>2070202</v>
      </c>
      <c r="C474" s="422" t="s">
        <v>157</v>
      </c>
      <c r="D474" s="317">
        <v>0</v>
      </c>
      <c r="E474" s="317">
        <v>0</v>
      </c>
      <c r="F474" s="317">
        <v>0</v>
      </c>
      <c r="G474" s="121" t="str">
        <f t="shared" si="15"/>
        <v/>
      </c>
    </row>
    <row r="475" s="335" customFormat="1" ht="36" customHeight="1" spans="1:7">
      <c r="A475" s="292">
        <f t="shared" si="14"/>
        <v>7</v>
      </c>
      <c r="B475" s="303">
        <v>2070203</v>
      </c>
      <c r="C475" s="422" t="s">
        <v>158</v>
      </c>
      <c r="D475" s="317">
        <v>0</v>
      </c>
      <c r="E475" s="317">
        <v>0</v>
      </c>
      <c r="F475" s="317">
        <v>0</v>
      </c>
      <c r="G475" s="121" t="str">
        <f t="shared" si="15"/>
        <v/>
      </c>
    </row>
    <row r="476" s="335" customFormat="1" ht="36" customHeight="1" spans="1:7">
      <c r="A476" s="292">
        <f t="shared" si="14"/>
        <v>7</v>
      </c>
      <c r="B476" s="303">
        <v>2070204</v>
      </c>
      <c r="C476" s="422" t="s">
        <v>456</v>
      </c>
      <c r="D476" s="317">
        <v>84</v>
      </c>
      <c r="E476" s="317">
        <v>-438</v>
      </c>
      <c r="F476" s="317">
        <v>214</v>
      </c>
      <c r="G476" s="121" t="str">
        <f t="shared" si="15"/>
        <v/>
      </c>
    </row>
    <row r="477" s="335" customFormat="1" ht="36" customHeight="1" spans="1:7">
      <c r="A477" s="292">
        <f t="shared" si="14"/>
        <v>7</v>
      </c>
      <c r="B477" s="303">
        <v>2070205</v>
      </c>
      <c r="C477" s="422" t="s">
        <v>457</v>
      </c>
      <c r="D477" s="317">
        <v>258</v>
      </c>
      <c r="E477" s="317">
        <v>265</v>
      </c>
      <c r="F477" s="317">
        <v>485</v>
      </c>
      <c r="G477" s="121">
        <f t="shared" si="15"/>
        <v>0.83</v>
      </c>
    </row>
    <row r="478" s="335" customFormat="1" ht="36" customHeight="1" spans="1:7">
      <c r="A478" s="292">
        <f t="shared" si="14"/>
        <v>7</v>
      </c>
      <c r="B478" s="303">
        <v>2070206</v>
      </c>
      <c r="C478" s="422" t="s">
        <v>458</v>
      </c>
      <c r="D478" s="317">
        <v>0</v>
      </c>
      <c r="E478" s="317">
        <v>0</v>
      </c>
      <c r="F478" s="317">
        <v>0</v>
      </c>
      <c r="G478" s="121" t="str">
        <f t="shared" si="15"/>
        <v/>
      </c>
    </row>
    <row r="479" s="335" customFormat="1" ht="36" customHeight="1" spans="1:7">
      <c r="A479" s="292">
        <f t="shared" si="14"/>
        <v>7</v>
      </c>
      <c r="B479" s="303">
        <v>2070299</v>
      </c>
      <c r="C479" s="422" t="s">
        <v>459</v>
      </c>
      <c r="D479" s="317">
        <v>94</v>
      </c>
      <c r="E479" s="317">
        <v>-9</v>
      </c>
      <c r="F479" s="317">
        <v>86</v>
      </c>
      <c r="G479" s="121" t="str">
        <f t="shared" si="15"/>
        <v/>
      </c>
    </row>
    <row r="480" ht="36" customHeight="1" spans="1:7">
      <c r="A480" s="292">
        <f t="shared" si="14"/>
        <v>5</v>
      </c>
      <c r="B480" s="303">
        <v>20703</v>
      </c>
      <c r="C480" s="343" t="s">
        <v>460</v>
      </c>
      <c r="D480" s="317">
        <f>SUM(D481:D490)</f>
        <v>175</v>
      </c>
      <c r="E480" s="317">
        <f>SUM(E481:E490)</f>
        <v>70</v>
      </c>
      <c r="F480" s="317">
        <v>275</v>
      </c>
      <c r="G480" s="121">
        <f t="shared" si="15"/>
        <v>2.929</v>
      </c>
    </row>
    <row r="481" s="335" customFormat="1" ht="36" customHeight="1" spans="1:7">
      <c r="A481" s="292">
        <f t="shared" si="14"/>
        <v>7</v>
      </c>
      <c r="B481" s="303">
        <v>2070301</v>
      </c>
      <c r="C481" s="422" t="s">
        <v>156</v>
      </c>
      <c r="D481" s="317">
        <v>0</v>
      </c>
      <c r="E481" s="317">
        <v>0</v>
      </c>
      <c r="F481" s="317">
        <v>0</v>
      </c>
      <c r="G481" s="121" t="str">
        <f t="shared" si="15"/>
        <v/>
      </c>
    </row>
    <row r="482" s="335" customFormat="1" ht="36" customHeight="1" spans="1:7">
      <c r="A482" s="292">
        <f t="shared" si="14"/>
        <v>7</v>
      </c>
      <c r="B482" s="303">
        <v>2070302</v>
      </c>
      <c r="C482" s="422" t="s">
        <v>157</v>
      </c>
      <c r="D482" s="317">
        <v>0</v>
      </c>
      <c r="E482" s="317">
        <v>0</v>
      </c>
      <c r="F482" s="317">
        <v>0</v>
      </c>
      <c r="G482" s="121" t="str">
        <f t="shared" si="15"/>
        <v/>
      </c>
    </row>
    <row r="483" s="335" customFormat="1" ht="36" customHeight="1" spans="1:7">
      <c r="A483" s="292">
        <f t="shared" si="14"/>
        <v>7</v>
      </c>
      <c r="B483" s="303">
        <v>2070303</v>
      </c>
      <c r="C483" s="422" t="s">
        <v>158</v>
      </c>
      <c r="D483" s="317">
        <v>0</v>
      </c>
      <c r="E483" s="317">
        <v>0</v>
      </c>
      <c r="F483" s="317">
        <v>0</v>
      </c>
      <c r="G483" s="121" t="str">
        <f t="shared" si="15"/>
        <v/>
      </c>
    </row>
    <row r="484" s="335" customFormat="1" ht="36" customHeight="1" spans="1:7">
      <c r="A484" s="292">
        <f t="shared" si="14"/>
        <v>7</v>
      </c>
      <c r="B484" s="303">
        <v>2070304</v>
      </c>
      <c r="C484" s="422" t="s">
        <v>461</v>
      </c>
      <c r="D484" s="317">
        <v>0</v>
      </c>
      <c r="E484" s="317">
        <v>0</v>
      </c>
      <c r="F484" s="317">
        <v>0</v>
      </c>
      <c r="G484" s="121" t="str">
        <f t="shared" si="15"/>
        <v/>
      </c>
    </row>
    <row r="485" s="335" customFormat="1" ht="36" customHeight="1" spans="1:7">
      <c r="A485" s="292">
        <f t="shared" si="14"/>
        <v>7</v>
      </c>
      <c r="B485" s="303">
        <v>2070305</v>
      </c>
      <c r="C485" s="422" t="s">
        <v>462</v>
      </c>
      <c r="D485" s="317">
        <v>0</v>
      </c>
      <c r="E485" s="317">
        <v>0</v>
      </c>
      <c r="F485" s="317">
        <v>0</v>
      </c>
      <c r="G485" s="121" t="str">
        <f t="shared" si="15"/>
        <v/>
      </c>
    </row>
    <row r="486" s="335" customFormat="1" ht="36" customHeight="1" spans="1:7">
      <c r="A486" s="292">
        <f t="shared" si="14"/>
        <v>7</v>
      </c>
      <c r="B486" s="303">
        <v>2070306</v>
      </c>
      <c r="C486" s="422" t="s">
        <v>463</v>
      </c>
      <c r="D486" s="317">
        <v>0</v>
      </c>
      <c r="E486" s="317">
        <v>0</v>
      </c>
      <c r="F486" s="317">
        <v>0</v>
      </c>
      <c r="G486" s="121" t="str">
        <f t="shared" si="15"/>
        <v/>
      </c>
    </row>
    <row r="487" s="335" customFormat="1" ht="36" customHeight="1" spans="1:7">
      <c r="A487" s="292">
        <f t="shared" si="14"/>
        <v>7</v>
      </c>
      <c r="B487" s="303">
        <v>2070307</v>
      </c>
      <c r="C487" s="422" t="s">
        <v>464</v>
      </c>
      <c r="D487" s="317">
        <v>0</v>
      </c>
      <c r="E487" s="317">
        <v>0</v>
      </c>
      <c r="F487" s="317">
        <v>0</v>
      </c>
      <c r="G487" s="121" t="str">
        <f t="shared" si="15"/>
        <v/>
      </c>
    </row>
    <row r="488" s="335" customFormat="1" ht="36" customHeight="1" spans="1:7">
      <c r="A488" s="292">
        <f t="shared" si="14"/>
        <v>7</v>
      </c>
      <c r="B488" s="303">
        <v>2070308</v>
      </c>
      <c r="C488" s="422" t="s">
        <v>465</v>
      </c>
      <c r="D488" s="317">
        <v>0</v>
      </c>
      <c r="E488" s="317">
        <v>0</v>
      </c>
      <c r="F488" s="317">
        <v>0</v>
      </c>
      <c r="G488" s="121" t="str">
        <f t="shared" si="15"/>
        <v/>
      </c>
    </row>
    <row r="489" s="335" customFormat="1" ht="36" customHeight="1" spans="1:7">
      <c r="A489" s="292">
        <f t="shared" si="14"/>
        <v>7</v>
      </c>
      <c r="B489" s="303">
        <v>2070309</v>
      </c>
      <c r="C489" s="422" t="s">
        <v>466</v>
      </c>
      <c r="D489" s="317">
        <v>0</v>
      </c>
      <c r="E489" s="317">
        <v>0</v>
      </c>
      <c r="F489" s="317">
        <v>0</v>
      </c>
      <c r="G489" s="121" t="str">
        <f t="shared" si="15"/>
        <v/>
      </c>
    </row>
    <row r="490" s="335" customFormat="1" ht="36" customHeight="1" spans="1:7">
      <c r="A490" s="292">
        <f t="shared" si="14"/>
        <v>7</v>
      </c>
      <c r="B490" s="303">
        <v>2070399</v>
      </c>
      <c r="C490" s="422" t="s">
        <v>467</v>
      </c>
      <c r="D490" s="317">
        <v>175</v>
      </c>
      <c r="E490" s="317">
        <v>70</v>
      </c>
      <c r="F490" s="317">
        <v>275</v>
      </c>
      <c r="G490" s="121">
        <f t="shared" si="15"/>
        <v>2.929</v>
      </c>
    </row>
    <row r="491" ht="36" customHeight="1" spans="1:7">
      <c r="A491" s="292">
        <f t="shared" si="14"/>
        <v>5</v>
      </c>
      <c r="B491" s="303">
        <v>20706</v>
      </c>
      <c r="C491" s="343" t="s">
        <v>468</v>
      </c>
      <c r="D491" s="317">
        <f>SUM(D492:D499)</f>
        <v>7</v>
      </c>
      <c r="E491" s="317">
        <f>SUM(E492:E499)</f>
        <v>7</v>
      </c>
      <c r="F491" s="317">
        <v>6</v>
      </c>
      <c r="G491" s="121">
        <f t="shared" si="15"/>
        <v>-0.143</v>
      </c>
    </row>
    <row r="492" s="335" customFormat="1" ht="36" customHeight="1" spans="1:7">
      <c r="A492" s="292">
        <f t="shared" si="14"/>
        <v>7</v>
      </c>
      <c r="B492" s="303">
        <v>2070601</v>
      </c>
      <c r="C492" s="422" t="s">
        <v>156</v>
      </c>
      <c r="D492" s="317">
        <v>0</v>
      </c>
      <c r="E492" s="317">
        <v>0</v>
      </c>
      <c r="F492" s="317">
        <v>0</v>
      </c>
      <c r="G492" s="121" t="str">
        <f t="shared" si="15"/>
        <v/>
      </c>
    </row>
    <row r="493" s="335" customFormat="1" ht="36" customHeight="1" spans="1:7">
      <c r="A493" s="292">
        <f t="shared" si="14"/>
        <v>7</v>
      </c>
      <c r="B493" s="303">
        <v>2070602</v>
      </c>
      <c r="C493" s="422" t="s">
        <v>157</v>
      </c>
      <c r="D493" s="317">
        <v>0</v>
      </c>
      <c r="E493" s="317">
        <v>0</v>
      </c>
      <c r="F493" s="317">
        <v>0</v>
      </c>
      <c r="G493" s="121" t="str">
        <f t="shared" si="15"/>
        <v/>
      </c>
    </row>
    <row r="494" s="335" customFormat="1" ht="36" customHeight="1" spans="1:7">
      <c r="A494" s="292">
        <f t="shared" si="14"/>
        <v>7</v>
      </c>
      <c r="B494" s="303">
        <v>2070603</v>
      </c>
      <c r="C494" s="422" t="s">
        <v>158</v>
      </c>
      <c r="D494" s="317">
        <v>0</v>
      </c>
      <c r="E494" s="317">
        <v>0</v>
      </c>
      <c r="F494" s="317">
        <v>0</v>
      </c>
      <c r="G494" s="121" t="str">
        <f t="shared" si="15"/>
        <v/>
      </c>
    </row>
    <row r="495" s="335" customFormat="1" ht="36" customHeight="1" spans="1:7">
      <c r="A495" s="292">
        <f t="shared" si="14"/>
        <v>7</v>
      </c>
      <c r="B495" s="303">
        <v>2070604</v>
      </c>
      <c r="C495" s="422" t="s">
        <v>469</v>
      </c>
      <c r="D495" s="317">
        <v>0</v>
      </c>
      <c r="E495" s="317">
        <v>0</v>
      </c>
      <c r="F495" s="317">
        <v>0</v>
      </c>
      <c r="G495" s="121" t="str">
        <f t="shared" si="15"/>
        <v/>
      </c>
    </row>
    <row r="496" s="335" customFormat="1" ht="36" customHeight="1" spans="1:7">
      <c r="A496" s="292">
        <f t="shared" si="14"/>
        <v>7</v>
      </c>
      <c r="B496" s="303">
        <v>2070605</v>
      </c>
      <c r="C496" s="422" t="s">
        <v>470</v>
      </c>
      <c r="D496" s="317">
        <v>0</v>
      </c>
      <c r="E496" s="317">
        <v>0</v>
      </c>
      <c r="F496" s="317">
        <v>0</v>
      </c>
      <c r="G496" s="121" t="str">
        <f t="shared" si="15"/>
        <v/>
      </c>
    </row>
    <row r="497" s="335" customFormat="1" ht="36" customHeight="1" spans="1:7">
      <c r="A497" s="292">
        <f t="shared" si="14"/>
        <v>7</v>
      </c>
      <c r="B497" s="303">
        <v>2070606</v>
      </c>
      <c r="C497" s="422" t="s">
        <v>471</v>
      </c>
      <c r="D497" s="317">
        <v>0</v>
      </c>
      <c r="E497" s="317">
        <v>0</v>
      </c>
      <c r="F497" s="317">
        <v>0</v>
      </c>
      <c r="G497" s="121" t="str">
        <f t="shared" si="15"/>
        <v/>
      </c>
    </row>
    <row r="498" s="335" customFormat="1" ht="36" customHeight="1" spans="1:7">
      <c r="A498" s="292">
        <f t="shared" si="14"/>
        <v>7</v>
      </c>
      <c r="B498" s="303">
        <v>2070607</v>
      </c>
      <c r="C498" s="422" t="s">
        <v>472</v>
      </c>
      <c r="D498" s="317">
        <v>7</v>
      </c>
      <c r="E498" s="317">
        <v>7</v>
      </c>
      <c r="F498" s="317">
        <v>6</v>
      </c>
      <c r="G498" s="121">
        <f t="shared" si="15"/>
        <v>-0.143</v>
      </c>
    </row>
    <row r="499" s="335" customFormat="1" ht="36" customHeight="1" spans="1:7">
      <c r="A499" s="292">
        <f t="shared" si="14"/>
        <v>7</v>
      </c>
      <c r="B499" s="303">
        <v>2070699</v>
      </c>
      <c r="C499" s="422" t="s">
        <v>473</v>
      </c>
      <c r="D499" s="317">
        <v>0</v>
      </c>
      <c r="E499" s="317">
        <v>0</v>
      </c>
      <c r="F499" s="317">
        <v>0</v>
      </c>
      <c r="G499" s="121" t="str">
        <f t="shared" si="15"/>
        <v/>
      </c>
    </row>
    <row r="500" ht="36" customHeight="1" spans="1:7">
      <c r="A500" s="292">
        <f t="shared" si="14"/>
        <v>5</v>
      </c>
      <c r="B500" s="303">
        <v>20708</v>
      </c>
      <c r="C500" s="343" t="s">
        <v>474</v>
      </c>
      <c r="D500" s="317">
        <f>SUM(D501:D507)</f>
        <v>485</v>
      </c>
      <c r="E500" s="317">
        <f>SUM(E501:E507)</f>
        <v>136</v>
      </c>
      <c r="F500" s="317">
        <v>763</v>
      </c>
      <c r="G500" s="121">
        <f t="shared" si="15"/>
        <v>4.61</v>
      </c>
    </row>
    <row r="501" s="335" customFormat="1" ht="36" customHeight="1" spans="1:7">
      <c r="A501" s="292">
        <f t="shared" si="14"/>
        <v>7</v>
      </c>
      <c r="B501" s="303">
        <v>2070801</v>
      </c>
      <c r="C501" s="422" t="s">
        <v>156</v>
      </c>
      <c r="D501" s="317">
        <v>0</v>
      </c>
      <c r="E501" s="317">
        <v>0</v>
      </c>
      <c r="F501" s="317">
        <v>0</v>
      </c>
      <c r="G501" s="121" t="str">
        <f t="shared" si="15"/>
        <v/>
      </c>
    </row>
    <row r="502" s="335" customFormat="1" ht="36" customHeight="1" spans="1:7">
      <c r="A502" s="292">
        <f t="shared" si="14"/>
        <v>7</v>
      </c>
      <c r="B502" s="303">
        <v>2070802</v>
      </c>
      <c r="C502" s="422" t="s">
        <v>157</v>
      </c>
      <c r="D502" s="317">
        <v>0</v>
      </c>
      <c r="E502" s="317">
        <v>0</v>
      </c>
      <c r="F502" s="317">
        <v>0</v>
      </c>
      <c r="G502" s="121" t="str">
        <f t="shared" si="15"/>
        <v/>
      </c>
    </row>
    <row r="503" s="335" customFormat="1" ht="36" customHeight="1" spans="1:7">
      <c r="A503" s="292">
        <f t="shared" si="14"/>
        <v>7</v>
      </c>
      <c r="B503" s="303">
        <v>2070803</v>
      </c>
      <c r="C503" s="422" t="s">
        <v>158</v>
      </c>
      <c r="D503" s="317">
        <v>0</v>
      </c>
      <c r="E503" s="317">
        <v>0</v>
      </c>
      <c r="F503" s="317">
        <v>0</v>
      </c>
      <c r="G503" s="121" t="str">
        <f t="shared" si="15"/>
        <v/>
      </c>
    </row>
    <row r="504" s="335" customFormat="1" ht="36" customHeight="1" spans="1:7">
      <c r="A504" s="292">
        <f t="shared" si="14"/>
        <v>7</v>
      </c>
      <c r="B504" s="303">
        <v>2070806</v>
      </c>
      <c r="C504" s="422" t="s">
        <v>475</v>
      </c>
      <c r="D504" s="317">
        <v>0</v>
      </c>
      <c r="E504" s="317">
        <v>0</v>
      </c>
      <c r="F504" s="317">
        <v>0</v>
      </c>
      <c r="G504" s="121" t="str">
        <f t="shared" si="15"/>
        <v/>
      </c>
    </row>
    <row r="505" s="335" customFormat="1" ht="36" customHeight="1" spans="1:7">
      <c r="A505" s="292">
        <f t="shared" si="14"/>
        <v>7</v>
      </c>
      <c r="B505" s="490">
        <v>2070807</v>
      </c>
      <c r="C505" s="422" t="s">
        <v>476</v>
      </c>
      <c r="D505" s="317">
        <v>0</v>
      </c>
      <c r="E505" s="317">
        <v>0</v>
      </c>
      <c r="F505" s="317">
        <v>0</v>
      </c>
      <c r="G505" s="121" t="str">
        <f t="shared" si="15"/>
        <v/>
      </c>
    </row>
    <row r="506" s="335" customFormat="1" ht="36" customHeight="1" spans="1:7">
      <c r="A506" s="292">
        <f t="shared" si="14"/>
        <v>7</v>
      </c>
      <c r="B506" s="490">
        <v>2070808</v>
      </c>
      <c r="C506" s="422" t="s">
        <v>477</v>
      </c>
      <c r="D506" s="317">
        <v>452</v>
      </c>
      <c r="E506" s="317">
        <v>129</v>
      </c>
      <c r="F506" s="317">
        <v>456</v>
      </c>
      <c r="G506" s="121">
        <f t="shared" si="15"/>
        <v>2.535</v>
      </c>
    </row>
    <row r="507" s="335" customFormat="1" ht="36" customHeight="1" spans="1:7">
      <c r="A507" s="292">
        <f t="shared" si="14"/>
        <v>7</v>
      </c>
      <c r="B507" s="303">
        <v>2070899</v>
      </c>
      <c r="C507" s="422" t="s">
        <v>478</v>
      </c>
      <c r="D507" s="317">
        <v>33</v>
      </c>
      <c r="E507" s="317">
        <v>7</v>
      </c>
      <c r="F507" s="317">
        <v>307</v>
      </c>
      <c r="G507" s="121">
        <f t="shared" si="15"/>
        <v>42.857</v>
      </c>
    </row>
    <row r="508" ht="36" customHeight="1" spans="1:7">
      <c r="A508" s="292">
        <f t="shared" si="14"/>
        <v>5</v>
      </c>
      <c r="B508" s="303">
        <v>20799</v>
      </c>
      <c r="C508" s="343" t="s">
        <v>479</v>
      </c>
      <c r="D508" s="317">
        <f>SUM(D509:D511)</f>
        <v>213</v>
      </c>
      <c r="E508" s="317">
        <f>SUM(E509:E511)</f>
        <v>175</v>
      </c>
      <c r="F508" s="317">
        <v>0</v>
      </c>
      <c r="G508" s="121">
        <f t="shared" si="15"/>
        <v>-1</v>
      </c>
    </row>
    <row r="509" s="335" customFormat="1" ht="36" customHeight="1" spans="1:7">
      <c r="A509" s="292">
        <f t="shared" si="14"/>
        <v>7</v>
      </c>
      <c r="B509" s="303">
        <v>2079902</v>
      </c>
      <c r="C509" s="422" t="s">
        <v>480</v>
      </c>
      <c r="D509" s="317">
        <v>0</v>
      </c>
      <c r="E509" s="317">
        <v>0</v>
      </c>
      <c r="F509" s="317">
        <v>0</v>
      </c>
      <c r="G509" s="121" t="str">
        <f t="shared" si="15"/>
        <v/>
      </c>
    </row>
    <row r="510" s="335" customFormat="1" ht="36" customHeight="1" spans="1:7">
      <c r="A510" s="292">
        <f t="shared" si="14"/>
        <v>7</v>
      </c>
      <c r="B510" s="303">
        <v>2079903</v>
      </c>
      <c r="C510" s="422" t="s">
        <v>481</v>
      </c>
      <c r="D510" s="317">
        <v>0</v>
      </c>
      <c r="E510" s="317">
        <v>0</v>
      </c>
      <c r="F510" s="317">
        <v>0</v>
      </c>
      <c r="G510" s="121" t="str">
        <f t="shared" si="15"/>
        <v/>
      </c>
    </row>
    <row r="511" s="335" customFormat="1" ht="36" customHeight="1" spans="1:7">
      <c r="A511" s="292">
        <f t="shared" si="14"/>
        <v>7</v>
      </c>
      <c r="B511" s="303">
        <v>2079999</v>
      </c>
      <c r="C511" s="422" t="s">
        <v>479</v>
      </c>
      <c r="D511" s="317">
        <v>213</v>
      </c>
      <c r="E511" s="317">
        <v>175</v>
      </c>
      <c r="F511" s="317">
        <v>0</v>
      </c>
      <c r="G511" s="121">
        <f t="shared" si="15"/>
        <v>-1</v>
      </c>
    </row>
    <row r="512" ht="36" customHeight="1" spans="1:7">
      <c r="A512" s="292">
        <f t="shared" si="14"/>
        <v>3</v>
      </c>
      <c r="B512" s="306">
        <v>208</v>
      </c>
      <c r="C512" s="300" t="s">
        <v>117</v>
      </c>
      <c r="D512" s="301">
        <f>SUM(D513,D532,D540,D542,D551,D555,D565,D575,D582,D590,D599,D605,D608,D611,D614,D617,D620,D624,D628,D636,D639)</f>
        <v>36862</v>
      </c>
      <c r="E512" s="301">
        <f>SUM(E513,E532,E540,E542,E551,E555,E565,E575,E582,E590,E599,E605,E608,E611,E614,E617,E620,E624,E628,E636,E639)</f>
        <v>37992</v>
      </c>
      <c r="F512" s="301">
        <v>34868</v>
      </c>
      <c r="G512" s="117">
        <f t="shared" si="15"/>
        <v>-0.082</v>
      </c>
    </row>
    <row r="513" ht="36" customHeight="1" spans="1:7">
      <c r="A513" s="292">
        <f t="shared" si="14"/>
        <v>5</v>
      </c>
      <c r="B513" s="303">
        <v>20801</v>
      </c>
      <c r="C513" s="343" t="s">
        <v>482</v>
      </c>
      <c r="D513" s="317">
        <f>SUM(D514:D531)</f>
        <v>1023</v>
      </c>
      <c r="E513" s="317">
        <f>SUM(E514:E531)</f>
        <v>1116</v>
      </c>
      <c r="F513" s="317">
        <v>931</v>
      </c>
      <c r="G513" s="121">
        <f t="shared" si="15"/>
        <v>-0.166</v>
      </c>
    </row>
    <row r="514" s="335" customFormat="1" ht="36" customHeight="1" spans="1:7">
      <c r="A514" s="292">
        <f t="shared" si="14"/>
        <v>7</v>
      </c>
      <c r="B514" s="303">
        <v>2080101</v>
      </c>
      <c r="C514" s="422" t="s">
        <v>156</v>
      </c>
      <c r="D514" s="317">
        <v>284</v>
      </c>
      <c r="E514" s="317">
        <v>276</v>
      </c>
      <c r="F514" s="317">
        <v>231</v>
      </c>
      <c r="G514" s="121">
        <f t="shared" si="15"/>
        <v>-0.163</v>
      </c>
    </row>
    <row r="515" s="335" customFormat="1" ht="36" customHeight="1" spans="1:7">
      <c r="A515" s="292">
        <f t="shared" si="14"/>
        <v>7</v>
      </c>
      <c r="B515" s="303">
        <v>2080102</v>
      </c>
      <c r="C515" s="422" t="s">
        <v>157</v>
      </c>
      <c r="D515" s="317">
        <v>0</v>
      </c>
      <c r="E515" s="317">
        <v>0</v>
      </c>
      <c r="F515" s="317">
        <v>10</v>
      </c>
      <c r="G515" s="121" t="str">
        <f t="shared" si="15"/>
        <v/>
      </c>
    </row>
    <row r="516" s="335" customFormat="1" ht="36" customHeight="1" spans="1:7">
      <c r="A516" s="292">
        <f t="shared" si="14"/>
        <v>7</v>
      </c>
      <c r="B516" s="303">
        <v>2080103</v>
      </c>
      <c r="C516" s="422" t="s">
        <v>158</v>
      </c>
      <c r="D516" s="317">
        <v>0</v>
      </c>
      <c r="E516" s="317">
        <v>0</v>
      </c>
      <c r="F516" s="317">
        <v>0</v>
      </c>
      <c r="G516" s="121" t="str">
        <f t="shared" si="15"/>
        <v/>
      </c>
    </row>
    <row r="517" s="335" customFormat="1" ht="36" customHeight="1" spans="1:7">
      <c r="A517" s="292">
        <f t="shared" ref="A517:A580" si="16">LEN(B517)</f>
        <v>7</v>
      </c>
      <c r="B517" s="303">
        <v>2080104</v>
      </c>
      <c r="C517" s="422" t="s">
        <v>483</v>
      </c>
      <c r="D517" s="317">
        <v>29</v>
      </c>
      <c r="E517" s="317">
        <v>24</v>
      </c>
      <c r="F517" s="317">
        <v>29</v>
      </c>
      <c r="G517" s="121">
        <f t="shared" ref="G517:G580" si="17">IF(E517&gt;0,(F517-E517)/E517,"")</f>
        <v>0.208</v>
      </c>
    </row>
    <row r="518" s="335" customFormat="1" ht="36" customHeight="1" spans="1:7">
      <c r="A518" s="292">
        <f t="shared" si="16"/>
        <v>7</v>
      </c>
      <c r="B518" s="303">
        <v>2080105</v>
      </c>
      <c r="C518" s="422" t="s">
        <v>484</v>
      </c>
      <c r="D518" s="317">
        <v>4</v>
      </c>
      <c r="E518" s="317">
        <v>4</v>
      </c>
      <c r="F518" s="317">
        <v>4</v>
      </c>
      <c r="G518" s="121">
        <f t="shared" si="17"/>
        <v>0</v>
      </c>
    </row>
    <row r="519" s="335" customFormat="1" ht="36" customHeight="1" spans="1:7">
      <c r="A519" s="292">
        <f t="shared" si="16"/>
        <v>7</v>
      </c>
      <c r="B519" s="303">
        <v>2080106</v>
      </c>
      <c r="C519" s="422" t="s">
        <v>485</v>
      </c>
      <c r="D519" s="317">
        <v>0</v>
      </c>
      <c r="E519" s="317">
        <v>0</v>
      </c>
      <c r="F519" s="317">
        <v>0</v>
      </c>
      <c r="G519" s="121" t="str">
        <f t="shared" si="17"/>
        <v/>
      </c>
    </row>
    <row r="520" s="335" customFormat="1" ht="36" customHeight="1" spans="1:7">
      <c r="A520" s="292">
        <f t="shared" si="16"/>
        <v>7</v>
      </c>
      <c r="B520" s="303">
        <v>2080107</v>
      </c>
      <c r="C520" s="422" t="s">
        <v>486</v>
      </c>
      <c r="D520" s="317">
        <v>0</v>
      </c>
      <c r="E520" s="317">
        <v>0</v>
      </c>
      <c r="F520" s="317">
        <v>0</v>
      </c>
      <c r="G520" s="121" t="str">
        <f t="shared" si="17"/>
        <v/>
      </c>
    </row>
    <row r="521" s="335" customFormat="1" ht="36" customHeight="1" spans="1:7">
      <c r="A521" s="292">
        <f t="shared" si="16"/>
        <v>7</v>
      </c>
      <c r="B521" s="303">
        <v>2080108</v>
      </c>
      <c r="C521" s="422" t="s">
        <v>197</v>
      </c>
      <c r="D521" s="317">
        <v>0</v>
      </c>
      <c r="E521" s="317">
        <v>0</v>
      </c>
      <c r="F521" s="317">
        <v>0</v>
      </c>
      <c r="G521" s="121" t="str">
        <f t="shared" si="17"/>
        <v/>
      </c>
    </row>
    <row r="522" s="335" customFormat="1" ht="36" customHeight="1" spans="1:7">
      <c r="A522" s="292">
        <f t="shared" si="16"/>
        <v>7</v>
      </c>
      <c r="B522" s="303">
        <v>2080109</v>
      </c>
      <c r="C522" s="422" t="s">
        <v>487</v>
      </c>
      <c r="D522" s="317">
        <v>543</v>
      </c>
      <c r="E522" s="317">
        <v>522</v>
      </c>
      <c r="F522" s="317">
        <v>509</v>
      </c>
      <c r="G522" s="121">
        <f t="shared" si="17"/>
        <v>-0.025</v>
      </c>
    </row>
    <row r="523" s="335" customFormat="1" ht="36" customHeight="1" spans="1:7">
      <c r="A523" s="292">
        <f t="shared" si="16"/>
        <v>7</v>
      </c>
      <c r="B523" s="303">
        <v>2080110</v>
      </c>
      <c r="C523" s="422" t="s">
        <v>488</v>
      </c>
      <c r="D523" s="317">
        <v>0</v>
      </c>
      <c r="E523" s="317">
        <v>0</v>
      </c>
      <c r="F523" s="317">
        <v>0</v>
      </c>
      <c r="G523" s="121" t="str">
        <f t="shared" si="17"/>
        <v/>
      </c>
    </row>
    <row r="524" s="335" customFormat="1" ht="36" customHeight="1" spans="1:7">
      <c r="A524" s="292">
        <f t="shared" si="16"/>
        <v>7</v>
      </c>
      <c r="B524" s="303">
        <v>2080111</v>
      </c>
      <c r="C524" s="422" t="s">
        <v>489</v>
      </c>
      <c r="D524" s="317">
        <v>0</v>
      </c>
      <c r="E524" s="317">
        <v>0</v>
      </c>
      <c r="F524" s="317">
        <v>0</v>
      </c>
      <c r="G524" s="121" t="str">
        <f t="shared" si="17"/>
        <v/>
      </c>
    </row>
    <row r="525" s="335" customFormat="1" ht="36" customHeight="1" spans="1:7">
      <c r="A525" s="292">
        <f t="shared" si="16"/>
        <v>7</v>
      </c>
      <c r="B525" s="303">
        <v>2080112</v>
      </c>
      <c r="C525" s="422" t="s">
        <v>490</v>
      </c>
      <c r="D525" s="317">
        <v>9</v>
      </c>
      <c r="E525" s="317">
        <v>2</v>
      </c>
      <c r="F525" s="317">
        <v>0</v>
      </c>
      <c r="G525" s="121">
        <f t="shared" si="17"/>
        <v>-1</v>
      </c>
    </row>
    <row r="526" s="335" customFormat="1" ht="36" customHeight="1" spans="1:7">
      <c r="A526" s="292">
        <f t="shared" si="16"/>
        <v>7</v>
      </c>
      <c r="B526" s="487">
        <v>2080113</v>
      </c>
      <c r="C526" s="431" t="s">
        <v>491</v>
      </c>
      <c r="D526" s="317">
        <v>0</v>
      </c>
      <c r="E526" s="317">
        <v>0</v>
      </c>
      <c r="F526" s="317">
        <v>0</v>
      </c>
      <c r="G526" s="121" t="str">
        <f t="shared" si="17"/>
        <v/>
      </c>
    </row>
    <row r="527" s="335" customFormat="1" ht="36" customHeight="1" spans="1:7">
      <c r="A527" s="292">
        <f t="shared" si="16"/>
        <v>7</v>
      </c>
      <c r="B527" s="487">
        <v>2080114</v>
      </c>
      <c r="C527" s="431" t="s">
        <v>492</v>
      </c>
      <c r="D527" s="317">
        <v>0</v>
      </c>
      <c r="E527" s="317">
        <v>0</v>
      </c>
      <c r="F527" s="317">
        <v>0</v>
      </c>
      <c r="G527" s="121" t="str">
        <f t="shared" si="17"/>
        <v/>
      </c>
    </row>
    <row r="528" s="335" customFormat="1" ht="36" customHeight="1" spans="1:7">
      <c r="A528" s="292">
        <f t="shared" si="16"/>
        <v>7</v>
      </c>
      <c r="B528" s="487">
        <v>2080115</v>
      </c>
      <c r="C528" s="431" t="s">
        <v>493</v>
      </c>
      <c r="D528" s="317">
        <v>0</v>
      </c>
      <c r="E528" s="317">
        <v>0</v>
      </c>
      <c r="F528" s="317">
        <v>0</v>
      </c>
      <c r="G528" s="121" t="str">
        <f t="shared" si="17"/>
        <v/>
      </c>
    </row>
    <row r="529" s="335" customFormat="1" ht="36" customHeight="1" spans="1:7">
      <c r="A529" s="292">
        <f t="shared" si="16"/>
        <v>7</v>
      </c>
      <c r="B529" s="487">
        <v>2080116</v>
      </c>
      <c r="C529" s="431" t="s">
        <v>494</v>
      </c>
      <c r="D529" s="317">
        <v>0</v>
      </c>
      <c r="E529" s="317">
        <v>0</v>
      </c>
      <c r="F529" s="317">
        <v>0</v>
      </c>
      <c r="G529" s="121" t="str">
        <f t="shared" si="17"/>
        <v/>
      </c>
    </row>
    <row r="530" s="335" customFormat="1" ht="36" customHeight="1" spans="1:7">
      <c r="A530" s="292">
        <f t="shared" si="16"/>
        <v>7</v>
      </c>
      <c r="B530" s="487">
        <v>2080150</v>
      </c>
      <c r="C530" s="431" t="s">
        <v>165</v>
      </c>
      <c r="D530" s="317">
        <v>95</v>
      </c>
      <c r="E530" s="317">
        <v>104</v>
      </c>
      <c r="F530" s="317">
        <v>100</v>
      </c>
      <c r="G530" s="121">
        <f t="shared" si="17"/>
        <v>-0.038</v>
      </c>
    </row>
    <row r="531" s="335" customFormat="1" ht="36" customHeight="1" spans="1:7">
      <c r="A531" s="292">
        <f t="shared" si="16"/>
        <v>7</v>
      </c>
      <c r="B531" s="303">
        <v>2080199</v>
      </c>
      <c r="C531" s="422" t="s">
        <v>495</v>
      </c>
      <c r="D531" s="317">
        <v>59</v>
      </c>
      <c r="E531" s="317">
        <v>184</v>
      </c>
      <c r="F531" s="317">
        <v>48</v>
      </c>
      <c r="G531" s="121">
        <f t="shared" si="17"/>
        <v>-0.739</v>
      </c>
    </row>
    <row r="532" ht="36" customHeight="1" spans="1:7">
      <c r="A532" s="292">
        <f t="shared" si="16"/>
        <v>5</v>
      </c>
      <c r="B532" s="303">
        <v>20802</v>
      </c>
      <c r="C532" s="343" t="s">
        <v>496</v>
      </c>
      <c r="D532" s="317">
        <f>SUM(D533:D539)</f>
        <v>438</v>
      </c>
      <c r="E532" s="317">
        <f>SUM(E533:E539)</f>
        <v>401</v>
      </c>
      <c r="F532" s="317">
        <v>326</v>
      </c>
      <c r="G532" s="121">
        <f t="shared" si="17"/>
        <v>-0.187</v>
      </c>
    </row>
    <row r="533" s="335" customFormat="1" ht="36" customHeight="1" spans="1:7">
      <c r="A533" s="292">
        <f t="shared" si="16"/>
        <v>7</v>
      </c>
      <c r="B533" s="303">
        <v>2080201</v>
      </c>
      <c r="C533" s="422" t="s">
        <v>156</v>
      </c>
      <c r="D533" s="317">
        <v>159</v>
      </c>
      <c r="E533" s="317">
        <v>161</v>
      </c>
      <c r="F533" s="317">
        <v>166</v>
      </c>
      <c r="G533" s="121">
        <f t="shared" si="17"/>
        <v>0.031</v>
      </c>
    </row>
    <row r="534" s="335" customFormat="1" ht="36" customHeight="1" spans="1:7">
      <c r="A534" s="292">
        <f t="shared" si="16"/>
        <v>7</v>
      </c>
      <c r="B534" s="303">
        <v>2080202</v>
      </c>
      <c r="C534" s="422" t="s">
        <v>157</v>
      </c>
      <c r="D534" s="317">
        <v>0</v>
      </c>
      <c r="E534" s="317">
        <v>0</v>
      </c>
      <c r="F534" s="317">
        <v>0</v>
      </c>
      <c r="G534" s="121" t="str">
        <f t="shared" si="17"/>
        <v/>
      </c>
    </row>
    <row r="535" s="335" customFormat="1" ht="36" customHeight="1" spans="1:7">
      <c r="A535" s="292">
        <f t="shared" si="16"/>
        <v>7</v>
      </c>
      <c r="B535" s="303">
        <v>2080203</v>
      </c>
      <c r="C535" s="422" t="s">
        <v>158</v>
      </c>
      <c r="D535" s="317">
        <v>0</v>
      </c>
      <c r="E535" s="317">
        <v>0</v>
      </c>
      <c r="F535" s="317">
        <v>0</v>
      </c>
      <c r="G535" s="121" t="str">
        <f t="shared" si="17"/>
        <v/>
      </c>
    </row>
    <row r="536" s="335" customFormat="1" ht="36" customHeight="1" spans="1:7">
      <c r="A536" s="292">
        <f t="shared" si="16"/>
        <v>7</v>
      </c>
      <c r="B536" s="303">
        <v>2080206</v>
      </c>
      <c r="C536" s="422" t="s">
        <v>497</v>
      </c>
      <c r="D536" s="317">
        <v>5</v>
      </c>
      <c r="E536" s="317">
        <v>5</v>
      </c>
      <c r="F536" s="317">
        <v>0</v>
      </c>
      <c r="G536" s="121">
        <f t="shared" si="17"/>
        <v>-1</v>
      </c>
    </row>
    <row r="537" s="335" customFormat="1" ht="36" customHeight="1" spans="1:7">
      <c r="A537" s="292">
        <f t="shared" si="16"/>
        <v>7</v>
      </c>
      <c r="B537" s="303">
        <v>2080207</v>
      </c>
      <c r="C537" s="422" t="s">
        <v>498</v>
      </c>
      <c r="D537" s="317">
        <v>25</v>
      </c>
      <c r="E537" s="317">
        <v>10</v>
      </c>
      <c r="F537" s="317">
        <v>0</v>
      </c>
      <c r="G537" s="121">
        <f t="shared" si="17"/>
        <v>-1</v>
      </c>
    </row>
    <row r="538" s="335" customFormat="1" ht="36" customHeight="1" spans="1:7">
      <c r="A538" s="292">
        <f t="shared" si="16"/>
        <v>7</v>
      </c>
      <c r="B538" s="303">
        <v>2080208</v>
      </c>
      <c r="C538" s="422" t="s">
        <v>499</v>
      </c>
      <c r="D538" s="317">
        <v>28</v>
      </c>
      <c r="E538" s="317">
        <v>0</v>
      </c>
      <c r="F538" s="317">
        <v>0</v>
      </c>
      <c r="G538" s="121" t="str">
        <f t="shared" si="17"/>
        <v/>
      </c>
    </row>
    <row r="539" s="335" customFormat="1" ht="36" customHeight="1" spans="1:7">
      <c r="A539" s="292">
        <f t="shared" si="16"/>
        <v>7</v>
      </c>
      <c r="B539" s="303">
        <v>2080299</v>
      </c>
      <c r="C539" s="422" t="s">
        <v>500</v>
      </c>
      <c r="D539" s="317">
        <v>221</v>
      </c>
      <c r="E539" s="317">
        <v>225</v>
      </c>
      <c r="F539" s="317">
        <v>160</v>
      </c>
      <c r="G539" s="121">
        <f t="shared" si="17"/>
        <v>-0.289</v>
      </c>
    </row>
    <row r="540" s="335" customFormat="1" ht="36" customHeight="1" spans="1:7">
      <c r="A540" s="292">
        <f t="shared" si="16"/>
        <v>5</v>
      </c>
      <c r="B540" s="303">
        <v>20804</v>
      </c>
      <c r="C540" s="343" t="s">
        <v>501</v>
      </c>
      <c r="D540" s="301">
        <f>SUM(D541:D541)</f>
        <v>0</v>
      </c>
      <c r="E540" s="301">
        <f>SUM(E541:E541)</f>
        <v>0</v>
      </c>
      <c r="F540" s="301">
        <v>0</v>
      </c>
      <c r="G540" s="121" t="str">
        <f t="shared" si="17"/>
        <v/>
      </c>
    </row>
    <row r="541" s="335" customFormat="1" ht="36" customHeight="1" spans="1:7">
      <c r="A541" s="292">
        <f t="shared" si="16"/>
        <v>7</v>
      </c>
      <c r="B541" s="303">
        <v>2080402</v>
      </c>
      <c r="C541" s="422" t="s">
        <v>502</v>
      </c>
      <c r="D541" s="317">
        <v>0</v>
      </c>
      <c r="E541" s="317">
        <v>0</v>
      </c>
      <c r="F541" s="317">
        <v>0</v>
      </c>
      <c r="G541" s="121" t="str">
        <f t="shared" si="17"/>
        <v/>
      </c>
    </row>
    <row r="542" ht="36" customHeight="1" spans="1:7">
      <c r="A542" s="292">
        <f t="shared" si="16"/>
        <v>5</v>
      </c>
      <c r="B542" s="303">
        <v>20805</v>
      </c>
      <c r="C542" s="343" t="s">
        <v>503</v>
      </c>
      <c r="D542" s="317">
        <f>SUM(D543:D550)</f>
        <v>20862</v>
      </c>
      <c r="E542" s="317">
        <f>SUM(E543:E550)</f>
        <v>22440</v>
      </c>
      <c r="F542" s="317">
        <v>19261</v>
      </c>
      <c r="G542" s="121">
        <f t="shared" si="17"/>
        <v>-0.142</v>
      </c>
    </row>
    <row r="543" s="335" customFormat="1" ht="36" customHeight="1" spans="1:7">
      <c r="A543" s="292">
        <f t="shared" si="16"/>
        <v>7</v>
      </c>
      <c r="B543" s="303">
        <v>2080501</v>
      </c>
      <c r="C543" s="422" t="s">
        <v>504</v>
      </c>
      <c r="D543" s="317">
        <v>2065</v>
      </c>
      <c r="E543" s="317">
        <v>2669</v>
      </c>
      <c r="F543" s="317">
        <v>1652</v>
      </c>
      <c r="G543" s="121">
        <f t="shared" si="17"/>
        <v>-0.381</v>
      </c>
    </row>
    <row r="544" s="335" customFormat="1" ht="36" customHeight="1" spans="1:7">
      <c r="A544" s="292">
        <f t="shared" si="16"/>
        <v>7</v>
      </c>
      <c r="B544" s="303">
        <v>2080502</v>
      </c>
      <c r="C544" s="422" t="s">
        <v>505</v>
      </c>
      <c r="D544" s="317">
        <v>4385</v>
      </c>
      <c r="E544" s="317">
        <v>4607</v>
      </c>
      <c r="F544" s="317">
        <v>3664</v>
      </c>
      <c r="G544" s="121">
        <f t="shared" si="17"/>
        <v>-0.205</v>
      </c>
    </row>
    <row r="545" s="335" customFormat="1" ht="36" customHeight="1" spans="1:7">
      <c r="A545" s="292">
        <f t="shared" si="16"/>
        <v>7</v>
      </c>
      <c r="B545" s="303">
        <v>2080503</v>
      </c>
      <c r="C545" s="422" t="s">
        <v>506</v>
      </c>
      <c r="D545" s="317">
        <v>74</v>
      </c>
      <c r="E545" s="317">
        <v>74</v>
      </c>
      <c r="F545" s="317">
        <v>50</v>
      </c>
      <c r="G545" s="121">
        <f t="shared" si="17"/>
        <v>-0.324</v>
      </c>
    </row>
    <row r="546" s="335" customFormat="1" ht="36" customHeight="1" spans="1:7">
      <c r="A546" s="292">
        <f t="shared" si="16"/>
        <v>7</v>
      </c>
      <c r="B546" s="303">
        <v>2080505</v>
      </c>
      <c r="C546" s="422" t="s">
        <v>507</v>
      </c>
      <c r="D546" s="317">
        <v>6501</v>
      </c>
      <c r="E546" s="317">
        <v>6866</v>
      </c>
      <c r="F546" s="317">
        <v>6862</v>
      </c>
      <c r="G546" s="121">
        <f t="shared" si="17"/>
        <v>-0.001</v>
      </c>
    </row>
    <row r="547" s="335" customFormat="1" ht="36" customHeight="1" spans="1:7">
      <c r="A547" s="292">
        <f t="shared" si="16"/>
        <v>7</v>
      </c>
      <c r="B547" s="303">
        <v>2080506</v>
      </c>
      <c r="C547" s="422" t="s">
        <v>508</v>
      </c>
      <c r="D547" s="317">
        <v>1393</v>
      </c>
      <c r="E547" s="317">
        <v>1393</v>
      </c>
      <c r="F547" s="317">
        <v>2599</v>
      </c>
      <c r="G547" s="121">
        <f t="shared" si="17"/>
        <v>0.866</v>
      </c>
    </row>
    <row r="548" s="335" customFormat="1" ht="36" customHeight="1" spans="1:7">
      <c r="A548" s="292">
        <f t="shared" si="16"/>
        <v>7</v>
      </c>
      <c r="B548" s="303">
        <v>2080507</v>
      </c>
      <c r="C548" s="422" t="s">
        <v>509</v>
      </c>
      <c r="D548" s="317">
        <v>5635</v>
      </c>
      <c r="E548" s="317">
        <v>6037</v>
      </c>
      <c r="F548" s="317">
        <v>4224</v>
      </c>
      <c r="G548" s="121">
        <f t="shared" si="17"/>
        <v>-0.3</v>
      </c>
    </row>
    <row r="549" s="335" customFormat="1" ht="36" customHeight="1" spans="1:7">
      <c r="A549" s="292">
        <f t="shared" si="16"/>
        <v>7</v>
      </c>
      <c r="B549" s="487">
        <v>2080508</v>
      </c>
      <c r="C549" s="431" t="s">
        <v>510</v>
      </c>
      <c r="D549" s="317">
        <v>600</v>
      </c>
      <c r="E549" s="317">
        <v>600</v>
      </c>
      <c r="F549" s="317">
        <v>0</v>
      </c>
      <c r="G549" s="121">
        <f t="shared" si="17"/>
        <v>-1</v>
      </c>
    </row>
    <row r="550" s="417" customFormat="1" ht="36" customHeight="1" spans="1:7">
      <c r="A550" s="292">
        <f t="shared" si="16"/>
        <v>7</v>
      </c>
      <c r="B550" s="303">
        <v>2080599</v>
      </c>
      <c r="C550" s="422" t="s">
        <v>511</v>
      </c>
      <c r="D550" s="317">
        <v>209</v>
      </c>
      <c r="E550" s="317">
        <v>194</v>
      </c>
      <c r="F550" s="317">
        <v>210</v>
      </c>
      <c r="G550" s="121">
        <f t="shared" si="17"/>
        <v>0.082</v>
      </c>
    </row>
    <row r="551" ht="36" customHeight="1" spans="1:7">
      <c r="A551" s="292">
        <f t="shared" si="16"/>
        <v>5</v>
      </c>
      <c r="B551" s="303">
        <v>20806</v>
      </c>
      <c r="C551" s="343" t="s">
        <v>512</v>
      </c>
      <c r="D551" s="317">
        <f>SUM(D552:D554)</f>
        <v>207</v>
      </c>
      <c r="E551" s="317">
        <f>SUM(E552:E554)</f>
        <v>207</v>
      </c>
      <c r="F551" s="317">
        <v>11</v>
      </c>
      <c r="G551" s="121">
        <f t="shared" si="17"/>
        <v>-0.947</v>
      </c>
    </row>
    <row r="552" s="335" customFormat="1" ht="36" customHeight="1" spans="1:7">
      <c r="A552" s="292">
        <f t="shared" si="16"/>
        <v>7</v>
      </c>
      <c r="B552" s="303">
        <v>2080601</v>
      </c>
      <c r="C552" s="422" t="s">
        <v>513</v>
      </c>
      <c r="D552" s="317">
        <v>207</v>
      </c>
      <c r="E552" s="317">
        <v>207</v>
      </c>
      <c r="F552" s="317">
        <v>11</v>
      </c>
      <c r="G552" s="121">
        <f t="shared" si="17"/>
        <v>-0.947</v>
      </c>
    </row>
    <row r="553" s="335" customFormat="1" ht="36" customHeight="1" spans="1:7">
      <c r="A553" s="292">
        <f t="shared" si="16"/>
        <v>7</v>
      </c>
      <c r="B553" s="303">
        <v>2080602</v>
      </c>
      <c r="C553" s="422" t="s">
        <v>514</v>
      </c>
      <c r="D553" s="317">
        <v>0</v>
      </c>
      <c r="E553" s="317">
        <v>0</v>
      </c>
      <c r="F553" s="317">
        <v>0</v>
      </c>
      <c r="G553" s="121" t="str">
        <f t="shared" si="17"/>
        <v/>
      </c>
    </row>
    <row r="554" s="335" customFormat="1" ht="36" customHeight="1" spans="1:7">
      <c r="A554" s="292">
        <f t="shared" si="16"/>
        <v>7</v>
      </c>
      <c r="B554" s="303">
        <v>2080699</v>
      </c>
      <c r="C554" s="422" t="s">
        <v>515</v>
      </c>
      <c r="D554" s="317">
        <v>0</v>
      </c>
      <c r="E554" s="317">
        <v>0</v>
      </c>
      <c r="F554" s="317">
        <v>0</v>
      </c>
      <c r="G554" s="121" t="str">
        <f t="shared" si="17"/>
        <v/>
      </c>
    </row>
    <row r="555" s="480" customFormat="1" ht="36" customHeight="1" spans="1:7">
      <c r="A555" s="292">
        <f t="shared" si="16"/>
        <v>5</v>
      </c>
      <c r="B555" s="303">
        <v>20807</v>
      </c>
      <c r="C555" s="343" t="s">
        <v>516</v>
      </c>
      <c r="D555" s="317">
        <f>SUM(D556:D564)</f>
        <v>747</v>
      </c>
      <c r="E555" s="317">
        <f>SUM(E556:E564)</f>
        <v>1079</v>
      </c>
      <c r="F555" s="317">
        <v>991</v>
      </c>
      <c r="G555" s="121">
        <f t="shared" si="17"/>
        <v>-0.082</v>
      </c>
    </row>
    <row r="556" s="335" customFormat="1" ht="36" customHeight="1" spans="1:7">
      <c r="A556" s="292">
        <f t="shared" si="16"/>
        <v>7</v>
      </c>
      <c r="B556" s="303">
        <v>2080701</v>
      </c>
      <c r="C556" s="422" t="s">
        <v>517</v>
      </c>
      <c r="D556" s="317">
        <v>0</v>
      </c>
      <c r="E556" s="317">
        <v>0</v>
      </c>
      <c r="F556" s="317">
        <v>0</v>
      </c>
      <c r="G556" s="121" t="str">
        <f t="shared" si="17"/>
        <v/>
      </c>
    </row>
    <row r="557" s="335" customFormat="1" ht="36" customHeight="1" spans="1:7">
      <c r="A557" s="292">
        <f t="shared" si="16"/>
        <v>7</v>
      </c>
      <c r="B557" s="303">
        <v>2080702</v>
      </c>
      <c r="C557" s="422" t="s">
        <v>518</v>
      </c>
      <c r="D557" s="317">
        <v>0</v>
      </c>
      <c r="E557" s="317">
        <v>0</v>
      </c>
      <c r="F557" s="317">
        <v>0</v>
      </c>
      <c r="G557" s="121" t="str">
        <f t="shared" si="17"/>
        <v/>
      </c>
    </row>
    <row r="558" s="335" customFormat="1" ht="36" customHeight="1" spans="1:7">
      <c r="A558" s="292">
        <f t="shared" si="16"/>
        <v>7</v>
      </c>
      <c r="B558" s="303">
        <v>2080704</v>
      </c>
      <c r="C558" s="422" t="s">
        <v>519</v>
      </c>
      <c r="D558" s="317">
        <v>0</v>
      </c>
      <c r="E558" s="317">
        <v>0</v>
      </c>
      <c r="F558" s="317">
        <v>0</v>
      </c>
      <c r="G558" s="121" t="str">
        <f t="shared" si="17"/>
        <v/>
      </c>
    </row>
    <row r="559" s="335" customFormat="1" ht="36" customHeight="1" spans="1:7">
      <c r="A559" s="292">
        <f t="shared" si="16"/>
        <v>7</v>
      </c>
      <c r="B559" s="303">
        <v>2080705</v>
      </c>
      <c r="C559" s="422" t="s">
        <v>520</v>
      </c>
      <c r="D559" s="317">
        <v>0</v>
      </c>
      <c r="E559" s="317">
        <v>0</v>
      </c>
      <c r="F559" s="317">
        <v>0</v>
      </c>
      <c r="G559" s="121" t="str">
        <f t="shared" si="17"/>
        <v/>
      </c>
    </row>
    <row r="560" s="335" customFormat="1" ht="36" customHeight="1" spans="1:7">
      <c r="A560" s="292">
        <f t="shared" si="16"/>
        <v>7</v>
      </c>
      <c r="B560" s="303">
        <v>2080709</v>
      </c>
      <c r="C560" s="422" t="s">
        <v>521</v>
      </c>
      <c r="D560" s="317">
        <v>0</v>
      </c>
      <c r="E560" s="317">
        <v>0</v>
      </c>
      <c r="F560" s="317">
        <v>0</v>
      </c>
      <c r="G560" s="121" t="str">
        <f t="shared" si="17"/>
        <v/>
      </c>
    </row>
    <row r="561" s="335" customFormat="1" ht="36" customHeight="1" spans="1:7">
      <c r="A561" s="292">
        <f t="shared" si="16"/>
        <v>7</v>
      </c>
      <c r="B561" s="303">
        <v>2080711</v>
      </c>
      <c r="C561" s="422" t="s">
        <v>522</v>
      </c>
      <c r="D561" s="317">
        <v>0</v>
      </c>
      <c r="E561" s="317">
        <v>61</v>
      </c>
      <c r="F561" s="317">
        <v>40</v>
      </c>
      <c r="G561" s="121">
        <f t="shared" si="17"/>
        <v>-0.344</v>
      </c>
    </row>
    <row r="562" s="335" customFormat="1" ht="36" customHeight="1" spans="1:7">
      <c r="A562" s="292">
        <f t="shared" si="16"/>
        <v>7</v>
      </c>
      <c r="B562" s="303">
        <v>2080712</v>
      </c>
      <c r="C562" s="422" t="s">
        <v>523</v>
      </c>
      <c r="D562" s="317">
        <v>0</v>
      </c>
      <c r="E562" s="317">
        <v>0</v>
      </c>
      <c r="F562" s="317">
        <v>0</v>
      </c>
      <c r="G562" s="121" t="str">
        <f t="shared" si="17"/>
        <v/>
      </c>
    </row>
    <row r="563" s="335" customFormat="1" ht="36" customHeight="1" spans="1:7">
      <c r="A563" s="292">
        <f t="shared" si="16"/>
        <v>7</v>
      </c>
      <c r="B563" s="303">
        <v>2080713</v>
      </c>
      <c r="C563" s="422" t="s">
        <v>1717</v>
      </c>
      <c r="D563" s="317">
        <v>0</v>
      </c>
      <c r="E563" s="317">
        <v>0</v>
      </c>
      <c r="F563" s="317">
        <v>0</v>
      </c>
      <c r="G563" s="121" t="str">
        <f t="shared" si="17"/>
        <v/>
      </c>
    </row>
    <row r="564" s="335" customFormat="1" ht="36" customHeight="1" spans="1:7">
      <c r="A564" s="292">
        <f t="shared" si="16"/>
        <v>7</v>
      </c>
      <c r="B564" s="303">
        <v>2080799</v>
      </c>
      <c r="C564" s="422" t="s">
        <v>525</v>
      </c>
      <c r="D564" s="317">
        <v>747</v>
      </c>
      <c r="E564" s="317">
        <v>1018</v>
      </c>
      <c r="F564" s="317">
        <v>951</v>
      </c>
      <c r="G564" s="121">
        <f t="shared" si="17"/>
        <v>-0.066</v>
      </c>
    </row>
    <row r="565" ht="36" customHeight="1" spans="1:7">
      <c r="A565" s="292">
        <f t="shared" si="16"/>
        <v>5</v>
      </c>
      <c r="B565" s="303">
        <v>20808</v>
      </c>
      <c r="C565" s="343" t="s">
        <v>526</v>
      </c>
      <c r="D565" s="317">
        <f>SUM(D566:D574)</f>
        <v>2828</v>
      </c>
      <c r="E565" s="317">
        <f>SUM(E566:E574)</f>
        <v>2663</v>
      </c>
      <c r="F565" s="317">
        <v>2333</v>
      </c>
      <c r="G565" s="121">
        <f t="shared" si="17"/>
        <v>-0.124</v>
      </c>
    </row>
    <row r="566" s="335" customFormat="1" ht="36" customHeight="1" spans="1:7">
      <c r="A566" s="292">
        <f t="shared" si="16"/>
        <v>7</v>
      </c>
      <c r="B566" s="303">
        <v>2080801</v>
      </c>
      <c r="C566" s="422" t="s">
        <v>527</v>
      </c>
      <c r="D566" s="317">
        <v>817</v>
      </c>
      <c r="E566" s="317">
        <v>623</v>
      </c>
      <c r="F566" s="317">
        <v>875</v>
      </c>
      <c r="G566" s="121">
        <f t="shared" si="17"/>
        <v>0.404</v>
      </c>
    </row>
    <row r="567" s="335" customFormat="1" ht="36" customHeight="1" spans="1:7">
      <c r="A567" s="292">
        <f t="shared" si="16"/>
        <v>7</v>
      </c>
      <c r="B567" s="303">
        <v>2080802</v>
      </c>
      <c r="C567" s="422" t="s">
        <v>528</v>
      </c>
      <c r="D567" s="317">
        <v>1065</v>
      </c>
      <c r="E567" s="317">
        <v>33</v>
      </c>
      <c r="F567" s="317">
        <v>34</v>
      </c>
      <c r="G567" s="121">
        <f t="shared" si="17"/>
        <v>0.03</v>
      </c>
    </row>
    <row r="568" s="335" customFormat="1" ht="36" customHeight="1" spans="1:7">
      <c r="A568" s="292">
        <f t="shared" si="16"/>
        <v>7</v>
      </c>
      <c r="B568" s="303">
        <v>2080803</v>
      </c>
      <c r="C568" s="422" t="s">
        <v>1718</v>
      </c>
      <c r="D568" s="317">
        <v>36</v>
      </c>
      <c r="E568" s="317">
        <v>28</v>
      </c>
      <c r="F568" s="317">
        <v>14</v>
      </c>
      <c r="G568" s="121">
        <f t="shared" si="17"/>
        <v>-0.5</v>
      </c>
    </row>
    <row r="569" s="335" customFormat="1" ht="36" customHeight="1" spans="1:7">
      <c r="A569" s="292">
        <f t="shared" si="16"/>
        <v>7</v>
      </c>
      <c r="B569" s="303">
        <v>2080804</v>
      </c>
      <c r="C569" s="422" t="s">
        <v>530</v>
      </c>
      <c r="D569" s="317">
        <v>0</v>
      </c>
      <c r="E569" s="317">
        <v>0</v>
      </c>
      <c r="F569" s="317">
        <v>0</v>
      </c>
      <c r="G569" s="121" t="str">
        <f t="shared" si="17"/>
        <v/>
      </c>
    </row>
    <row r="570" s="335" customFormat="1" ht="36" customHeight="1" spans="1:7">
      <c r="A570" s="292">
        <f t="shared" si="16"/>
        <v>7</v>
      </c>
      <c r="B570" s="303">
        <v>2080805</v>
      </c>
      <c r="C570" s="422" t="s">
        <v>531</v>
      </c>
      <c r="D570" s="317">
        <v>270</v>
      </c>
      <c r="E570" s="317">
        <v>236</v>
      </c>
      <c r="F570" s="317">
        <v>307</v>
      </c>
      <c r="G570" s="121">
        <f t="shared" si="17"/>
        <v>0.301</v>
      </c>
    </row>
    <row r="571" s="335" customFormat="1" ht="36" customHeight="1" spans="1:7">
      <c r="A571" s="292">
        <f t="shared" si="16"/>
        <v>7</v>
      </c>
      <c r="B571" s="303">
        <v>2080806</v>
      </c>
      <c r="C571" s="422" t="s">
        <v>532</v>
      </c>
      <c r="D571" s="317">
        <v>0</v>
      </c>
      <c r="E571" s="317">
        <v>0</v>
      </c>
      <c r="F571" s="317">
        <v>0</v>
      </c>
      <c r="G571" s="121" t="str">
        <f t="shared" si="17"/>
        <v/>
      </c>
    </row>
    <row r="572" s="335" customFormat="1" ht="36" customHeight="1" spans="1:7">
      <c r="A572" s="292">
        <f t="shared" si="16"/>
        <v>7</v>
      </c>
      <c r="B572" s="303">
        <v>2080807</v>
      </c>
      <c r="C572" s="428" t="s">
        <v>533</v>
      </c>
      <c r="D572" s="317">
        <v>0</v>
      </c>
      <c r="E572" s="317">
        <v>0</v>
      </c>
      <c r="F572" s="317">
        <v>0</v>
      </c>
      <c r="G572" s="121" t="str">
        <f t="shared" si="17"/>
        <v/>
      </c>
    </row>
    <row r="573" s="335" customFormat="1" ht="36" customHeight="1" spans="1:7">
      <c r="A573" s="292">
        <f t="shared" si="16"/>
        <v>7</v>
      </c>
      <c r="B573" s="303">
        <v>2080808</v>
      </c>
      <c r="C573" s="428" t="s">
        <v>534</v>
      </c>
      <c r="D573" s="317">
        <v>3</v>
      </c>
      <c r="E573" s="317">
        <v>0</v>
      </c>
      <c r="F573" s="317">
        <v>0</v>
      </c>
      <c r="G573" s="121" t="str">
        <f t="shared" si="17"/>
        <v/>
      </c>
    </row>
    <row r="574" s="335" customFormat="1" ht="36" customHeight="1" spans="1:7">
      <c r="A574" s="292">
        <f t="shared" si="16"/>
        <v>7</v>
      </c>
      <c r="B574" s="303">
        <v>2080899</v>
      </c>
      <c r="C574" s="422" t="s">
        <v>1719</v>
      </c>
      <c r="D574" s="317">
        <v>637</v>
      </c>
      <c r="E574" s="317">
        <v>1743</v>
      </c>
      <c r="F574" s="317">
        <v>1103</v>
      </c>
      <c r="G574" s="121">
        <f t="shared" si="17"/>
        <v>-0.367</v>
      </c>
    </row>
    <row r="575" ht="36" customHeight="1" spans="1:7">
      <c r="A575" s="292">
        <f t="shared" si="16"/>
        <v>5</v>
      </c>
      <c r="B575" s="303">
        <v>20809</v>
      </c>
      <c r="C575" s="343" t="s">
        <v>536</v>
      </c>
      <c r="D575" s="317">
        <f>SUM(D576:D581)</f>
        <v>472</v>
      </c>
      <c r="E575" s="317">
        <f>SUM(E576:E581)</f>
        <v>319</v>
      </c>
      <c r="F575" s="317">
        <v>647</v>
      </c>
      <c r="G575" s="121">
        <f t="shared" si="17"/>
        <v>1.028</v>
      </c>
    </row>
    <row r="576" s="335" customFormat="1" ht="36" customHeight="1" spans="1:7">
      <c r="A576" s="292">
        <f t="shared" si="16"/>
        <v>7</v>
      </c>
      <c r="B576" s="303">
        <v>2080901</v>
      </c>
      <c r="C576" s="422" t="s">
        <v>537</v>
      </c>
      <c r="D576" s="317">
        <v>257</v>
      </c>
      <c r="E576" s="317">
        <v>110</v>
      </c>
      <c r="F576" s="317">
        <v>350</v>
      </c>
      <c r="G576" s="121">
        <f t="shared" si="17"/>
        <v>2.182</v>
      </c>
    </row>
    <row r="577" s="335" customFormat="1" ht="36" customHeight="1" spans="1:7">
      <c r="A577" s="292">
        <f t="shared" si="16"/>
        <v>7</v>
      </c>
      <c r="B577" s="303">
        <v>2080902</v>
      </c>
      <c r="C577" s="422" t="s">
        <v>538</v>
      </c>
      <c r="D577" s="317">
        <v>185</v>
      </c>
      <c r="E577" s="317">
        <v>184</v>
      </c>
      <c r="F577" s="317">
        <v>243</v>
      </c>
      <c r="G577" s="121">
        <f t="shared" si="17"/>
        <v>0.321</v>
      </c>
    </row>
    <row r="578" s="335" customFormat="1" ht="36" customHeight="1" spans="1:7">
      <c r="A578" s="292">
        <f t="shared" si="16"/>
        <v>7</v>
      </c>
      <c r="B578" s="303">
        <v>2080903</v>
      </c>
      <c r="C578" s="422" t="s">
        <v>539</v>
      </c>
      <c r="D578" s="317">
        <v>4</v>
      </c>
      <c r="E578" s="317">
        <v>4</v>
      </c>
      <c r="F578" s="317">
        <v>4</v>
      </c>
      <c r="G578" s="121">
        <f t="shared" si="17"/>
        <v>0</v>
      </c>
    </row>
    <row r="579" s="335" customFormat="1" ht="36" customHeight="1" spans="1:7">
      <c r="A579" s="292">
        <f t="shared" si="16"/>
        <v>7</v>
      </c>
      <c r="B579" s="303">
        <v>2080904</v>
      </c>
      <c r="C579" s="422" t="s">
        <v>540</v>
      </c>
      <c r="D579" s="317">
        <v>18</v>
      </c>
      <c r="E579" s="317">
        <v>13</v>
      </c>
      <c r="F579" s="317">
        <v>36</v>
      </c>
      <c r="G579" s="121">
        <f t="shared" si="17"/>
        <v>1.769</v>
      </c>
    </row>
    <row r="580" s="335" customFormat="1" ht="36" customHeight="1" spans="1:7">
      <c r="A580" s="292">
        <f t="shared" si="16"/>
        <v>7</v>
      </c>
      <c r="B580" s="303">
        <v>2080905</v>
      </c>
      <c r="C580" s="422" t="s">
        <v>1720</v>
      </c>
      <c r="D580" s="317">
        <v>8</v>
      </c>
      <c r="E580" s="317">
        <v>8</v>
      </c>
      <c r="F580" s="317">
        <v>14</v>
      </c>
      <c r="G580" s="121">
        <f t="shared" si="17"/>
        <v>0.75</v>
      </c>
    </row>
    <row r="581" s="335" customFormat="1" ht="36" customHeight="1" spans="1:7">
      <c r="A581" s="292">
        <f t="shared" ref="A581:A644" si="18">LEN(B581)</f>
        <v>7</v>
      </c>
      <c r="B581" s="303">
        <v>2080999</v>
      </c>
      <c r="C581" s="422" t="s">
        <v>542</v>
      </c>
      <c r="D581" s="317">
        <v>0</v>
      </c>
      <c r="E581" s="317">
        <v>0</v>
      </c>
      <c r="F581" s="317">
        <v>0</v>
      </c>
      <c r="G581" s="121" t="str">
        <f t="shared" ref="G581:G644" si="19">IF(E581&gt;0,(F581-E581)/E581,"")</f>
        <v/>
      </c>
    </row>
    <row r="582" ht="36" customHeight="1" spans="1:7">
      <c r="A582" s="292">
        <f t="shared" si="18"/>
        <v>5</v>
      </c>
      <c r="B582" s="303">
        <v>20810</v>
      </c>
      <c r="C582" s="343" t="s">
        <v>543</v>
      </c>
      <c r="D582" s="317">
        <f>SUM(D583:D589)</f>
        <v>1084</v>
      </c>
      <c r="E582" s="317">
        <f>SUM(E583:E589)</f>
        <v>1149</v>
      </c>
      <c r="F582" s="317">
        <v>1372</v>
      </c>
      <c r="G582" s="121">
        <f t="shared" si="19"/>
        <v>0.194</v>
      </c>
    </row>
    <row r="583" s="335" customFormat="1" ht="36" customHeight="1" spans="1:7">
      <c r="A583" s="292">
        <f t="shared" si="18"/>
        <v>7</v>
      </c>
      <c r="B583" s="303">
        <v>2081001</v>
      </c>
      <c r="C583" s="422" t="s">
        <v>544</v>
      </c>
      <c r="D583" s="317">
        <v>17</v>
      </c>
      <c r="E583" s="317">
        <v>27</v>
      </c>
      <c r="F583" s="317">
        <v>39</v>
      </c>
      <c r="G583" s="121">
        <f t="shared" si="19"/>
        <v>0.444</v>
      </c>
    </row>
    <row r="584" s="335" customFormat="1" ht="36" customHeight="1" spans="1:7">
      <c r="A584" s="292">
        <f t="shared" si="18"/>
        <v>7</v>
      </c>
      <c r="B584" s="303">
        <v>2081002</v>
      </c>
      <c r="C584" s="422" t="s">
        <v>545</v>
      </c>
      <c r="D584" s="317">
        <v>340</v>
      </c>
      <c r="E584" s="317">
        <v>288</v>
      </c>
      <c r="F584" s="317">
        <v>392</v>
      </c>
      <c r="G584" s="121">
        <f t="shared" si="19"/>
        <v>0.361</v>
      </c>
    </row>
    <row r="585" s="335" customFormat="1" ht="36" customHeight="1" spans="1:7">
      <c r="A585" s="292">
        <f t="shared" si="18"/>
        <v>7</v>
      </c>
      <c r="B585" s="303">
        <v>2081003</v>
      </c>
      <c r="C585" s="422" t="s">
        <v>546</v>
      </c>
      <c r="D585" s="317">
        <v>0</v>
      </c>
      <c r="E585" s="317">
        <v>0</v>
      </c>
      <c r="F585" s="317">
        <v>0</v>
      </c>
      <c r="G585" s="121" t="str">
        <f t="shared" si="19"/>
        <v/>
      </c>
    </row>
    <row r="586" s="335" customFormat="1" ht="36" customHeight="1" spans="1:7">
      <c r="A586" s="292">
        <f t="shared" si="18"/>
        <v>7</v>
      </c>
      <c r="B586" s="303">
        <v>2081004</v>
      </c>
      <c r="C586" s="422" t="s">
        <v>547</v>
      </c>
      <c r="D586" s="317">
        <v>492</v>
      </c>
      <c r="E586" s="317">
        <v>246</v>
      </c>
      <c r="F586" s="317">
        <v>475</v>
      </c>
      <c r="G586" s="121">
        <f t="shared" si="19"/>
        <v>0.931</v>
      </c>
    </row>
    <row r="587" s="335" customFormat="1" ht="36" customHeight="1" spans="1:7">
      <c r="A587" s="292">
        <f t="shared" si="18"/>
        <v>7</v>
      </c>
      <c r="B587" s="303">
        <v>2081005</v>
      </c>
      <c r="C587" s="422" t="s">
        <v>548</v>
      </c>
      <c r="D587" s="317">
        <v>4</v>
      </c>
      <c r="E587" s="317">
        <v>4</v>
      </c>
      <c r="F587" s="317">
        <v>4</v>
      </c>
      <c r="G587" s="121">
        <f t="shared" si="19"/>
        <v>0</v>
      </c>
    </row>
    <row r="588" s="335" customFormat="1" ht="36" customHeight="1" spans="1:7">
      <c r="A588" s="292">
        <f t="shared" si="18"/>
        <v>7</v>
      </c>
      <c r="B588" s="303">
        <v>2081006</v>
      </c>
      <c r="C588" s="422" t="s">
        <v>549</v>
      </c>
      <c r="D588" s="317">
        <v>231</v>
      </c>
      <c r="E588" s="317">
        <v>584</v>
      </c>
      <c r="F588" s="317">
        <v>462</v>
      </c>
      <c r="G588" s="121">
        <f t="shared" si="19"/>
        <v>-0.209</v>
      </c>
    </row>
    <row r="589" s="335" customFormat="1" ht="36" customHeight="1" spans="1:7">
      <c r="A589" s="292">
        <f t="shared" si="18"/>
        <v>7</v>
      </c>
      <c r="B589" s="303">
        <v>2081099</v>
      </c>
      <c r="C589" s="422" t="s">
        <v>550</v>
      </c>
      <c r="D589" s="317">
        <v>0</v>
      </c>
      <c r="E589" s="317">
        <v>0</v>
      </c>
      <c r="F589" s="317">
        <v>0</v>
      </c>
      <c r="G589" s="121" t="str">
        <f t="shared" si="19"/>
        <v/>
      </c>
    </row>
    <row r="590" ht="36" customHeight="1" spans="1:7">
      <c r="A590" s="292">
        <f t="shared" si="18"/>
        <v>5</v>
      </c>
      <c r="B590" s="303">
        <v>20811</v>
      </c>
      <c r="C590" s="343" t="s">
        <v>551</v>
      </c>
      <c r="D590" s="317">
        <f>SUM(D591:D598)</f>
        <v>979</v>
      </c>
      <c r="E590" s="317">
        <f>SUM(E591:E598)</f>
        <v>901</v>
      </c>
      <c r="F590" s="317">
        <v>995</v>
      </c>
      <c r="G590" s="121">
        <f t="shared" si="19"/>
        <v>0.104</v>
      </c>
    </row>
    <row r="591" s="335" customFormat="1" ht="36" customHeight="1" spans="1:7">
      <c r="A591" s="292">
        <f t="shared" si="18"/>
        <v>7</v>
      </c>
      <c r="B591" s="303">
        <v>2081101</v>
      </c>
      <c r="C591" s="422" t="s">
        <v>156</v>
      </c>
      <c r="D591" s="317">
        <v>129</v>
      </c>
      <c r="E591" s="317">
        <v>133</v>
      </c>
      <c r="F591" s="317">
        <v>123</v>
      </c>
      <c r="G591" s="121">
        <f t="shared" si="19"/>
        <v>-0.075</v>
      </c>
    </row>
    <row r="592" s="335" customFormat="1" ht="36" customHeight="1" spans="1:7">
      <c r="A592" s="292">
        <f t="shared" si="18"/>
        <v>7</v>
      </c>
      <c r="B592" s="303">
        <v>2081102</v>
      </c>
      <c r="C592" s="422" t="s">
        <v>157</v>
      </c>
      <c r="D592" s="317">
        <v>0</v>
      </c>
      <c r="E592" s="317">
        <v>0</v>
      </c>
      <c r="F592" s="317">
        <v>0</v>
      </c>
      <c r="G592" s="121" t="str">
        <f t="shared" si="19"/>
        <v/>
      </c>
    </row>
    <row r="593" s="335" customFormat="1" ht="36" customHeight="1" spans="1:7">
      <c r="A593" s="292">
        <f t="shared" si="18"/>
        <v>7</v>
      </c>
      <c r="B593" s="303">
        <v>2081103</v>
      </c>
      <c r="C593" s="422" t="s">
        <v>158</v>
      </c>
      <c r="D593" s="317">
        <v>0</v>
      </c>
      <c r="E593" s="317">
        <v>0</v>
      </c>
      <c r="F593" s="317">
        <v>0</v>
      </c>
      <c r="G593" s="121" t="str">
        <f t="shared" si="19"/>
        <v/>
      </c>
    </row>
    <row r="594" s="335" customFormat="1" ht="36" customHeight="1" spans="1:7">
      <c r="A594" s="292">
        <f t="shared" si="18"/>
        <v>7</v>
      </c>
      <c r="B594" s="303">
        <v>2081104</v>
      </c>
      <c r="C594" s="422" t="s">
        <v>552</v>
      </c>
      <c r="D594" s="317">
        <v>128</v>
      </c>
      <c r="E594" s="317">
        <v>106</v>
      </c>
      <c r="F594" s="317">
        <v>143</v>
      </c>
      <c r="G594" s="121">
        <f t="shared" si="19"/>
        <v>0.349</v>
      </c>
    </row>
    <row r="595" s="335" customFormat="1" ht="36" customHeight="1" spans="1:7">
      <c r="A595" s="292">
        <f t="shared" si="18"/>
        <v>7</v>
      </c>
      <c r="B595" s="303">
        <v>2081105</v>
      </c>
      <c r="C595" s="428" t="s">
        <v>1721</v>
      </c>
      <c r="D595" s="317">
        <v>72</v>
      </c>
      <c r="E595" s="317">
        <v>81</v>
      </c>
      <c r="F595" s="317">
        <v>84</v>
      </c>
      <c r="G595" s="121">
        <f t="shared" si="19"/>
        <v>0.037</v>
      </c>
    </row>
    <row r="596" s="335" customFormat="1" ht="36" customHeight="1" spans="1:7">
      <c r="A596" s="292">
        <f t="shared" si="18"/>
        <v>7</v>
      </c>
      <c r="B596" s="303">
        <v>2081106</v>
      </c>
      <c r="C596" s="422" t="s">
        <v>554</v>
      </c>
      <c r="D596" s="317">
        <v>0</v>
      </c>
      <c r="E596" s="317">
        <v>0</v>
      </c>
      <c r="F596" s="317">
        <v>0</v>
      </c>
      <c r="G596" s="121" t="str">
        <f t="shared" si="19"/>
        <v/>
      </c>
    </row>
    <row r="597" s="335" customFormat="1" ht="36" customHeight="1" spans="1:7">
      <c r="A597" s="292">
        <f t="shared" si="18"/>
        <v>7</v>
      </c>
      <c r="B597" s="303">
        <v>2081107</v>
      </c>
      <c r="C597" s="422" t="s">
        <v>555</v>
      </c>
      <c r="D597" s="317">
        <v>470</v>
      </c>
      <c r="E597" s="317">
        <v>411</v>
      </c>
      <c r="F597" s="317">
        <v>469</v>
      </c>
      <c r="G597" s="121">
        <f t="shared" si="19"/>
        <v>0.141</v>
      </c>
    </row>
    <row r="598" s="335" customFormat="1" ht="36" customHeight="1" spans="1:7">
      <c r="A598" s="292">
        <f t="shared" si="18"/>
        <v>7</v>
      </c>
      <c r="B598" s="303">
        <v>2081199</v>
      </c>
      <c r="C598" s="422" t="s">
        <v>556</v>
      </c>
      <c r="D598" s="317">
        <v>180</v>
      </c>
      <c r="E598" s="317">
        <v>170</v>
      </c>
      <c r="F598" s="317">
        <v>176</v>
      </c>
      <c r="G598" s="121">
        <f t="shared" si="19"/>
        <v>0.035</v>
      </c>
    </row>
    <row r="599" ht="36" customHeight="1" spans="1:7">
      <c r="A599" s="292">
        <f t="shared" si="18"/>
        <v>5</v>
      </c>
      <c r="B599" s="303">
        <v>20816</v>
      </c>
      <c r="C599" s="343" t="s">
        <v>557</v>
      </c>
      <c r="D599" s="317">
        <f>SUM(D600:D604)</f>
        <v>73</v>
      </c>
      <c r="E599" s="317">
        <f>SUM(E600:E604)</f>
        <v>70</v>
      </c>
      <c r="F599" s="317">
        <v>49</v>
      </c>
      <c r="G599" s="121">
        <f t="shared" si="19"/>
        <v>-0.3</v>
      </c>
    </row>
    <row r="600" s="335" customFormat="1" ht="36" customHeight="1" spans="1:7">
      <c r="A600" s="292">
        <f t="shared" si="18"/>
        <v>7</v>
      </c>
      <c r="B600" s="303">
        <v>2081601</v>
      </c>
      <c r="C600" s="422" t="s">
        <v>156</v>
      </c>
      <c r="D600" s="317">
        <v>53</v>
      </c>
      <c r="E600" s="317">
        <v>50</v>
      </c>
      <c r="F600" s="317">
        <v>39</v>
      </c>
      <c r="G600" s="121">
        <f t="shared" si="19"/>
        <v>-0.22</v>
      </c>
    </row>
    <row r="601" s="335" customFormat="1" ht="36" customHeight="1" spans="1:7">
      <c r="A601" s="292">
        <f t="shared" si="18"/>
        <v>7</v>
      </c>
      <c r="B601" s="303">
        <v>2081602</v>
      </c>
      <c r="C601" s="422" t="s">
        <v>157</v>
      </c>
      <c r="D601" s="317">
        <v>0</v>
      </c>
      <c r="E601" s="317">
        <v>0</v>
      </c>
      <c r="F601" s="317">
        <v>0</v>
      </c>
      <c r="G601" s="121" t="str">
        <f t="shared" si="19"/>
        <v/>
      </c>
    </row>
    <row r="602" s="335" customFormat="1" ht="36" customHeight="1" spans="1:7">
      <c r="A602" s="292">
        <f t="shared" si="18"/>
        <v>7</v>
      </c>
      <c r="B602" s="303">
        <v>2081603</v>
      </c>
      <c r="C602" s="422" t="s">
        <v>158</v>
      </c>
      <c r="D602" s="317">
        <v>0</v>
      </c>
      <c r="E602" s="317">
        <v>0</v>
      </c>
      <c r="F602" s="317">
        <v>0</v>
      </c>
      <c r="G602" s="121" t="str">
        <f t="shared" si="19"/>
        <v/>
      </c>
    </row>
    <row r="603" s="335" customFormat="1" ht="36" customHeight="1" spans="1:7">
      <c r="A603" s="292">
        <f t="shared" si="18"/>
        <v>7</v>
      </c>
      <c r="B603" s="308">
        <v>2081650</v>
      </c>
      <c r="C603" s="422" t="s">
        <v>1722</v>
      </c>
      <c r="D603" s="317">
        <v>0</v>
      </c>
      <c r="E603" s="317">
        <v>0</v>
      </c>
      <c r="F603" s="317">
        <v>0</v>
      </c>
      <c r="G603" s="121" t="str">
        <f t="shared" si="19"/>
        <v/>
      </c>
    </row>
    <row r="604" s="335" customFormat="1" ht="36" customHeight="1" spans="1:7">
      <c r="A604" s="292">
        <f t="shared" si="18"/>
        <v>7</v>
      </c>
      <c r="B604" s="303">
        <v>2081699</v>
      </c>
      <c r="C604" s="422" t="s">
        <v>558</v>
      </c>
      <c r="D604" s="317">
        <v>20</v>
      </c>
      <c r="E604" s="317">
        <v>20</v>
      </c>
      <c r="F604" s="317">
        <v>10</v>
      </c>
      <c r="G604" s="121">
        <f t="shared" si="19"/>
        <v>-0.5</v>
      </c>
    </row>
    <row r="605" ht="36" customHeight="1" spans="1:7">
      <c r="A605" s="292">
        <f t="shared" si="18"/>
        <v>5</v>
      </c>
      <c r="B605" s="303">
        <v>20819</v>
      </c>
      <c r="C605" s="343" t="s">
        <v>559</v>
      </c>
      <c r="D605" s="317">
        <f>SUM(D606:D607)</f>
        <v>3373</v>
      </c>
      <c r="E605" s="317">
        <f>SUM(E606:E607)</f>
        <v>2786</v>
      </c>
      <c r="F605" s="317">
        <v>2707</v>
      </c>
      <c r="G605" s="121">
        <f t="shared" si="19"/>
        <v>-0.028</v>
      </c>
    </row>
    <row r="606" s="335" customFormat="1" ht="36" customHeight="1" spans="1:7">
      <c r="A606" s="292">
        <f t="shared" si="18"/>
        <v>7</v>
      </c>
      <c r="B606" s="303">
        <v>2081901</v>
      </c>
      <c r="C606" s="422" t="s">
        <v>560</v>
      </c>
      <c r="D606" s="317">
        <v>2443</v>
      </c>
      <c r="E606" s="317">
        <v>1098</v>
      </c>
      <c r="F606" s="317">
        <v>1213</v>
      </c>
      <c r="G606" s="121">
        <f t="shared" si="19"/>
        <v>0.105</v>
      </c>
    </row>
    <row r="607" s="335" customFormat="1" ht="36" customHeight="1" spans="1:7">
      <c r="A607" s="292">
        <f t="shared" si="18"/>
        <v>7</v>
      </c>
      <c r="B607" s="303">
        <v>2081902</v>
      </c>
      <c r="C607" s="422" t="s">
        <v>561</v>
      </c>
      <c r="D607" s="317">
        <v>930</v>
      </c>
      <c r="E607" s="317">
        <v>1688</v>
      </c>
      <c r="F607" s="317">
        <v>1494</v>
      </c>
      <c r="G607" s="121">
        <f t="shared" si="19"/>
        <v>-0.115</v>
      </c>
    </row>
    <row r="608" ht="36" customHeight="1" spans="1:7">
      <c r="A608" s="292">
        <f t="shared" si="18"/>
        <v>5</v>
      </c>
      <c r="B608" s="303">
        <v>20820</v>
      </c>
      <c r="C608" s="343" t="s">
        <v>562</v>
      </c>
      <c r="D608" s="317">
        <f>SUM(D609:D610)</f>
        <v>178</v>
      </c>
      <c r="E608" s="317">
        <f>SUM(E609:E610)</f>
        <v>790</v>
      </c>
      <c r="F608" s="317">
        <v>859</v>
      </c>
      <c r="G608" s="121">
        <f t="shared" si="19"/>
        <v>0.087</v>
      </c>
    </row>
    <row r="609" s="335" customFormat="1" ht="36" customHeight="1" spans="1:7">
      <c r="A609" s="292">
        <f t="shared" si="18"/>
        <v>7</v>
      </c>
      <c r="B609" s="303">
        <v>2082001</v>
      </c>
      <c r="C609" s="422" t="s">
        <v>563</v>
      </c>
      <c r="D609" s="317">
        <v>168</v>
      </c>
      <c r="E609" s="317">
        <v>218</v>
      </c>
      <c r="F609" s="317">
        <v>293</v>
      </c>
      <c r="G609" s="121">
        <f t="shared" si="19"/>
        <v>0.344</v>
      </c>
    </row>
    <row r="610" s="335" customFormat="1" ht="36" customHeight="1" spans="1:7">
      <c r="A610" s="292">
        <f t="shared" si="18"/>
        <v>7</v>
      </c>
      <c r="B610" s="303">
        <v>2082002</v>
      </c>
      <c r="C610" s="422" t="s">
        <v>564</v>
      </c>
      <c r="D610" s="317">
        <v>10</v>
      </c>
      <c r="E610" s="317">
        <v>572</v>
      </c>
      <c r="F610" s="317">
        <v>566</v>
      </c>
      <c r="G610" s="121">
        <f t="shared" si="19"/>
        <v>-0.01</v>
      </c>
    </row>
    <row r="611" ht="36" customHeight="1" spans="1:7">
      <c r="A611" s="292">
        <f t="shared" si="18"/>
        <v>5</v>
      </c>
      <c r="B611" s="303">
        <v>20821</v>
      </c>
      <c r="C611" s="343" t="s">
        <v>565</v>
      </c>
      <c r="D611" s="317">
        <f>SUM(D612:D613)</f>
        <v>202</v>
      </c>
      <c r="E611" s="317">
        <f>SUM(E612:E613)</f>
        <v>327</v>
      </c>
      <c r="F611" s="317">
        <v>245</v>
      </c>
      <c r="G611" s="121">
        <f t="shared" si="19"/>
        <v>-0.251</v>
      </c>
    </row>
    <row r="612" s="335" customFormat="1" ht="36" customHeight="1" spans="1:7">
      <c r="A612" s="292">
        <f t="shared" si="18"/>
        <v>7</v>
      </c>
      <c r="B612" s="303">
        <v>2082101</v>
      </c>
      <c r="C612" s="422" t="s">
        <v>566</v>
      </c>
      <c r="D612" s="317">
        <v>93</v>
      </c>
      <c r="E612" s="317">
        <v>93</v>
      </c>
      <c r="F612" s="317">
        <v>0</v>
      </c>
      <c r="G612" s="121">
        <f t="shared" si="19"/>
        <v>-1</v>
      </c>
    </row>
    <row r="613" s="335" customFormat="1" ht="36" customHeight="1" spans="1:7">
      <c r="A613" s="292">
        <f t="shared" si="18"/>
        <v>7</v>
      </c>
      <c r="B613" s="303">
        <v>2082102</v>
      </c>
      <c r="C613" s="422" t="s">
        <v>567</v>
      </c>
      <c r="D613" s="317">
        <v>109</v>
      </c>
      <c r="E613" s="317">
        <v>234</v>
      </c>
      <c r="F613" s="317">
        <v>245</v>
      </c>
      <c r="G613" s="121">
        <f t="shared" si="19"/>
        <v>0.047</v>
      </c>
    </row>
    <row r="614" s="335" customFormat="1" ht="36" customHeight="1" spans="1:7">
      <c r="A614" s="292">
        <f t="shared" si="18"/>
        <v>5</v>
      </c>
      <c r="B614" s="303">
        <v>20824</v>
      </c>
      <c r="C614" s="343" t="s">
        <v>568</v>
      </c>
      <c r="D614" s="301">
        <f>SUM(D615:D616)</f>
        <v>0</v>
      </c>
      <c r="E614" s="301">
        <f>SUM(E615:E616)</f>
        <v>0</v>
      </c>
      <c r="F614" s="301">
        <v>0</v>
      </c>
      <c r="G614" s="121" t="str">
        <f t="shared" si="19"/>
        <v/>
      </c>
    </row>
    <row r="615" s="335" customFormat="1" ht="36" customHeight="1" spans="1:7">
      <c r="A615" s="292">
        <f t="shared" si="18"/>
        <v>7</v>
      </c>
      <c r="B615" s="303">
        <v>2082401</v>
      </c>
      <c r="C615" s="422" t="s">
        <v>569</v>
      </c>
      <c r="D615" s="317">
        <v>0</v>
      </c>
      <c r="E615" s="317">
        <v>0</v>
      </c>
      <c r="F615" s="317">
        <v>0</v>
      </c>
      <c r="G615" s="121" t="str">
        <f t="shared" si="19"/>
        <v/>
      </c>
    </row>
    <row r="616" s="335" customFormat="1" ht="36" customHeight="1" spans="1:7">
      <c r="A616" s="292">
        <f t="shared" si="18"/>
        <v>7</v>
      </c>
      <c r="B616" s="303">
        <v>2082402</v>
      </c>
      <c r="C616" s="422" t="s">
        <v>570</v>
      </c>
      <c r="D616" s="317">
        <v>0</v>
      </c>
      <c r="E616" s="317">
        <v>0</v>
      </c>
      <c r="F616" s="317">
        <v>0</v>
      </c>
      <c r="G616" s="121" t="str">
        <f t="shared" si="19"/>
        <v/>
      </c>
    </row>
    <row r="617" ht="36" customHeight="1" spans="1:7">
      <c r="A617" s="292">
        <f t="shared" si="18"/>
        <v>5</v>
      </c>
      <c r="B617" s="303">
        <v>20825</v>
      </c>
      <c r="C617" s="343" t="s">
        <v>571</v>
      </c>
      <c r="D617" s="317">
        <f>SUM(D618:D619)</f>
        <v>117</v>
      </c>
      <c r="E617" s="317">
        <f>SUM(E618:E619)</f>
        <v>114</v>
      </c>
      <c r="F617" s="317">
        <v>79</v>
      </c>
      <c r="G617" s="121">
        <f t="shared" si="19"/>
        <v>-0.307</v>
      </c>
    </row>
    <row r="618" s="335" customFormat="1" ht="36" customHeight="1" spans="1:7">
      <c r="A618" s="292">
        <f t="shared" si="18"/>
        <v>7</v>
      </c>
      <c r="B618" s="303">
        <v>2082501</v>
      </c>
      <c r="C618" s="422" t="s">
        <v>572</v>
      </c>
      <c r="D618" s="317">
        <v>0</v>
      </c>
      <c r="E618" s="317">
        <v>0</v>
      </c>
      <c r="F618" s="317">
        <v>0</v>
      </c>
      <c r="G618" s="121" t="str">
        <f t="shared" si="19"/>
        <v/>
      </c>
    </row>
    <row r="619" s="335" customFormat="1" ht="36" customHeight="1" spans="1:7">
      <c r="A619" s="292">
        <f t="shared" si="18"/>
        <v>7</v>
      </c>
      <c r="B619" s="303">
        <v>2082502</v>
      </c>
      <c r="C619" s="422" t="s">
        <v>573</v>
      </c>
      <c r="D619" s="317">
        <v>117</v>
      </c>
      <c r="E619" s="317">
        <v>114</v>
      </c>
      <c r="F619" s="317">
        <v>79</v>
      </c>
      <c r="G619" s="121">
        <f t="shared" si="19"/>
        <v>-0.307</v>
      </c>
    </row>
    <row r="620" ht="36" customHeight="1" spans="1:7">
      <c r="A620" s="292">
        <f t="shared" si="18"/>
        <v>5</v>
      </c>
      <c r="B620" s="303">
        <v>20826</v>
      </c>
      <c r="C620" s="343" t="s">
        <v>574</v>
      </c>
      <c r="D620" s="317">
        <f>SUM(D621:D623)</f>
        <v>3095</v>
      </c>
      <c r="E620" s="317">
        <f>SUM(E621:E623)</f>
        <v>2431</v>
      </c>
      <c r="F620" s="317">
        <v>2820</v>
      </c>
      <c r="G620" s="121">
        <f t="shared" si="19"/>
        <v>0.16</v>
      </c>
    </row>
    <row r="621" s="335" customFormat="1" ht="36" customHeight="1" spans="1:7">
      <c r="A621" s="292">
        <f t="shared" si="18"/>
        <v>7</v>
      </c>
      <c r="B621" s="303">
        <v>2082601</v>
      </c>
      <c r="C621" s="422" t="s">
        <v>575</v>
      </c>
      <c r="D621" s="317">
        <v>0</v>
      </c>
      <c r="E621" s="317">
        <v>0</v>
      </c>
      <c r="F621" s="317">
        <v>0</v>
      </c>
      <c r="G621" s="121" t="str">
        <f t="shared" si="19"/>
        <v/>
      </c>
    </row>
    <row r="622" s="335" customFormat="1" ht="36" customHeight="1" spans="1:7">
      <c r="A622" s="292">
        <f t="shared" si="18"/>
        <v>7</v>
      </c>
      <c r="B622" s="303">
        <v>2082602</v>
      </c>
      <c r="C622" s="422" t="s">
        <v>576</v>
      </c>
      <c r="D622" s="317">
        <v>3095</v>
      </c>
      <c r="E622" s="317">
        <v>2431</v>
      </c>
      <c r="F622" s="317">
        <v>2820</v>
      </c>
      <c r="G622" s="121">
        <f t="shared" si="19"/>
        <v>0.16</v>
      </c>
    </row>
    <row r="623" s="335" customFormat="1" ht="36" customHeight="1" spans="1:7">
      <c r="A623" s="292">
        <f t="shared" si="18"/>
        <v>7</v>
      </c>
      <c r="B623" s="303">
        <v>2082699</v>
      </c>
      <c r="C623" s="422" t="s">
        <v>577</v>
      </c>
      <c r="D623" s="317">
        <v>0</v>
      </c>
      <c r="E623" s="317">
        <v>0</v>
      </c>
      <c r="F623" s="317">
        <v>0</v>
      </c>
      <c r="G623" s="121" t="str">
        <f t="shared" si="19"/>
        <v/>
      </c>
    </row>
    <row r="624" ht="36" customHeight="1" spans="1:7">
      <c r="A624" s="292">
        <f t="shared" si="18"/>
        <v>5</v>
      </c>
      <c r="B624" s="303">
        <v>20827</v>
      </c>
      <c r="C624" s="343" t="s">
        <v>578</v>
      </c>
      <c r="D624" s="317">
        <f>SUM(D625:D627)</f>
        <v>0</v>
      </c>
      <c r="E624" s="317">
        <f>SUM(E625:E627)</f>
        <v>0</v>
      </c>
      <c r="F624" s="317">
        <v>0</v>
      </c>
      <c r="G624" s="121" t="str">
        <f t="shared" si="19"/>
        <v/>
      </c>
    </row>
    <row r="625" s="335" customFormat="1" ht="36" customHeight="1" spans="1:7">
      <c r="A625" s="292">
        <f t="shared" si="18"/>
        <v>7</v>
      </c>
      <c r="B625" s="303">
        <v>2082701</v>
      </c>
      <c r="C625" s="422" t="s">
        <v>579</v>
      </c>
      <c r="D625" s="317">
        <v>0</v>
      </c>
      <c r="E625" s="317">
        <v>0</v>
      </c>
      <c r="F625" s="317">
        <v>0</v>
      </c>
      <c r="G625" s="121" t="str">
        <f t="shared" si="19"/>
        <v/>
      </c>
    </row>
    <row r="626" s="335" customFormat="1" ht="36" customHeight="1" spans="1:7">
      <c r="A626" s="292">
        <f t="shared" si="18"/>
        <v>7</v>
      </c>
      <c r="B626" s="303">
        <v>2082702</v>
      </c>
      <c r="C626" s="422" t="s">
        <v>580</v>
      </c>
      <c r="D626" s="317">
        <v>0</v>
      </c>
      <c r="E626" s="317">
        <v>0</v>
      </c>
      <c r="F626" s="317">
        <v>0</v>
      </c>
      <c r="G626" s="121" t="str">
        <f t="shared" si="19"/>
        <v/>
      </c>
    </row>
    <row r="627" s="335" customFormat="1" ht="36" customHeight="1" spans="1:7">
      <c r="A627" s="292">
        <f t="shared" si="18"/>
        <v>7</v>
      </c>
      <c r="B627" s="303">
        <v>2082799</v>
      </c>
      <c r="C627" s="422" t="s">
        <v>581</v>
      </c>
      <c r="D627" s="317">
        <v>0</v>
      </c>
      <c r="E627" s="317">
        <v>0</v>
      </c>
      <c r="F627" s="317">
        <v>0</v>
      </c>
      <c r="G627" s="121" t="str">
        <f t="shared" si="19"/>
        <v/>
      </c>
    </row>
    <row r="628" ht="36" customHeight="1" spans="1:7">
      <c r="A628" s="292">
        <f t="shared" si="18"/>
        <v>5</v>
      </c>
      <c r="B628" s="303">
        <v>20828</v>
      </c>
      <c r="C628" s="343" t="s">
        <v>582</v>
      </c>
      <c r="D628" s="317">
        <f>SUM(D629:D635)</f>
        <v>488</v>
      </c>
      <c r="E628" s="317">
        <f>SUM(E629:E635)</f>
        <v>448</v>
      </c>
      <c r="F628" s="317">
        <v>470</v>
      </c>
      <c r="G628" s="121">
        <f t="shared" si="19"/>
        <v>0.049</v>
      </c>
    </row>
    <row r="629" s="335" customFormat="1" ht="36" customHeight="1" spans="1:7">
      <c r="A629" s="292">
        <f t="shared" si="18"/>
        <v>7</v>
      </c>
      <c r="B629" s="303">
        <v>2082801</v>
      </c>
      <c r="C629" s="422" t="s">
        <v>156</v>
      </c>
      <c r="D629" s="317">
        <v>225</v>
      </c>
      <c r="E629" s="317">
        <v>230</v>
      </c>
      <c r="F629" s="317">
        <v>218</v>
      </c>
      <c r="G629" s="121">
        <f t="shared" si="19"/>
        <v>-0.052</v>
      </c>
    </row>
    <row r="630" s="335" customFormat="1" ht="36" customHeight="1" spans="1:7">
      <c r="A630" s="292">
        <f t="shared" si="18"/>
        <v>7</v>
      </c>
      <c r="B630" s="303">
        <v>2082802</v>
      </c>
      <c r="C630" s="422" t="s">
        <v>157</v>
      </c>
      <c r="D630" s="317">
        <v>0</v>
      </c>
      <c r="E630" s="317">
        <v>0</v>
      </c>
      <c r="F630" s="317">
        <v>45</v>
      </c>
      <c r="G630" s="121" t="str">
        <f t="shared" si="19"/>
        <v/>
      </c>
    </row>
    <row r="631" s="335" customFormat="1" ht="36" customHeight="1" spans="1:7">
      <c r="A631" s="292">
        <f t="shared" si="18"/>
        <v>7</v>
      </c>
      <c r="B631" s="303">
        <v>2082803</v>
      </c>
      <c r="C631" s="422" t="s">
        <v>158</v>
      </c>
      <c r="D631" s="317">
        <v>0</v>
      </c>
      <c r="E631" s="317">
        <v>0</v>
      </c>
      <c r="F631" s="317">
        <v>0</v>
      </c>
      <c r="G631" s="121" t="str">
        <f t="shared" si="19"/>
        <v/>
      </c>
    </row>
    <row r="632" s="335" customFormat="1" ht="36" customHeight="1" spans="1:7">
      <c r="A632" s="292">
        <f t="shared" si="18"/>
        <v>7</v>
      </c>
      <c r="B632" s="303">
        <v>2082804</v>
      </c>
      <c r="C632" s="422" t="s">
        <v>583</v>
      </c>
      <c r="D632" s="317">
        <v>100</v>
      </c>
      <c r="E632" s="317">
        <v>50</v>
      </c>
      <c r="F632" s="317">
        <v>90</v>
      </c>
      <c r="G632" s="121">
        <f t="shared" si="19"/>
        <v>0.8</v>
      </c>
    </row>
    <row r="633" s="335" customFormat="1" ht="36" customHeight="1" spans="1:7">
      <c r="A633" s="292">
        <f t="shared" si="18"/>
        <v>7</v>
      </c>
      <c r="B633" s="303">
        <v>2082805</v>
      </c>
      <c r="C633" s="428" t="s">
        <v>1723</v>
      </c>
      <c r="D633" s="317">
        <v>0</v>
      </c>
      <c r="E633" s="317">
        <v>0</v>
      </c>
      <c r="F633" s="317">
        <v>0</v>
      </c>
      <c r="G633" s="121" t="str">
        <f t="shared" si="19"/>
        <v/>
      </c>
    </row>
    <row r="634" s="335" customFormat="1" ht="36" customHeight="1" spans="1:7">
      <c r="A634" s="292">
        <f t="shared" si="18"/>
        <v>7</v>
      </c>
      <c r="B634" s="303">
        <v>2082850</v>
      </c>
      <c r="C634" s="422" t="s">
        <v>165</v>
      </c>
      <c r="D634" s="317">
        <v>103</v>
      </c>
      <c r="E634" s="317">
        <v>107</v>
      </c>
      <c r="F634" s="317">
        <v>104</v>
      </c>
      <c r="G634" s="121">
        <f t="shared" si="19"/>
        <v>-0.028</v>
      </c>
    </row>
    <row r="635" s="335" customFormat="1" ht="36" customHeight="1" spans="1:7">
      <c r="A635" s="292">
        <f t="shared" si="18"/>
        <v>7</v>
      </c>
      <c r="B635" s="303">
        <v>2082899</v>
      </c>
      <c r="C635" s="422" t="s">
        <v>585</v>
      </c>
      <c r="D635" s="317">
        <v>60</v>
      </c>
      <c r="E635" s="317">
        <v>61</v>
      </c>
      <c r="F635" s="317">
        <v>13</v>
      </c>
      <c r="G635" s="121">
        <f t="shared" si="19"/>
        <v>-0.787</v>
      </c>
    </row>
    <row r="636" ht="36" customHeight="1" spans="1:7">
      <c r="A636" s="292">
        <f t="shared" si="18"/>
        <v>5</v>
      </c>
      <c r="B636" s="303">
        <v>20830</v>
      </c>
      <c r="C636" s="343" t="s">
        <v>586</v>
      </c>
      <c r="D636" s="317">
        <f>SUM(D637:D638)</f>
        <v>30</v>
      </c>
      <c r="E636" s="317">
        <f>SUM(E637:E638)</f>
        <v>59</v>
      </c>
      <c r="F636" s="317">
        <v>0</v>
      </c>
      <c r="G636" s="121">
        <f t="shared" si="19"/>
        <v>-1</v>
      </c>
    </row>
    <row r="637" s="335" customFormat="1" ht="36" customHeight="1" spans="1:7">
      <c r="A637" s="292">
        <f t="shared" si="18"/>
        <v>7</v>
      </c>
      <c r="B637" s="303">
        <v>2083001</v>
      </c>
      <c r="C637" s="422" t="s">
        <v>587</v>
      </c>
      <c r="D637" s="317">
        <v>30</v>
      </c>
      <c r="E637" s="317">
        <v>59</v>
      </c>
      <c r="F637" s="317">
        <v>0</v>
      </c>
      <c r="G637" s="121">
        <f t="shared" si="19"/>
        <v>-1</v>
      </c>
    </row>
    <row r="638" s="335" customFormat="1" ht="36" customHeight="1" spans="1:7">
      <c r="A638" s="292">
        <f t="shared" si="18"/>
        <v>7</v>
      </c>
      <c r="B638" s="303">
        <v>2083099</v>
      </c>
      <c r="C638" s="422" t="s">
        <v>588</v>
      </c>
      <c r="D638" s="317">
        <v>0</v>
      </c>
      <c r="E638" s="317">
        <v>0</v>
      </c>
      <c r="F638" s="317">
        <v>0</v>
      </c>
      <c r="G638" s="121" t="str">
        <f t="shared" si="19"/>
        <v/>
      </c>
    </row>
    <row r="639" ht="36" customHeight="1" spans="1:7">
      <c r="A639" s="292">
        <f t="shared" si="18"/>
        <v>5</v>
      </c>
      <c r="B639" s="303">
        <v>20899</v>
      </c>
      <c r="C639" s="343" t="s">
        <v>589</v>
      </c>
      <c r="D639" s="317">
        <f>D640</f>
        <v>666</v>
      </c>
      <c r="E639" s="317">
        <f>E640</f>
        <v>692</v>
      </c>
      <c r="F639" s="317">
        <v>772</v>
      </c>
      <c r="G639" s="121">
        <f t="shared" si="19"/>
        <v>0.116</v>
      </c>
    </row>
    <row r="640" s="335" customFormat="1" ht="36" customHeight="1" spans="1:7">
      <c r="A640" s="292">
        <f t="shared" si="18"/>
        <v>7</v>
      </c>
      <c r="B640" s="303">
        <v>2089999</v>
      </c>
      <c r="C640" s="422" t="s">
        <v>589</v>
      </c>
      <c r="D640" s="317">
        <v>666</v>
      </c>
      <c r="E640" s="317">
        <v>692</v>
      </c>
      <c r="F640" s="317">
        <v>772</v>
      </c>
      <c r="G640" s="121">
        <f t="shared" si="19"/>
        <v>0.116</v>
      </c>
    </row>
    <row r="641" ht="36" customHeight="1" spans="1:7">
      <c r="A641" s="292">
        <f t="shared" si="18"/>
        <v>3</v>
      </c>
      <c r="B641" s="306">
        <v>210</v>
      </c>
      <c r="C641" s="300" t="s">
        <v>118</v>
      </c>
      <c r="D641" s="301">
        <f>SUM(D642,D647,D662,D666,D678,D681,D685,D690,D694,D698,D701,D710,D712)</f>
        <v>17908</v>
      </c>
      <c r="E641" s="301">
        <f>SUM(E642,E647,E662,E666,E678,E681,E685,E690,E694,E698,E701,E710,E712)</f>
        <v>22452</v>
      </c>
      <c r="F641" s="301">
        <v>19519</v>
      </c>
      <c r="G641" s="117">
        <f t="shared" si="19"/>
        <v>-0.131</v>
      </c>
    </row>
    <row r="642" ht="36" customHeight="1" spans="1:7">
      <c r="A642" s="292">
        <f t="shared" si="18"/>
        <v>5</v>
      </c>
      <c r="B642" s="303">
        <v>21001</v>
      </c>
      <c r="C642" s="343" t="s">
        <v>1724</v>
      </c>
      <c r="D642" s="317">
        <f>SUM(D643:D646)</f>
        <v>492</v>
      </c>
      <c r="E642" s="317">
        <f>SUM(E643:E646)</f>
        <v>1053</v>
      </c>
      <c r="F642" s="317">
        <v>532</v>
      </c>
      <c r="G642" s="121">
        <f t="shared" si="19"/>
        <v>-0.495</v>
      </c>
    </row>
    <row r="643" s="335" customFormat="1" ht="36" customHeight="1" spans="1:7">
      <c r="A643" s="292">
        <f t="shared" si="18"/>
        <v>7</v>
      </c>
      <c r="B643" s="303">
        <v>2100101</v>
      </c>
      <c r="C643" s="422" t="s">
        <v>156</v>
      </c>
      <c r="D643" s="317">
        <v>385</v>
      </c>
      <c r="E643" s="317">
        <v>507</v>
      </c>
      <c r="F643" s="317">
        <v>326</v>
      </c>
      <c r="G643" s="121">
        <f t="shared" si="19"/>
        <v>-0.357</v>
      </c>
    </row>
    <row r="644" s="335" customFormat="1" ht="36" customHeight="1" spans="1:7">
      <c r="A644" s="292">
        <f t="shared" si="18"/>
        <v>7</v>
      </c>
      <c r="B644" s="303">
        <v>2100102</v>
      </c>
      <c r="C644" s="422" t="s">
        <v>157</v>
      </c>
      <c r="D644" s="317">
        <v>0</v>
      </c>
      <c r="E644" s="317">
        <v>0</v>
      </c>
      <c r="F644" s="317">
        <v>0</v>
      </c>
      <c r="G644" s="121" t="str">
        <f t="shared" si="19"/>
        <v/>
      </c>
    </row>
    <row r="645" s="335" customFormat="1" ht="36" customHeight="1" spans="1:7">
      <c r="A645" s="292">
        <f t="shared" ref="A645:A708" si="20">LEN(B645)</f>
        <v>7</v>
      </c>
      <c r="B645" s="303">
        <v>2100103</v>
      </c>
      <c r="C645" s="422" t="s">
        <v>158</v>
      </c>
      <c r="D645" s="317">
        <v>0</v>
      </c>
      <c r="E645" s="317">
        <v>0</v>
      </c>
      <c r="F645" s="317">
        <v>0</v>
      </c>
      <c r="G645" s="121" t="str">
        <f t="shared" ref="G645:G708" si="21">IF(E645&gt;0,(F645-E645)/E645,"")</f>
        <v/>
      </c>
    </row>
    <row r="646" s="335" customFormat="1" ht="36" customHeight="1" spans="1:7">
      <c r="A646" s="292">
        <f t="shared" si="20"/>
        <v>7</v>
      </c>
      <c r="B646" s="303">
        <v>2100199</v>
      </c>
      <c r="C646" s="422" t="s">
        <v>591</v>
      </c>
      <c r="D646" s="317">
        <v>107</v>
      </c>
      <c r="E646" s="317">
        <v>546</v>
      </c>
      <c r="F646" s="317">
        <v>206</v>
      </c>
      <c r="G646" s="121">
        <f t="shared" si="21"/>
        <v>-0.623</v>
      </c>
    </row>
    <row r="647" ht="36" customHeight="1" spans="1:7">
      <c r="A647" s="292">
        <f t="shared" si="20"/>
        <v>5</v>
      </c>
      <c r="B647" s="303">
        <v>21002</v>
      </c>
      <c r="C647" s="343" t="s">
        <v>592</v>
      </c>
      <c r="D647" s="317">
        <f>SUM(D648:D661)</f>
        <v>2204</v>
      </c>
      <c r="E647" s="317">
        <f>SUM(E648:E661)</f>
        <v>2879</v>
      </c>
      <c r="F647" s="317">
        <v>1977</v>
      </c>
      <c r="G647" s="121">
        <f t="shared" si="21"/>
        <v>-0.313</v>
      </c>
    </row>
    <row r="648" s="335" customFormat="1" ht="36" customHeight="1" spans="1:7">
      <c r="A648" s="292">
        <f t="shared" si="20"/>
        <v>7</v>
      </c>
      <c r="B648" s="303">
        <v>2100201</v>
      </c>
      <c r="C648" s="422" t="s">
        <v>593</v>
      </c>
      <c r="D648" s="317">
        <v>1108</v>
      </c>
      <c r="E648" s="317">
        <v>1613</v>
      </c>
      <c r="F648" s="317">
        <v>1130</v>
      </c>
      <c r="G648" s="121">
        <f t="shared" si="21"/>
        <v>-0.299</v>
      </c>
    </row>
    <row r="649" s="335" customFormat="1" ht="36" customHeight="1" spans="1:7">
      <c r="A649" s="292">
        <f t="shared" si="20"/>
        <v>7</v>
      </c>
      <c r="B649" s="303">
        <v>2100202</v>
      </c>
      <c r="C649" s="422" t="s">
        <v>594</v>
      </c>
      <c r="D649" s="317">
        <v>664</v>
      </c>
      <c r="E649" s="317">
        <v>711</v>
      </c>
      <c r="F649" s="317">
        <v>724</v>
      </c>
      <c r="G649" s="121">
        <f t="shared" si="21"/>
        <v>0.018</v>
      </c>
    </row>
    <row r="650" s="335" customFormat="1" ht="36" customHeight="1" spans="1:7">
      <c r="A650" s="292">
        <f t="shared" si="20"/>
        <v>7</v>
      </c>
      <c r="B650" s="303">
        <v>2100203</v>
      </c>
      <c r="C650" s="422" t="s">
        <v>1725</v>
      </c>
      <c r="D650" s="317">
        <v>0</v>
      </c>
      <c r="E650" s="317">
        <v>0</v>
      </c>
      <c r="F650" s="317">
        <v>0</v>
      </c>
      <c r="G650" s="121" t="str">
        <f t="shared" si="21"/>
        <v/>
      </c>
    </row>
    <row r="651" s="335" customFormat="1" ht="36" customHeight="1" spans="1:7">
      <c r="A651" s="292">
        <f t="shared" si="20"/>
        <v>7</v>
      </c>
      <c r="B651" s="303">
        <v>2100204</v>
      </c>
      <c r="C651" s="422" t="s">
        <v>596</v>
      </c>
      <c r="D651" s="317">
        <v>0</v>
      </c>
      <c r="E651" s="317">
        <v>0</v>
      </c>
      <c r="F651" s="317">
        <v>0</v>
      </c>
      <c r="G651" s="121" t="str">
        <f t="shared" si="21"/>
        <v/>
      </c>
    </row>
    <row r="652" s="335" customFormat="1" ht="36" customHeight="1" spans="1:7">
      <c r="A652" s="292">
        <f t="shared" si="20"/>
        <v>7</v>
      </c>
      <c r="B652" s="303">
        <v>2100205</v>
      </c>
      <c r="C652" s="422" t="s">
        <v>597</v>
      </c>
      <c r="D652" s="317">
        <v>0</v>
      </c>
      <c r="E652" s="317">
        <v>0</v>
      </c>
      <c r="F652" s="317">
        <v>0</v>
      </c>
      <c r="G652" s="121" t="str">
        <f t="shared" si="21"/>
        <v/>
      </c>
    </row>
    <row r="653" s="335" customFormat="1" ht="36" customHeight="1" spans="1:7">
      <c r="A653" s="292">
        <f t="shared" si="20"/>
        <v>7</v>
      </c>
      <c r="B653" s="303">
        <v>2100206</v>
      </c>
      <c r="C653" s="422" t="s">
        <v>598</v>
      </c>
      <c r="D653" s="317">
        <v>0</v>
      </c>
      <c r="E653" s="317">
        <v>0</v>
      </c>
      <c r="F653" s="317">
        <v>0</v>
      </c>
      <c r="G653" s="121" t="str">
        <f t="shared" si="21"/>
        <v/>
      </c>
    </row>
    <row r="654" s="335" customFormat="1" ht="36" customHeight="1" spans="1:7">
      <c r="A654" s="292">
        <f t="shared" si="20"/>
        <v>7</v>
      </c>
      <c r="B654" s="303">
        <v>2100207</v>
      </c>
      <c r="C654" s="422" t="s">
        <v>599</v>
      </c>
      <c r="D654" s="317">
        <v>0</v>
      </c>
      <c r="E654" s="317">
        <v>0</v>
      </c>
      <c r="F654" s="317">
        <v>0</v>
      </c>
      <c r="G654" s="121" t="str">
        <f t="shared" si="21"/>
        <v/>
      </c>
    </row>
    <row r="655" s="335" customFormat="1" ht="36" customHeight="1" spans="1:7">
      <c r="A655" s="292">
        <f t="shared" si="20"/>
        <v>7</v>
      </c>
      <c r="B655" s="303">
        <v>2100208</v>
      </c>
      <c r="C655" s="422" t="s">
        <v>600</v>
      </c>
      <c r="D655" s="317">
        <v>0</v>
      </c>
      <c r="E655" s="317">
        <v>0</v>
      </c>
      <c r="F655" s="317">
        <v>0</v>
      </c>
      <c r="G655" s="121" t="str">
        <f t="shared" si="21"/>
        <v/>
      </c>
    </row>
    <row r="656" s="335" customFormat="1" ht="36" customHeight="1" spans="1:7">
      <c r="A656" s="292">
        <f t="shared" si="20"/>
        <v>7</v>
      </c>
      <c r="B656" s="303">
        <v>2100209</v>
      </c>
      <c r="C656" s="422" t="s">
        <v>601</v>
      </c>
      <c r="D656" s="317">
        <v>0</v>
      </c>
      <c r="E656" s="317">
        <v>0</v>
      </c>
      <c r="F656" s="317">
        <v>0</v>
      </c>
      <c r="G656" s="121" t="str">
        <f t="shared" si="21"/>
        <v/>
      </c>
    </row>
    <row r="657" s="335" customFormat="1" ht="36" customHeight="1" spans="1:7">
      <c r="A657" s="292">
        <f t="shared" si="20"/>
        <v>7</v>
      </c>
      <c r="B657" s="303">
        <v>2100210</v>
      </c>
      <c r="C657" s="422" t="s">
        <v>602</v>
      </c>
      <c r="D657" s="317">
        <v>0</v>
      </c>
      <c r="E657" s="317">
        <v>0</v>
      </c>
      <c r="F657" s="317">
        <v>0</v>
      </c>
      <c r="G657" s="121" t="str">
        <f t="shared" si="21"/>
        <v/>
      </c>
    </row>
    <row r="658" s="335" customFormat="1" ht="36" customHeight="1" spans="1:7">
      <c r="A658" s="292">
        <f t="shared" si="20"/>
        <v>7</v>
      </c>
      <c r="B658" s="303">
        <v>2100211</v>
      </c>
      <c r="C658" s="422" t="s">
        <v>603</v>
      </c>
      <c r="D658" s="317">
        <v>0</v>
      </c>
      <c r="E658" s="317">
        <v>0</v>
      </c>
      <c r="F658" s="317">
        <v>0</v>
      </c>
      <c r="G658" s="121" t="str">
        <f t="shared" si="21"/>
        <v/>
      </c>
    </row>
    <row r="659" s="335" customFormat="1" ht="36" customHeight="1" spans="1:7">
      <c r="A659" s="292">
        <f t="shared" si="20"/>
        <v>7</v>
      </c>
      <c r="B659" s="303">
        <v>2100212</v>
      </c>
      <c r="C659" s="422" t="s">
        <v>604</v>
      </c>
      <c r="D659" s="317">
        <v>0</v>
      </c>
      <c r="E659" s="317">
        <v>0</v>
      </c>
      <c r="F659" s="317">
        <v>0</v>
      </c>
      <c r="G659" s="121" t="str">
        <f t="shared" si="21"/>
        <v/>
      </c>
    </row>
    <row r="660" s="335" customFormat="1" ht="36" customHeight="1" spans="1:7">
      <c r="A660" s="292">
        <f t="shared" si="20"/>
        <v>7</v>
      </c>
      <c r="B660" s="303">
        <v>2100213</v>
      </c>
      <c r="C660" s="428" t="s">
        <v>605</v>
      </c>
      <c r="D660" s="317">
        <v>0</v>
      </c>
      <c r="E660" s="317">
        <v>0</v>
      </c>
      <c r="F660" s="317">
        <v>0</v>
      </c>
      <c r="G660" s="121" t="str">
        <f t="shared" si="21"/>
        <v/>
      </c>
    </row>
    <row r="661" s="335" customFormat="1" ht="36" customHeight="1" spans="1:7">
      <c r="A661" s="292">
        <f t="shared" si="20"/>
        <v>7</v>
      </c>
      <c r="B661" s="303">
        <v>2100299</v>
      </c>
      <c r="C661" s="422" t="s">
        <v>606</v>
      </c>
      <c r="D661" s="317">
        <v>432</v>
      </c>
      <c r="E661" s="317">
        <v>555</v>
      </c>
      <c r="F661" s="317">
        <v>123</v>
      </c>
      <c r="G661" s="121">
        <f t="shared" si="21"/>
        <v>-0.778</v>
      </c>
    </row>
    <row r="662" ht="36" customHeight="1" spans="1:7">
      <c r="A662" s="292">
        <f t="shared" si="20"/>
        <v>5</v>
      </c>
      <c r="B662" s="303">
        <v>21003</v>
      </c>
      <c r="C662" s="343" t="s">
        <v>607</v>
      </c>
      <c r="D662" s="317">
        <f>SUM(D663:D665)</f>
        <v>2343</v>
      </c>
      <c r="E662" s="317">
        <f>SUM(E663:E665)</f>
        <v>2686</v>
      </c>
      <c r="F662" s="317">
        <v>2414</v>
      </c>
      <c r="G662" s="121">
        <f t="shared" si="21"/>
        <v>-0.101</v>
      </c>
    </row>
    <row r="663" s="335" customFormat="1" ht="36" customHeight="1" spans="1:7">
      <c r="A663" s="292">
        <f t="shared" si="20"/>
        <v>7</v>
      </c>
      <c r="B663" s="303">
        <v>2100301</v>
      </c>
      <c r="C663" s="422" t="s">
        <v>608</v>
      </c>
      <c r="D663" s="317">
        <v>140</v>
      </c>
      <c r="E663" s="317">
        <v>146</v>
      </c>
      <c r="F663" s="317">
        <v>142</v>
      </c>
      <c r="G663" s="121">
        <f t="shared" si="21"/>
        <v>-0.027</v>
      </c>
    </row>
    <row r="664" s="335" customFormat="1" ht="36" customHeight="1" spans="1:7">
      <c r="A664" s="292">
        <f t="shared" si="20"/>
        <v>7</v>
      </c>
      <c r="B664" s="303">
        <v>2100302</v>
      </c>
      <c r="C664" s="422" t="s">
        <v>609</v>
      </c>
      <c r="D664" s="317">
        <v>2004</v>
      </c>
      <c r="E664" s="317">
        <v>2050</v>
      </c>
      <c r="F664" s="317">
        <v>1918</v>
      </c>
      <c r="G664" s="121">
        <f t="shared" si="21"/>
        <v>-0.064</v>
      </c>
    </row>
    <row r="665" s="335" customFormat="1" ht="36" customHeight="1" spans="1:7">
      <c r="A665" s="292">
        <f t="shared" si="20"/>
        <v>7</v>
      </c>
      <c r="B665" s="303">
        <v>2100399</v>
      </c>
      <c r="C665" s="422" t="s">
        <v>610</v>
      </c>
      <c r="D665" s="317">
        <v>199</v>
      </c>
      <c r="E665" s="317">
        <v>490</v>
      </c>
      <c r="F665" s="317">
        <v>354</v>
      </c>
      <c r="G665" s="121">
        <f t="shared" si="21"/>
        <v>-0.278</v>
      </c>
    </row>
    <row r="666" ht="36" customHeight="1" spans="1:7">
      <c r="A666" s="292">
        <f t="shared" si="20"/>
        <v>5</v>
      </c>
      <c r="B666" s="303">
        <v>21004</v>
      </c>
      <c r="C666" s="343" t="s">
        <v>611</v>
      </c>
      <c r="D666" s="317">
        <f>SUM(D667:D677)</f>
        <v>3363</v>
      </c>
      <c r="E666" s="317">
        <f>SUM(E667:E677)</f>
        <v>5316</v>
      </c>
      <c r="F666" s="317">
        <v>3611</v>
      </c>
      <c r="G666" s="121">
        <f t="shared" si="21"/>
        <v>-0.321</v>
      </c>
    </row>
    <row r="667" s="335" customFormat="1" ht="36" customHeight="1" spans="1:7">
      <c r="A667" s="292">
        <f t="shared" si="20"/>
        <v>7</v>
      </c>
      <c r="B667" s="303">
        <v>2100401</v>
      </c>
      <c r="C667" s="422" t="s">
        <v>1726</v>
      </c>
      <c r="D667" s="317">
        <v>732</v>
      </c>
      <c r="E667" s="317">
        <v>867</v>
      </c>
      <c r="F667" s="317">
        <v>684</v>
      </c>
      <c r="G667" s="121">
        <f t="shared" si="21"/>
        <v>-0.211</v>
      </c>
    </row>
    <row r="668" s="335" customFormat="1" ht="36" customHeight="1" spans="1:7">
      <c r="A668" s="292">
        <f t="shared" si="20"/>
        <v>7</v>
      </c>
      <c r="B668" s="303">
        <v>2100402</v>
      </c>
      <c r="C668" s="422" t="s">
        <v>1727</v>
      </c>
      <c r="D668" s="317">
        <v>146</v>
      </c>
      <c r="E668" s="317">
        <v>141</v>
      </c>
      <c r="F668" s="317">
        <v>139</v>
      </c>
      <c r="G668" s="121">
        <f t="shared" si="21"/>
        <v>-0.014</v>
      </c>
    </row>
    <row r="669" s="335" customFormat="1" ht="36" customHeight="1" spans="1:7">
      <c r="A669" s="292">
        <f t="shared" si="20"/>
        <v>7</v>
      </c>
      <c r="B669" s="303">
        <v>2100403</v>
      </c>
      <c r="C669" s="422" t="s">
        <v>614</v>
      </c>
      <c r="D669" s="317">
        <v>720</v>
      </c>
      <c r="E669" s="317">
        <v>749</v>
      </c>
      <c r="F669" s="317">
        <v>730</v>
      </c>
      <c r="G669" s="121">
        <f t="shared" si="21"/>
        <v>-0.025</v>
      </c>
    </row>
    <row r="670" s="335" customFormat="1" ht="36" customHeight="1" spans="1:7">
      <c r="A670" s="292">
        <f t="shared" si="20"/>
        <v>7</v>
      </c>
      <c r="B670" s="303">
        <v>2100404</v>
      </c>
      <c r="C670" s="422" t="s">
        <v>615</v>
      </c>
      <c r="D670" s="317">
        <v>0</v>
      </c>
      <c r="E670" s="317">
        <v>0</v>
      </c>
      <c r="F670" s="317">
        <v>0</v>
      </c>
      <c r="G670" s="121" t="str">
        <f t="shared" si="21"/>
        <v/>
      </c>
    </row>
    <row r="671" s="335" customFormat="1" ht="36" customHeight="1" spans="1:7">
      <c r="A671" s="292">
        <f t="shared" si="20"/>
        <v>7</v>
      </c>
      <c r="B671" s="303">
        <v>2100405</v>
      </c>
      <c r="C671" s="422" t="s">
        <v>1728</v>
      </c>
      <c r="D671" s="317">
        <v>200</v>
      </c>
      <c r="E671" s="317">
        <v>205</v>
      </c>
      <c r="F671" s="317">
        <v>205</v>
      </c>
      <c r="G671" s="121">
        <f t="shared" si="21"/>
        <v>0</v>
      </c>
    </row>
    <row r="672" s="335" customFormat="1" ht="36" customHeight="1" spans="1:7">
      <c r="A672" s="292">
        <f t="shared" si="20"/>
        <v>7</v>
      </c>
      <c r="B672" s="303">
        <v>2100406</v>
      </c>
      <c r="C672" s="422" t="s">
        <v>617</v>
      </c>
      <c r="D672" s="317">
        <v>0</v>
      </c>
      <c r="E672" s="317">
        <v>0</v>
      </c>
      <c r="F672" s="317">
        <v>0</v>
      </c>
      <c r="G672" s="121" t="str">
        <f t="shared" si="21"/>
        <v/>
      </c>
    </row>
    <row r="673" s="335" customFormat="1" ht="36" customHeight="1" spans="1:7">
      <c r="A673" s="292">
        <f t="shared" si="20"/>
        <v>7</v>
      </c>
      <c r="B673" s="303">
        <v>2100407</v>
      </c>
      <c r="C673" s="422" t="s">
        <v>618</v>
      </c>
      <c r="D673" s="317">
        <v>0</v>
      </c>
      <c r="E673" s="317">
        <v>0</v>
      </c>
      <c r="F673" s="317">
        <v>0</v>
      </c>
      <c r="G673" s="121" t="str">
        <f t="shared" si="21"/>
        <v/>
      </c>
    </row>
    <row r="674" s="335" customFormat="1" ht="36" customHeight="1" spans="1:7">
      <c r="A674" s="292">
        <f t="shared" si="20"/>
        <v>7</v>
      </c>
      <c r="B674" s="303">
        <v>2100408</v>
      </c>
      <c r="C674" s="422" t="s">
        <v>619</v>
      </c>
      <c r="D674" s="317">
        <v>847</v>
      </c>
      <c r="E674" s="317">
        <v>2418</v>
      </c>
      <c r="F674" s="317">
        <v>880</v>
      </c>
      <c r="G674" s="121">
        <f t="shared" si="21"/>
        <v>-0.636</v>
      </c>
    </row>
    <row r="675" s="335" customFormat="1" ht="36" customHeight="1" spans="1:7">
      <c r="A675" s="292">
        <f t="shared" si="20"/>
        <v>7</v>
      </c>
      <c r="B675" s="303">
        <v>2100409</v>
      </c>
      <c r="C675" s="422" t="s">
        <v>620</v>
      </c>
      <c r="D675" s="317">
        <v>234</v>
      </c>
      <c r="E675" s="317">
        <v>688</v>
      </c>
      <c r="F675" s="317">
        <v>570</v>
      </c>
      <c r="G675" s="121">
        <f t="shared" si="21"/>
        <v>-0.172</v>
      </c>
    </row>
    <row r="676" s="335" customFormat="1" ht="36" customHeight="1" spans="1:7">
      <c r="A676" s="292">
        <f t="shared" si="20"/>
        <v>7</v>
      </c>
      <c r="B676" s="303">
        <v>2100410</v>
      </c>
      <c r="C676" s="422" t="s">
        <v>621</v>
      </c>
      <c r="D676" s="317">
        <v>484</v>
      </c>
      <c r="E676" s="317">
        <v>248</v>
      </c>
      <c r="F676" s="317">
        <v>403</v>
      </c>
      <c r="G676" s="121">
        <f t="shared" si="21"/>
        <v>0.625</v>
      </c>
    </row>
    <row r="677" s="335" customFormat="1" ht="36" customHeight="1" spans="1:7">
      <c r="A677" s="292">
        <f t="shared" si="20"/>
        <v>7</v>
      </c>
      <c r="B677" s="303">
        <v>2100499</v>
      </c>
      <c r="C677" s="422" t="s">
        <v>622</v>
      </c>
      <c r="D677" s="317">
        <v>0</v>
      </c>
      <c r="E677" s="317">
        <v>0</v>
      </c>
      <c r="F677" s="317">
        <v>0</v>
      </c>
      <c r="G677" s="121" t="str">
        <f t="shared" si="21"/>
        <v/>
      </c>
    </row>
    <row r="678" ht="36" customHeight="1" spans="1:7">
      <c r="A678" s="292">
        <f t="shared" si="20"/>
        <v>5</v>
      </c>
      <c r="B678" s="303">
        <v>21006</v>
      </c>
      <c r="C678" s="343" t="s">
        <v>623</v>
      </c>
      <c r="D678" s="317">
        <f>SUM(D679:D680)</f>
        <v>0</v>
      </c>
      <c r="E678" s="317">
        <f>SUM(E679:E680)</f>
        <v>50</v>
      </c>
      <c r="F678" s="317">
        <v>50</v>
      </c>
      <c r="G678" s="121">
        <f t="shared" si="21"/>
        <v>0</v>
      </c>
    </row>
    <row r="679" s="335" customFormat="1" ht="36" customHeight="1" spans="1:7">
      <c r="A679" s="292">
        <f t="shared" si="20"/>
        <v>7</v>
      </c>
      <c r="B679" s="303">
        <v>2100601</v>
      </c>
      <c r="C679" s="422" t="s">
        <v>624</v>
      </c>
      <c r="D679" s="317">
        <v>0</v>
      </c>
      <c r="E679" s="317">
        <v>50</v>
      </c>
      <c r="F679" s="317">
        <v>50</v>
      </c>
      <c r="G679" s="121">
        <f t="shared" si="21"/>
        <v>0</v>
      </c>
    </row>
    <row r="680" s="335" customFormat="1" ht="36" customHeight="1" spans="1:7">
      <c r="A680" s="292">
        <f t="shared" si="20"/>
        <v>7</v>
      </c>
      <c r="B680" s="303">
        <v>2100699</v>
      </c>
      <c r="C680" s="422" t="s">
        <v>625</v>
      </c>
      <c r="D680" s="317">
        <v>0</v>
      </c>
      <c r="E680" s="317">
        <v>0</v>
      </c>
      <c r="F680" s="317">
        <v>0</v>
      </c>
      <c r="G680" s="121" t="str">
        <f t="shared" si="21"/>
        <v/>
      </c>
    </row>
    <row r="681" ht="36" customHeight="1" spans="1:7">
      <c r="A681" s="292">
        <f t="shared" si="20"/>
        <v>5</v>
      </c>
      <c r="B681" s="303">
        <v>21007</v>
      </c>
      <c r="C681" s="343" t="s">
        <v>626</v>
      </c>
      <c r="D681" s="317">
        <f>SUM(D682:D684)</f>
        <v>228</v>
      </c>
      <c r="E681" s="317">
        <f>SUM(E682:E684)</f>
        <v>478</v>
      </c>
      <c r="F681" s="317">
        <v>488</v>
      </c>
      <c r="G681" s="121">
        <f t="shared" si="21"/>
        <v>0.021</v>
      </c>
    </row>
    <row r="682" s="335" customFormat="1" ht="36" customHeight="1" spans="1:7">
      <c r="A682" s="292">
        <f t="shared" si="20"/>
        <v>7</v>
      </c>
      <c r="B682" s="303">
        <v>2100716</v>
      </c>
      <c r="C682" s="422" t="s">
        <v>627</v>
      </c>
      <c r="D682" s="317">
        <v>0</v>
      </c>
      <c r="E682" s="317">
        <v>0</v>
      </c>
      <c r="F682" s="317">
        <v>0</v>
      </c>
      <c r="G682" s="121" t="str">
        <f t="shared" si="21"/>
        <v/>
      </c>
    </row>
    <row r="683" s="335" customFormat="1" ht="36" customHeight="1" spans="1:7">
      <c r="A683" s="292">
        <f t="shared" si="20"/>
        <v>7</v>
      </c>
      <c r="B683" s="303">
        <v>2100717</v>
      </c>
      <c r="C683" s="422" t="s">
        <v>628</v>
      </c>
      <c r="D683" s="317">
        <v>71</v>
      </c>
      <c r="E683" s="317">
        <v>49</v>
      </c>
      <c r="F683" s="317">
        <v>64</v>
      </c>
      <c r="G683" s="121">
        <f t="shared" si="21"/>
        <v>0.306</v>
      </c>
    </row>
    <row r="684" s="335" customFormat="1" ht="36" customHeight="1" spans="1:7">
      <c r="A684" s="292">
        <f t="shared" si="20"/>
        <v>7</v>
      </c>
      <c r="B684" s="303">
        <v>2100799</v>
      </c>
      <c r="C684" s="422" t="s">
        <v>629</v>
      </c>
      <c r="D684" s="317">
        <v>157</v>
      </c>
      <c r="E684" s="317">
        <v>429</v>
      </c>
      <c r="F684" s="317">
        <v>424</v>
      </c>
      <c r="G684" s="121">
        <f t="shared" si="21"/>
        <v>-0.012</v>
      </c>
    </row>
    <row r="685" ht="36" customHeight="1" spans="1:7">
      <c r="A685" s="292">
        <f t="shared" si="20"/>
        <v>5</v>
      </c>
      <c r="B685" s="303">
        <v>21011</v>
      </c>
      <c r="C685" s="343" t="s">
        <v>630</v>
      </c>
      <c r="D685" s="317">
        <f>SUM(D686:D689)</f>
        <v>6707</v>
      </c>
      <c r="E685" s="317">
        <f>SUM(E686:E689)</f>
        <v>6790</v>
      </c>
      <c r="F685" s="317">
        <v>7421</v>
      </c>
      <c r="G685" s="121">
        <f t="shared" si="21"/>
        <v>0.093</v>
      </c>
    </row>
    <row r="686" s="335" customFormat="1" ht="36" customHeight="1" spans="1:7">
      <c r="A686" s="292">
        <f t="shared" si="20"/>
        <v>7</v>
      </c>
      <c r="B686" s="303">
        <v>2101101</v>
      </c>
      <c r="C686" s="422" t="s">
        <v>631</v>
      </c>
      <c r="D686" s="317">
        <v>1217</v>
      </c>
      <c r="E686" s="317">
        <v>1237</v>
      </c>
      <c r="F686" s="317">
        <v>1383</v>
      </c>
      <c r="G686" s="121">
        <f t="shared" si="21"/>
        <v>0.118</v>
      </c>
    </row>
    <row r="687" s="335" customFormat="1" ht="36" customHeight="1" spans="1:7">
      <c r="A687" s="292">
        <f t="shared" si="20"/>
        <v>7</v>
      </c>
      <c r="B687" s="303">
        <v>2101102</v>
      </c>
      <c r="C687" s="422" t="s">
        <v>632</v>
      </c>
      <c r="D687" s="317">
        <v>2634</v>
      </c>
      <c r="E687" s="317">
        <v>2669</v>
      </c>
      <c r="F687" s="317">
        <v>2626</v>
      </c>
      <c r="G687" s="121">
        <f t="shared" si="21"/>
        <v>-0.016</v>
      </c>
    </row>
    <row r="688" s="335" customFormat="1" ht="36" customHeight="1" spans="1:7">
      <c r="A688" s="292">
        <f t="shared" si="20"/>
        <v>7</v>
      </c>
      <c r="B688" s="303">
        <v>2101103</v>
      </c>
      <c r="C688" s="422" t="s">
        <v>633</v>
      </c>
      <c r="D688" s="317">
        <v>2856</v>
      </c>
      <c r="E688" s="317">
        <v>2884</v>
      </c>
      <c r="F688" s="317">
        <v>3008</v>
      </c>
      <c r="G688" s="121">
        <f t="shared" si="21"/>
        <v>0.043</v>
      </c>
    </row>
    <row r="689" s="335" customFormat="1" ht="36" customHeight="1" spans="1:7">
      <c r="A689" s="292">
        <f t="shared" si="20"/>
        <v>7</v>
      </c>
      <c r="B689" s="303">
        <v>2101199</v>
      </c>
      <c r="C689" s="422" t="s">
        <v>634</v>
      </c>
      <c r="D689" s="317">
        <v>0</v>
      </c>
      <c r="E689" s="317">
        <v>0</v>
      </c>
      <c r="F689" s="317">
        <v>404</v>
      </c>
      <c r="G689" s="121" t="str">
        <f t="shared" si="21"/>
        <v/>
      </c>
    </row>
    <row r="690" ht="36" customHeight="1" spans="1:7">
      <c r="A690" s="292">
        <f t="shared" si="20"/>
        <v>5</v>
      </c>
      <c r="B690" s="303">
        <v>21012</v>
      </c>
      <c r="C690" s="343" t="s">
        <v>635</v>
      </c>
      <c r="D690" s="317">
        <f>SUM(D691:D693)</f>
        <v>557</v>
      </c>
      <c r="E690" s="317">
        <f>SUM(E691:E693)</f>
        <v>826</v>
      </c>
      <c r="F690" s="317">
        <v>721</v>
      </c>
      <c r="G690" s="121">
        <f t="shared" si="21"/>
        <v>-0.127</v>
      </c>
    </row>
    <row r="691" s="335" customFormat="1" ht="36" customHeight="1" spans="1:7">
      <c r="A691" s="292">
        <f t="shared" si="20"/>
        <v>7</v>
      </c>
      <c r="B691" s="303">
        <v>2101201</v>
      </c>
      <c r="C691" s="422" t="s">
        <v>636</v>
      </c>
      <c r="D691" s="317">
        <v>0</v>
      </c>
      <c r="E691" s="317">
        <v>175</v>
      </c>
      <c r="F691" s="317">
        <v>80</v>
      </c>
      <c r="G691" s="121">
        <f t="shared" si="21"/>
        <v>-0.543</v>
      </c>
    </row>
    <row r="692" s="335" customFormat="1" ht="36" customHeight="1" spans="1:7">
      <c r="A692" s="292">
        <f t="shared" si="20"/>
        <v>7</v>
      </c>
      <c r="B692" s="303">
        <v>2101202</v>
      </c>
      <c r="C692" s="422" t="s">
        <v>637</v>
      </c>
      <c r="D692" s="317">
        <v>557</v>
      </c>
      <c r="E692" s="317">
        <v>651</v>
      </c>
      <c r="F692" s="317">
        <v>641</v>
      </c>
      <c r="G692" s="121">
        <f t="shared" si="21"/>
        <v>-0.015</v>
      </c>
    </row>
    <row r="693" s="335" customFormat="1" ht="36" customHeight="1" spans="1:7">
      <c r="A693" s="292">
        <f t="shared" si="20"/>
        <v>7</v>
      </c>
      <c r="B693" s="303">
        <v>2101299</v>
      </c>
      <c r="C693" s="422" t="s">
        <v>638</v>
      </c>
      <c r="D693" s="317">
        <v>0</v>
      </c>
      <c r="E693" s="317">
        <v>0</v>
      </c>
      <c r="F693" s="317">
        <v>0</v>
      </c>
      <c r="G693" s="121" t="str">
        <f t="shared" si="21"/>
        <v/>
      </c>
    </row>
    <row r="694" ht="36" customHeight="1" spans="1:7">
      <c r="A694" s="292">
        <f t="shared" si="20"/>
        <v>5</v>
      </c>
      <c r="B694" s="303">
        <v>21013</v>
      </c>
      <c r="C694" s="343" t="s">
        <v>639</v>
      </c>
      <c r="D694" s="317">
        <f>SUM(D695:D697)</f>
        <v>1288</v>
      </c>
      <c r="E694" s="317">
        <f>SUM(E695:E697)</f>
        <v>1197</v>
      </c>
      <c r="F694" s="317">
        <v>1125</v>
      </c>
      <c r="G694" s="121">
        <f t="shared" si="21"/>
        <v>-0.06</v>
      </c>
    </row>
    <row r="695" s="335" customFormat="1" ht="36" customHeight="1" spans="1:7">
      <c r="A695" s="292">
        <f t="shared" si="20"/>
        <v>7</v>
      </c>
      <c r="B695" s="303">
        <v>2101301</v>
      </c>
      <c r="C695" s="422" t="s">
        <v>640</v>
      </c>
      <c r="D695" s="317">
        <v>1283</v>
      </c>
      <c r="E695" s="317">
        <v>1197</v>
      </c>
      <c r="F695" s="317">
        <v>1125</v>
      </c>
      <c r="G695" s="121">
        <f t="shared" si="21"/>
        <v>-0.06</v>
      </c>
    </row>
    <row r="696" s="335" customFormat="1" ht="36" customHeight="1" spans="1:7">
      <c r="A696" s="292">
        <f t="shared" si="20"/>
        <v>7</v>
      </c>
      <c r="B696" s="303">
        <v>2101302</v>
      </c>
      <c r="C696" s="422" t="s">
        <v>641</v>
      </c>
      <c r="D696" s="317">
        <v>0</v>
      </c>
      <c r="E696" s="317">
        <v>0</v>
      </c>
      <c r="F696" s="317">
        <v>0</v>
      </c>
      <c r="G696" s="121" t="str">
        <f t="shared" si="21"/>
        <v/>
      </c>
    </row>
    <row r="697" s="335" customFormat="1" ht="36" customHeight="1" spans="1:7">
      <c r="A697" s="292">
        <f t="shared" si="20"/>
        <v>7</v>
      </c>
      <c r="B697" s="303">
        <v>2101399</v>
      </c>
      <c r="C697" s="422" t="s">
        <v>642</v>
      </c>
      <c r="D697" s="317">
        <v>5</v>
      </c>
      <c r="E697" s="317">
        <v>0</v>
      </c>
      <c r="F697" s="317">
        <v>0</v>
      </c>
      <c r="G697" s="121" t="str">
        <f t="shared" si="21"/>
        <v/>
      </c>
    </row>
    <row r="698" ht="36" customHeight="1" spans="1:7">
      <c r="A698" s="292">
        <f t="shared" si="20"/>
        <v>5</v>
      </c>
      <c r="B698" s="303">
        <v>21014</v>
      </c>
      <c r="C698" s="343" t="s">
        <v>643</v>
      </c>
      <c r="D698" s="317">
        <f>SUM(D699:D700)</f>
        <v>247</v>
      </c>
      <c r="E698" s="317">
        <f>SUM(E699:E700)</f>
        <v>121</v>
      </c>
      <c r="F698" s="317">
        <v>256</v>
      </c>
      <c r="G698" s="121">
        <f t="shared" si="21"/>
        <v>1.116</v>
      </c>
    </row>
    <row r="699" s="335" customFormat="1" ht="36" customHeight="1" spans="1:7">
      <c r="A699" s="292">
        <f t="shared" si="20"/>
        <v>7</v>
      </c>
      <c r="B699" s="303">
        <v>2101401</v>
      </c>
      <c r="C699" s="422" t="s">
        <v>644</v>
      </c>
      <c r="D699" s="317">
        <v>247</v>
      </c>
      <c r="E699" s="317">
        <v>121</v>
      </c>
      <c r="F699" s="317">
        <v>256</v>
      </c>
      <c r="G699" s="121">
        <f t="shared" si="21"/>
        <v>1.116</v>
      </c>
    </row>
    <row r="700" s="335" customFormat="1" ht="36" customHeight="1" spans="1:7">
      <c r="A700" s="292">
        <f t="shared" si="20"/>
        <v>7</v>
      </c>
      <c r="B700" s="303">
        <v>2101499</v>
      </c>
      <c r="C700" s="422" t="s">
        <v>645</v>
      </c>
      <c r="D700" s="317">
        <v>0</v>
      </c>
      <c r="E700" s="317">
        <v>0</v>
      </c>
      <c r="F700" s="317">
        <v>0</v>
      </c>
      <c r="G700" s="121" t="str">
        <f t="shared" si="21"/>
        <v/>
      </c>
    </row>
    <row r="701" ht="36" customHeight="1" spans="1:7">
      <c r="A701" s="292">
        <f t="shared" si="20"/>
        <v>5</v>
      </c>
      <c r="B701" s="303">
        <v>21015</v>
      </c>
      <c r="C701" s="343" t="s">
        <v>646</v>
      </c>
      <c r="D701" s="317">
        <f>SUM(D702:D709)</f>
        <v>363</v>
      </c>
      <c r="E701" s="317">
        <f>SUM(E702:E709)</f>
        <v>351</v>
      </c>
      <c r="F701" s="317">
        <v>335</v>
      </c>
      <c r="G701" s="121">
        <f t="shared" si="21"/>
        <v>-0.046</v>
      </c>
    </row>
    <row r="702" s="335" customFormat="1" ht="36" customHeight="1" spans="1:7">
      <c r="A702" s="292">
        <f t="shared" si="20"/>
        <v>7</v>
      </c>
      <c r="B702" s="303">
        <v>2101501</v>
      </c>
      <c r="C702" s="422" t="s">
        <v>156</v>
      </c>
      <c r="D702" s="317">
        <v>306</v>
      </c>
      <c r="E702" s="317">
        <v>296</v>
      </c>
      <c r="F702" s="317">
        <v>299</v>
      </c>
      <c r="G702" s="121">
        <f t="shared" si="21"/>
        <v>0.01</v>
      </c>
    </row>
    <row r="703" s="335" customFormat="1" ht="36" customHeight="1" spans="1:7">
      <c r="A703" s="292">
        <f t="shared" si="20"/>
        <v>7</v>
      </c>
      <c r="B703" s="303">
        <v>2101502</v>
      </c>
      <c r="C703" s="422" t="s">
        <v>157</v>
      </c>
      <c r="D703" s="317">
        <v>0</v>
      </c>
      <c r="E703" s="317">
        <v>0</v>
      </c>
      <c r="F703" s="317">
        <v>0</v>
      </c>
      <c r="G703" s="121" t="str">
        <f t="shared" si="21"/>
        <v/>
      </c>
    </row>
    <row r="704" s="335" customFormat="1" ht="36" customHeight="1" spans="1:7">
      <c r="A704" s="292">
        <f t="shared" si="20"/>
        <v>7</v>
      </c>
      <c r="B704" s="303">
        <v>2101503</v>
      </c>
      <c r="C704" s="422" t="s">
        <v>158</v>
      </c>
      <c r="D704" s="317">
        <v>0</v>
      </c>
      <c r="E704" s="317">
        <v>0</v>
      </c>
      <c r="F704" s="317">
        <v>0</v>
      </c>
      <c r="G704" s="121" t="str">
        <f t="shared" si="21"/>
        <v/>
      </c>
    </row>
    <row r="705" s="335" customFormat="1" ht="36" customHeight="1" spans="1:7">
      <c r="A705" s="292">
        <f t="shared" si="20"/>
        <v>7</v>
      </c>
      <c r="B705" s="303">
        <v>2101504</v>
      </c>
      <c r="C705" s="422" t="s">
        <v>197</v>
      </c>
      <c r="D705" s="317">
        <v>0</v>
      </c>
      <c r="E705" s="317">
        <v>0</v>
      </c>
      <c r="F705" s="317">
        <v>0</v>
      </c>
      <c r="G705" s="121" t="str">
        <f t="shared" si="21"/>
        <v/>
      </c>
    </row>
    <row r="706" s="335" customFormat="1" ht="36" customHeight="1" spans="1:7">
      <c r="A706" s="292">
        <f t="shared" si="20"/>
        <v>7</v>
      </c>
      <c r="B706" s="303">
        <v>2101505</v>
      </c>
      <c r="C706" s="422" t="s">
        <v>647</v>
      </c>
      <c r="D706" s="317">
        <v>42</v>
      </c>
      <c r="E706" s="317">
        <v>40</v>
      </c>
      <c r="F706" s="317">
        <v>33</v>
      </c>
      <c r="G706" s="121">
        <f t="shared" si="21"/>
        <v>-0.175</v>
      </c>
    </row>
    <row r="707" s="335" customFormat="1" ht="36" customHeight="1" spans="1:7">
      <c r="A707" s="292">
        <f t="shared" si="20"/>
        <v>7</v>
      </c>
      <c r="B707" s="303">
        <v>2101506</v>
      </c>
      <c r="C707" s="422" t="s">
        <v>648</v>
      </c>
      <c r="D707" s="317">
        <v>15</v>
      </c>
      <c r="E707" s="317">
        <v>15</v>
      </c>
      <c r="F707" s="317">
        <v>3</v>
      </c>
      <c r="G707" s="121">
        <f t="shared" si="21"/>
        <v>-0.8</v>
      </c>
    </row>
    <row r="708" s="335" customFormat="1" ht="36" customHeight="1" spans="1:7">
      <c r="A708" s="292">
        <f t="shared" si="20"/>
        <v>7</v>
      </c>
      <c r="B708" s="303">
        <v>2101550</v>
      </c>
      <c r="C708" s="422" t="s">
        <v>165</v>
      </c>
      <c r="D708" s="317">
        <v>0</v>
      </c>
      <c r="E708" s="317">
        <v>0</v>
      </c>
      <c r="F708" s="317">
        <v>0</v>
      </c>
      <c r="G708" s="121" t="str">
        <f t="shared" si="21"/>
        <v/>
      </c>
    </row>
    <row r="709" s="335" customFormat="1" ht="36" customHeight="1" spans="1:7">
      <c r="A709" s="292">
        <f t="shared" ref="A709:A772" si="22">LEN(B709)</f>
        <v>7</v>
      </c>
      <c r="B709" s="303">
        <v>2101599</v>
      </c>
      <c r="C709" s="422" t="s">
        <v>649</v>
      </c>
      <c r="D709" s="317">
        <v>0</v>
      </c>
      <c r="E709" s="317">
        <v>0</v>
      </c>
      <c r="F709" s="317">
        <v>0</v>
      </c>
      <c r="G709" s="121" t="str">
        <f t="shared" ref="G709:G772" si="23">IF(E709&gt;0,(F709-E709)/E709,"")</f>
        <v/>
      </c>
    </row>
    <row r="710" ht="36" customHeight="1" spans="1:7">
      <c r="A710" s="292">
        <f t="shared" si="22"/>
        <v>5</v>
      </c>
      <c r="B710" s="303">
        <v>21016</v>
      </c>
      <c r="C710" s="343" t="s">
        <v>650</v>
      </c>
      <c r="D710" s="317">
        <f>SUM(D711)</f>
        <v>97</v>
      </c>
      <c r="E710" s="317">
        <f>SUM(E711)</f>
        <v>121</v>
      </c>
      <c r="F710" s="317">
        <v>99</v>
      </c>
      <c r="G710" s="121">
        <f t="shared" si="23"/>
        <v>-0.182</v>
      </c>
    </row>
    <row r="711" s="335" customFormat="1" ht="36" customHeight="1" spans="1:7">
      <c r="A711" s="292">
        <f t="shared" si="22"/>
        <v>7</v>
      </c>
      <c r="B711" s="303">
        <v>2101601</v>
      </c>
      <c r="C711" s="422" t="s">
        <v>650</v>
      </c>
      <c r="D711" s="317">
        <v>97</v>
      </c>
      <c r="E711" s="317">
        <v>121</v>
      </c>
      <c r="F711" s="317">
        <v>99</v>
      </c>
      <c r="G711" s="121">
        <f t="shared" si="23"/>
        <v>-0.182</v>
      </c>
    </row>
    <row r="712" ht="36" customHeight="1" spans="1:7">
      <c r="A712" s="292">
        <f t="shared" si="22"/>
        <v>5</v>
      </c>
      <c r="B712" s="303">
        <v>21099</v>
      </c>
      <c r="C712" s="343" t="s">
        <v>651</v>
      </c>
      <c r="D712" s="317">
        <f>SUM(D713)</f>
        <v>19</v>
      </c>
      <c r="E712" s="317">
        <f>SUM(E713)</f>
        <v>584</v>
      </c>
      <c r="F712" s="317">
        <v>490</v>
      </c>
      <c r="G712" s="121">
        <f t="shared" si="23"/>
        <v>-0.161</v>
      </c>
    </row>
    <row r="713" s="335" customFormat="1" ht="36" customHeight="1" spans="1:7">
      <c r="A713" s="292">
        <f t="shared" si="22"/>
        <v>7</v>
      </c>
      <c r="B713" s="308">
        <v>2109999</v>
      </c>
      <c r="C713" s="422" t="s">
        <v>651</v>
      </c>
      <c r="D713" s="317">
        <v>19</v>
      </c>
      <c r="E713" s="317">
        <v>584</v>
      </c>
      <c r="F713" s="317">
        <v>490</v>
      </c>
      <c r="G713" s="121">
        <f t="shared" si="23"/>
        <v>-0.161</v>
      </c>
    </row>
    <row r="714" ht="36" customHeight="1" spans="1:7">
      <c r="A714" s="292">
        <f t="shared" si="22"/>
        <v>3</v>
      </c>
      <c r="B714" s="306">
        <v>211</v>
      </c>
      <c r="C714" s="300" t="s">
        <v>119</v>
      </c>
      <c r="D714" s="301">
        <f>SUM(D715,D725,D729,D738,D745,D752,D758,D761,D764,D766,D768,D774,D776,D778,D793)</f>
        <v>45173</v>
      </c>
      <c r="E714" s="301">
        <f>SUM(E715,E725,E729,E738,E745,E752,E758,E761,E764,E766,E768,E774,E776,E778,E793)</f>
        <v>18606</v>
      </c>
      <c r="F714" s="301">
        <v>43063</v>
      </c>
      <c r="G714" s="117">
        <f t="shared" si="23"/>
        <v>1.314</v>
      </c>
    </row>
    <row r="715" ht="36" customHeight="1" spans="1:7">
      <c r="A715" s="292">
        <f t="shared" si="22"/>
        <v>5</v>
      </c>
      <c r="B715" s="303">
        <v>21101</v>
      </c>
      <c r="C715" s="343" t="s">
        <v>652</v>
      </c>
      <c r="D715" s="317">
        <f>SUM(D716:D724)</f>
        <v>1261</v>
      </c>
      <c r="E715" s="317">
        <f>SUM(E716:E724)</f>
        <v>1334</v>
      </c>
      <c r="F715" s="317">
        <v>1353</v>
      </c>
      <c r="G715" s="121">
        <f t="shared" si="23"/>
        <v>0.014</v>
      </c>
    </row>
    <row r="716" s="335" customFormat="1" ht="36" customHeight="1" spans="1:7">
      <c r="A716" s="292">
        <f t="shared" si="22"/>
        <v>7</v>
      </c>
      <c r="B716" s="303">
        <v>2110101</v>
      </c>
      <c r="C716" s="422" t="s">
        <v>156</v>
      </c>
      <c r="D716" s="317">
        <v>66</v>
      </c>
      <c r="E716" s="317">
        <v>71</v>
      </c>
      <c r="F716" s="317">
        <v>145</v>
      </c>
      <c r="G716" s="121">
        <f t="shared" si="23"/>
        <v>1.042</v>
      </c>
    </row>
    <row r="717" s="335" customFormat="1" ht="36" customHeight="1" spans="1:7">
      <c r="A717" s="292">
        <f t="shared" si="22"/>
        <v>7</v>
      </c>
      <c r="B717" s="303">
        <v>2110102</v>
      </c>
      <c r="C717" s="422" t="s">
        <v>157</v>
      </c>
      <c r="D717" s="317">
        <v>69</v>
      </c>
      <c r="E717" s="317">
        <v>69</v>
      </c>
      <c r="F717" s="317">
        <v>0</v>
      </c>
      <c r="G717" s="121">
        <f t="shared" si="23"/>
        <v>-1</v>
      </c>
    </row>
    <row r="718" s="335" customFormat="1" ht="36" customHeight="1" spans="1:7">
      <c r="A718" s="292">
        <f t="shared" si="22"/>
        <v>7</v>
      </c>
      <c r="B718" s="303">
        <v>2110103</v>
      </c>
      <c r="C718" s="422" t="s">
        <v>158</v>
      </c>
      <c r="D718" s="317">
        <v>0</v>
      </c>
      <c r="E718" s="317">
        <v>0</v>
      </c>
      <c r="F718" s="317">
        <v>0</v>
      </c>
      <c r="G718" s="121" t="str">
        <f t="shared" si="23"/>
        <v/>
      </c>
    </row>
    <row r="719" s="335" customFormat="1" ht="36" customHeight="1" spans="1:7">
      <c r="A719" s="292">
        <f t="shared" si="22"/>
        <v>7</v>
      </c>
      <c r="B719" s="303">
        <v>2110104</v>
      </c>
      <c r="C719" s="422" t="s">
        <v>653</v>
      </c>
      <c r="D719" s="317">
        <v>0</v>
      </c>
      <c r="E719" s="317">
        <v>0</v>
      </c>
      <c r="F719" s="317">
        <v>0</v>
      </c>
      <c r="G719" s="121" t="str">
        <f t="shared" si="23"/>
        <v/>
      </c>
    </row>
    <row r="720" s="335" customFormat="1" ht="36" customHeight="1" spans="1:7">
      <c r="A720" s="292">
        <f t="shared" si="22"/>
        <v>7</v>
      </c>
      <c r="B720" s="303">
        <v>2110105</v>
      </c>
      <c r="C720" s="422" t="s">
        <v>654</v>
      </c>
      <c r="D720" s="317">
        <v>0</v>
      </c>
      <c r="E720" s="317">
        <v>0</v>
      </c>
      <c r="F720" s="317">
        <v>0</v>
      </c>
      <c r="G720" s="121" t="str">
        <f t="shared" si="23"/>
        <v/>
      </c>
    </row>
    <row r="721" s="335" customFormat="1" ht="36" customHeight="1" spans="1:7">
      <c r="A721" s="292">
        <f t="shared" si="22"/>
        <v>7</v>
      </c>
      <c r="B721" s="303">
        <v>2110106</v>
      </c>
      <c r="C721" s="422" t="s">
        <v>655</v>
      </c>
      <c r="D721" s="317">
        <v>0</v>
      </c>
      <c r="E721" s="317">
        <v>0</v>
      </c>
      <c r="F721" s="317">
        <v>0</v>
      </c>
      <c r="G721" s="121" t="str">
        <f t="shared" si="23"/>
        <v/>
      </c>
    </row>
    <row r="722" s="335" customFormat="1" ht="36" customHeight="1" spans="1:7">
      <c r="A722" s="292">
        <f t="shared" si="22"/>
        <v>7</v>
      </c>
      <c r="B722" s="303">
        <v>2110107</v>
      </c>
      <c r="C722" s="422" t="s">
        <v>656</v>
      </c>
      <c r="D722" s="317">
        <v>0</v>
      </c>
      <c r="E722" s="317">
        <v>0</v>
      </c>
      <c r="F722" s="317">
        <v>0</v>
      </c>
      <c r="G722" s="121" t="str">
        <f t="shared" si="23"/>
        <v/>
      </c>
    </row>
    <row r="723" s="335" customFormat="1" ht="36" customHeight="1" spans="1:7">
      <c r="A723" s="292">
        <f t="shared" si="22"/>
        <v>7</v>
      </c>
      <c r="B723" s="303">
        <v>2110108</v>
      </c>
      <c r="C723" s="422" t="s">
        <v>657</v>
      </c>
      <c r="D723" s="317">
        <v>0</v>
      </c>
      <c r="E723" s="317">
        <v>0</v>
      </c>
      <c r="F723" s="317">
        <v>0</v>
      </c>
      <c r="G723" s="121" t="str">
        <f t="shared" si="23"/>
        <v/>
      </c>
    </row>
    <row r="724" s="335" customFormat="1" ht="36" customHeight="1" spans="1:7">
      <c r="A724" s="292">
        <f t="shared" si="22"/>
        <v>7</v>
      </c>
      <c r="B724" s="303">
        <v>2110199</v>
      </c>
      <c r="C724" s="422" t="s">
        <v>658</v>
      </c>
      <c r="D724" s="317">
        <v>1126</v>
      </c>
      <c r="E724" s="317">
        <v>1194</v>
      </c>
      <c r="F724" s="317">
        <v>1208</v>
      </c>
      <c r="G724" s="121">
        <f t="shared" si="23"/>
        <v>0.012</v>
      </c>
    </row>
    <row r="725" ht="36" customHeight="1" spans="1:7">
      <c r="A725" s="292">
        <f t="shared" si="22"/>
        <v>5</v>
      </c>
      <c r="B725" s="303">
        <v>21102</v>
      </c>
      <c r="C725" s="343" t="s">
        <v>659</v>
      </c>
      <c r="D725" s="317">
        <f>SUM(D726:D728)</f>
        <v>45</v>
      </c>
      <c r="E725" s="317">
        <f>SUM(E726:E728)</f>
        <v>35</v>
      </c>
      <c r="F725" s="317">
        <v>0</v>
      </c>
      <c r="G725" s="121">
        <f t="shared" si="23"/>
        <v>-1</v>
      </c>
    </row>
    <row r="726" s="335" customFormat="1" ht="36" customHeight="1" spans="1:7">
      <c r="A726" s="292">
        <f t="shared" si="22"/>
        <v>7</v>
      </c>
      <c r="B726" s="303">
        <v>2110203</v>
      </c>
      <c r="C726" s="422" t="s">
        <v>660</v>
      </c>
      <c r="D726" s="317">
        <v>0</v>
      </c>
      <c r="E726" s="317">
        <v>0</v>
      </c>
      <c r="F726" s="317">
        <v>0</v>
      </c>
      <c r="G726" s="121" t="str">
        <f t="shared" si="23"/>
        <v/>
      </c>
    </row>
    <row r="727" s="335" customFormat="1" ht="36" customHeight="1" spans="1:7">
      <c r="A727" s="292">
        <f t="shared" si="22"/>
        <v>7</v>
      </c>
      <c r="B727" s="303">
        <v>2110204</v>
      </c>
      <c r="C727" s="422" t="s">
        <v>661</v>
      </c>
      <c r="D727" s="317">
        <v>0</v>
      </c>
      <c r="E727" s="317">
        <v>0</v>
      </c>
      <c r="F727" s="317">
        <v>0</v>
      </c>
      <c r="G727" s="121" t="str">
        <f t="shared" si="23"/>
        <v/>
      </c>
    </row>
    <row r="728" s="335" customFormat="1" ht="36" customHeight="1" spans="1:7">
      <c r="A728" s="292">
        <f t="shared" si="22"/>
        <v>7</v>
      </c>
      <c r="B728" s="303">
        <v>2110299</v>
      </c>
      <c r="C728" s="422" t="s">
        <v>662</v>
      </c>
      <c r="D728" s="317">
        <v>45</v>
      </c>
      <c r="E728" s="317">
        <v>35</v>
      </c>
      <c r="F728" s="317">
        <v>0</v>
      </c>
      <c r="G728" s="121">
        <f t="shared" si="23"/>
        <v>-1</v>
      </c>
    </row>
    <row r="729" ht="36" customHeight="1" spans="1:7">
      <c r="A729" s="292">
        <f t="shared" si="22"/>
        <v>5</v>
      </c>
      <c r="B729" s="303">
        <v>21103</v>
      </c>
      <c r="C729" s="343" t="s">
        <v>663</v>
      </c>
      <c r="D729" s="317">
        <f>SUM(D730:D737)</f>
        <v>41349</v>
      </c>
      <c r="E729" s="317">
        <f>SUM(E730:E737)</f>
        <v>8296</v>
      </c>
      <c r="F729" s="317">
        <v>40311</v>
      </c>
      <c r="G729" s="121">
        <f t="shared" si="23"/>
        <v>3.859</v>
      </c>
    </row>
    <row r="730" s="335" customFormat="1" ht="36" customHeight="1" spans="1:7">
      <c r="A730" s="292">
        <f t="shared" si="22"/>
        <v>7</v>
      </c>
      <c r="B730" s="303">
        <v>2110301</v>
      </c>
      <c r="C730" s="422" t="s">
        <v>664</v>
      </c>
      <c r="D730" s="317">
        <v>0</v>
      </c>
      <c r="E730" s="317">
        <v>0</v>
      </c>
      <c r="F730" s="317">
        <v>0</v>
      </c>
      <c r="G730" s="121" t="str">
        <f t="shared" si="23"/>
        <v/>
      </c>
    </row>
    <row r="731" s="335" customFormat="1" ht="36" customHeight="1" spans="1:7">
      <c r="A731" s="292">
        <f t="shared" si="22"/>
        <v>7</v>
      </c>
      <c r="B731" s="303">
        <v>2110302</v>
      </c>
      <c r="C731" s="422" t="s">
        <v>665</v>
      </c>
      <c r="D731" s="317">
        <v>41349</v>
      </c>
      <c r="E731" s="317">
        <v>7849</v>
      </c>
      <c r="F731" s="317">
        <v>40311</v>
      </c>
      <c r="G731" s="121">
        <f t="shared" si="23"/>
        <v>4.136</v>
      </c>
    </row>
    <row r="732" s="335" customFormat="1" ht="36" customHeight="1" spans="1:7">
      <c r="A732" s="292">
        <f t="shared" si="22"/>
        <v>7</v>
      </c>
      <c r="B732" s="303">
        <v>2110303</v>
      </c>
      <c r="C732" s="422" t="s">
        <v>666</v>
      </c>
      <c r="D732" s="317">
        <v>0</v>
      </c>
      <c r="E732" s="317">
        <v>0</v>
      </c>
      <c r="F732" s="317">
        <v>0</v>
      </c>
      <c r="G732" s="121" t="str">
        <f t="shared" si="23"/>
        <v/>
      </c>
    </row>
    <row r="733" s="335" customFormat="1" ht="36" customHeight="1" spans="1:7">
      <c r="A733" s="292">
        <f t="shared" si="22"/>
        <v>7</v>
      </c>
      <c r="B733" s="303">
        <v>2110304</v>
      </c>
      <c r="C733" s="422" t="s">
        <v>667</v>
      </c>
      <c r="D733" s="317">
        <v>0</v>
      </c>
      <c r="E733" s="317">
        <v>447</v>
      </c>
      <c r="F733" s="317">
        <v>0</v>
      </c>
      <c r="G733" s="121">
        <f t="shared" si="23"/>
        <v>-1</v>
      </c>
    </row>
    <row r="734" s="335" customFormat="1" ht="36" customHeight="1" spans="1:7">
      <c r="A734" s="292">
        <f t="shared" si="22"/>
        <v>7</v>
      </c>
      <c r="B734" s="303">
        <v>2110305</v>
      </c>
      <c r="C734" s="422" t="s">
        <v>668</v>
      </c>
      <c r="D734" s="317">
        <v>0</v>
      </c>
      <c r="E734" s="317">
        <v>0</v>
      </c>
      <c r="F734" s="317">
        <v>0</v>
      </c>
      <c r="G734" s="121" t="str">
        <f t="shared" si="23"/>
        <v/>
      </c>
    </row>
    <row r="735" s="335" customFormat="1" ht="36" customHeight="1" spans="1:7">
      <c r="A735" s="292">
        <f t="shared" si="22"/>
        <v>7</v>
      </c>
      <c r="B735" s="303">
        <v>2110306</v>
      </c>
      <c r="C735" s="422" t="s">
        <v>669</v>
      </c>
      <c r="D735" s="317">
        <v>0</v>
      </c>
      <c r="E735" s="317">
        <v>0</v>
      </c>
      <c r="F735" s="317">
        <v>0</v>
      </c>
      <c r="G735" s="121" t="str">
        <f t="shared" si="23"/>
        <v/>
      </c>
    </row>
    <row r="736" s="335" customFormat="1" ht="36" customHeight="1" spans="1:7">
      <c r="A736" s="292">
        <f t="shared" si="22"/>
        <v>7</v>
      </c>
      <c r="B736" s="315">
        <v>2110307</v>
      </c>
      <c r="C736" s="422" t="s">
        <v>670</v>
      </c>
      <c r="D736" s="317">
        <v>0</v>
      </c>
      <c r="E736" s="317">
        <v>0</v>
      </c>
      <c r="F736" s="317">
        <v>0</v>
      </c>
      <c r="G736" s="121" t="str">
        <f t="shared" si="23"/>
        <v/>
      </c>
    </row>
    <row r="737" s="335" customFormat="1" ht="36" customHeight="1" spans="1:7">
      <c r="A737" s="292">
        <f t="shared" si="22"/>
        <v>7</v>
      </c>
      <c r="B737" s="303">
        <v>2110399</v>
      </c>
      <c r="C737" s="422" t="s">
        <v>671</v>
      </c>
      <c r="D737" s="317">
        <v>0</v>
      </c>
      <c r="E737" s="317">
        <v>0</v>
      </c>
      <c r="F737" s="317">
        <v>0</v>
      </c>
      <c r="G737" s="121" t="str">
        <f t="shared" si="23"/>
        <v/>
      </c>
    </row>
    <row r="738" ht="36" customHeight="1" spans="1:7">
      <c r="A738" s="292">
        <f t="shared" si="22"/>
        <v>5</v>
      </c>
      <c r="B738" s="303">
        <v>21104</v>
      </c>
      <c r="C738" s="343" t="s">
        <v>672</v>
      </c>
      <c r="D738" s="317">
        <f>SUM(D739:D744)</f>
        <v>755</v>
      </c>
      <c r="E738" s="317">
        <f>SUM(E739:E744)</f>
        <v>882</v>
      </c>
      <c r="F738" s="317">
        <v>369</v>
      </c>
      <c r="G738" s="121">
        <f t="shared" si="23"/>
        <v>-0.582</v>
      </c>
    </row>
    <row r="739" s="335" customFormat="1" ht="36" customHeight="1" spans="1:7">
      <c r="A739" s="292">
        <f t="shared" si="22"/>
        <v>7</v>
      </c>
      <c r="B739" s="303">
        <v>2110401</v>
      </c>
      <c r="C739" s="422" t="s">
        <v>673</v>
      </c>
      <c r="D739" s="317">
        <v>520</v>
      </c>
      <c r="E739" s="317">
        <v>464</v>
      </c>
      <c r="F739" s="317">
        <v>0</v>
      </c>
      <c r="G739" s="121">
        <f t="shared" si="23"/>
        <v>-1</v>
      </c>
    </row>
    <row r="740" s="335" customFormat="1" ht="36" customHeight="1" spans="1:7">
      <c r="A740" s="292">
        <f t="shared" si="22"/>
        <v>7</v>
      </c>
      <c r="B740" s="303">
        <v>2110402</v>
      </c>
      <c r="C740" s="422" t="s">
        <v>674</v>
      </c>
      <c r="D740" s="317">
        <v>0</v>
      </c>
      <c r="E740" s="317">
        <v>0</v>
      </c>
      <c r="F740" s="317">
        <v>0</v>
      </c>
      <c r="G740" s="121" t="str">
        <f t="shared" si="23"/>
        <v/>
      </c>
    </row>
    <row r="741" s="335" customFormat="1" ht="36" customHeight="1" spans="1:7">
      <c r="A741" s="292">
        <f t="shared" si="22"/>
        <v>7</v>
      </c>
      <c r="B741" s="303">
        <v>2110404</v>
      </c>
      <c r="C741" s="422" t="s">
        <v>675</v>
      </c>
      <c r="D741" s="317">
        <v>0</v>
      </c>
      <c r="E741" s="317">
        <v>0</v>
      </c>
      <c r="F741" s="317">
        <v>0</v>
      </c>
      <c r="G741" s="121" t="str">
        <f t="shared" si="23"/>
        <v/>
      </c>
    </row>
    <row r="742" s="335" customFormat="1" ht="36" customHeight="1" spans="1:7">
      <c r="A742" s="292">
        <f t="shared" si="22"/>
        <v>7</v>
      </c>
      <c r="B742" s="303">
        <v>2110405</v>
      </c>
      <c r="C742" s="428" t="s">
        <v>676</v>
      </c>
      <c r="D742" s="317">
        <v>0</v>
      </c>
      <c r="E742" s="317">
        <v>0</v>
      </c>
      <c r="F742" s="317">
        <v>0</v>
      </c>
      <c r="G742" s="121" t="str">
        <f t="shared" si="23"/>
        <v/>
      </c>
    </row>
    <row r="743" s="335" customFormat="1" ht="36" customHeight="1" spans="1:7">
      <c r="A743" s="292">
        <f t="shared" si="22"/>
        <v>7</v>
      </c>
      <c r="B743" s="303">
        <v>2110406</v>
      </c>
      <c r="C743" s="428" t="s">
        <v>677</v>
      </c>
      <c r="D743" s="317">
        <v>0</v>
      </c>
      <c r="E743" s="317">
        <v>0</v>
      </c>
      <c r="F743" s="317">
        <v>0</v>
      </c>
      <c r="G743" s="121" t="str">
        <f t="shared" si="23"/>
        <v/>
      </c>
    </row>
    <row r="744" s="335" customFormat="1" ht="36" customHeight="1" spans="1:7">
      <c r="A744" s="292">
        <f t="shared" si="22"/>
        <v>7</v>
      </c>
      <c r="B744" s="303">
        <v>2110499</v>
      </c>
      <c r="C744" s="422" t="s">
        <v>678</v>
      </c>
      <c r="D744" s="317">
        <v>235</v>
      </c>
      <c r="E744" s="317">
        <v>418</v>
      </c>
      <c r="F744" s="317">
        <v>369</v>
      </c>
      <c r="G744" s="121">
        <f t="shared" si="23"/>
        <v>-0.117</v>
      </c>
    </row>
    <row r="745" ht="36" customHeight="1" spans="1:7">
      <c r="A745" s="292">
        <f t="shared" si="22"/>
        <v>5</v>
      </c>
      <c r="B745" s="303">
        <v>21105</v>
      </c>
      <c r="C745" s="343" t="s">
        <v>679</v>
      </c>
      <c r="D745" s="317">
        <f>SUM(D746:D751)</f>
        <v>1277</v>
      </c>
      <c r="E745" s="317">
        <f>SUM(E746:E751)</f>
        <v>1239</v>
      </c>
      <c r="F745" s="317">
        <v>1030</v>
      </c>
      <c r="G745" s="121">
        <f t="shared" si="23"/>
        <v>-0.169</v>
      </c>
    </row>
    <row r="746" s="335" customFormat="1" ht="36" customHeight="1" spans="1:7">
      <c r="A746" s="292">
        <f t="shared" si="22"/>
        <v>7</v>
      </c>
      <c r="B746" s="303">
        <v>2110501</v>
      </c>
      <c r="C746" s="422" t="s">
        <v>680</v>
      </c>
      <c r="D746" s="317">
        <v>1277</v>
      </c>
      <c r="E746" s="317">
        <v>1239</v>
      </c>
      <c r="F746" s="317">
        <v>1030</v>
      </c>
      <c r="G746" s="121">
        <f t="shared" si="23"/>
        <v>-0.169</v>
      </c>
    </row>
    <row r="747" s="335" customFormat="1" ht="36" customHeight="1" spans="1:7">
      <c r="A747" s="292">
        <f t="shared" si="22"/>
        <v>7</v>
      </c>
      <c r="B747" s="303">
        <v>2110502</v>
      </c>
      <c r="C747" s="422" t="s">
        <v>681</v>
      </c>
      <c r="D747" s="317">
        <v>0</v>
      </c>
      <c r="E747" s="317">
        <v>0</v>
      </c>
      <c r="F747" s="317">
        <v>0</v>
      </c>
      <c r="G747" s="121" t="str">
        <f t="shared" si="23"/>
        <v/>
      </c>
    </row>
    <row r="748" s="335" customFormat="1" ht="36" customHeight="1" spans="1:7">
      <c r="A748" s="292">
        <f t="shared" si="22"/>
        <v>7</v>
      </c>
      <c r="B748" s="303">
        <v>2110503</v>
      </c>
      <c r="C748" s="422" t="s">
        <v>682</v>
      </c>
      <c r="D748" s="317">
        <v>0</v>
      </c>
      <c r="E748" s="317">
        <v>0</v>
      </c>
      <c r="F748" s="317">
        <v>0</v>
      </c>
      <c r="G748" s="121" t="str">
        <f t="shared" si="23"/>
        <v/>
      </c>
    </row>
    <row r="749" s="335" customFormat="1" ht="36" customHeight="1" spans="1:7">
      <c r="A749" s="292">
        <f t="shared" si="22"/>
        <v>7</v>
      </c>
      <c r="B749" s="303">
        <v>2110506</v>
      </c>
      <c r="C749" s="422" t="s">
        <v>683</v>
      </c>
      <c r="D749" s="317">
        <v>0</v>
      </c>
      <c r="E749" s="317">
        <v>0</v>
      </c>
      <c r="F749" s="317">
        <v>0</v>
      </c>
      <c r="G749" s="121" t="str">
        <f t="shared" si="23"/>
        <v/>
      </c>
    </row>
    <row r="750" s="335" customFormat="1" ht="36" customHeight="1" spans="1:7">
      <c r="A750" s="292">
        <f t="shared" si="22"/>
        <v>7</v>
      </c>
      <c r="B750" s="303">
        <v>2110507</v>
      </c>
      <c r="C750" s="422" t="s">
        <v>684</v>
      </c>
      <c r="D750" s="317">
        <v>0</v>
      </c>
      <c r="E750" s="317">
        <v>0</v>
      </c>
      <c r="F750" s="317">
        <v>0</v>
      </c>
      <c r="G750" s="121" t="str">
        <f t="shared" si="23"/>
        <v/>
      </c>
    </row>
    <row r="751" s="335" customFormat="1" ht="36" customHeight="1" spans="1:7">
      <c r="A751" s="292">
        <f t="shared" si="22"/>
        <v>7</v>
      </c>
      <c r="B751" s="303">
        <v>2110599</v>
      </c>
      <c r="C751" s="422" t="s">
        <v>685</v>
      </c>
      <c r="D751" s="317">
        <v>0</v>
      </c>
      <c r="E751" s="317">
        <v>0</v>
      </c>
      <c r="F751" s="317">
        <v>0</v>
      </c>
      <c r="G751" s="121" t="str">
        <f t="shared" si="23"/>
        <v/>
      </c>
    </row>
    <row r="752" ht="36" customHeight="1" spans="1:7">
      <c r="A752" s="292">
        <f t="shared" si="22"/>
        <v>5</v>
      </c>
      <c r="B752" s="303">
        <v>21106</v>
      </c>
      <c r="C752" s="343" t="s">
        <v>686</v>
      </c>
      <c r="D752" s="317">
        <f>SUM(D753:D757)</f>
        <v>486</v>
      </c>
      <c r="E752" s="317">
        <f>SUM(E753:E757)</f>
        <v>646</v>
      </c>
      <c r="F752" s="317">
        <v>0</v>
      </c>
      <c r="G752" s="121">
        <f t="shared" si="23"/>
        <v>-1</v>
      </c>
    </row>
    <row r="753" s="335" customFormat="1" ht="36" customHeight="1" spans="1:7">
      <c r="A753" s="292">
        <f t="shared" si="22"/>
        <v>7</v>
      </c>
      <c r="B753" s="303">
        <v>2110602</v>
      </c>
      <c r="C753" s="422" t="s">
        <v>687</v>
      </c>
      <c r="D753" s="317">
        <v>486</v>
      </c>
      <c r="E753" s="317">
        <v>346</v>
      </c>
      <c r="F753" s="317">
        <v>0</v>
      </c>
      <c r="G753" s="121">
        <f t="shared" si="23"/>
        <v>-1</v>
      </c>
    </row>
    <row r="754" s="335" customFormat="1" ht="36" customHeight="1" spans="1:7">
      <c r="A754" s="292">
        <f t="shared" si="22"/>
        <v>7</v>
      </c>
      <c r="B754" s="303">
        <v>2110603</v>
      </c>
      <c r="C754" s="422" t="s">
        <v>688</v>
      </c>
      <c r="D754" s="317">
        <v>0</v>
      </c>
      <c r="E754" s="317">
        <v>0</v>
      </c>
      <c r="F754" s="317">
        <v>0</v>
      </c>
      <c r="G754" s="121" t="str">
        <f t="shared" si="23"/>
        <v/>
      </c>
    </row>
    <row r="755" s="335" customFormat="1" ht="36" customHeight="1" spans="1:7">
      <c r="A755" s="292">
        <f t="shared" si="22"/>
        <v>7</v>
      </c>
      <c r="B755" s="303">
        <v>2110604</v>
      </c>
      <c r="C755" s="422" t="s">
        <v>689</v>
      </c>
      <c r="D755" s="317">
        <v>0</v>
      </c>
      <c r="E755" s="317">
        <v>0</v>
      </c>
      <c r="F755" s="317">
        <v>0</v>
      </c>
      <c r="G755" s="121" t="str">
        <f t="shared" si="23"/>
        <v/>
      </c>
    </row>
    <row r="756" s="335" customFormat="1" ht="36" customHeight="1" spans="1:7">
      <c r="A756" s="292">
        <f t="shared" si="22"/>
        <v>7</v>
      </c>
      <c r="B756" s="303">
        <v>2110605</v>
      </c>
      <c r="C756" s="422" t="s">
        <v>690</v>
      </c>
      <c r="D756" s="317">
        <v>0</v>
      </c>
      <c r="E756" s="317">
        <v>0</v>
      </c>
      <c r="F756" s="317">
        <v>0</v>
      </c>
      <c r="G756" s="121" t="str">
        <f t="shared" si="23"/>
        <v/>
      </c>
    </row>
    <row r="757" s="335" customFormat="1" ht="36" customHeight="1" spans="1:7">
      <c r="A757" s="292">
        <f t="shared" si="22"/>
        <v>7</v>
      </c>
      <c r="B757" s="303">
        <v>2110699</v>
      </c>
      <c r="C757" s="422" t="s">
        <v>691</v>
      </c>
      <c r="D757" s="317">
        <v>0</v>
      </c>
      <c r="E757" s="317">
        <v>300</v>
      </c>
      <c r="F757" s="317">
        <v>0</v>
      </c>
      <c r="G757" s="121">
        <f t="shared" si="23"/>
        <v>-1</v>
      </c>
    </row>
    <row r="758" ht="36" customHeight="1" spans="1:7">
      <c r="A758" s="292">
        <f t="shared" si="22"/>
        <v>5</v>
      </c>
      <c r="B758" s="303">
        <v>21107</v>
      </c>
      <c r="C758" s="343" t="s">
        <v>692</v>
      </c>
      <c r="D758" s="317">
        <f>SUM(D759:D760)</f>
        <v>0</v>
      </c>
      <c r="E758" s="317">
        <f>SUM(E759:E760)</f>
        <v>0</v>
      </c>
      <c r="F758" s="317">
        <v>0</v>
      </c>
      <c r="G758" s="121" t="str">
        <f t="shared" si="23"/>
        <v/>
      </c>
    </row>
    <row r="759" s="335" customFormat="1" ht="36" customHeight="1" spans="1:7">
      <c r="A759" s="292">
        <f t="shared" si="22"/>
        <v>7</v>
      </c>
      <c r="B759" s="303">
        <v>2110704</v>
      </c>
      <c r="C759" s="422" t="s">
        <v>693</v>
      </c>
      <c r="D759" s="317">
        <v>0</v>
      </c>
      <c r="E759" s="317">
        <v>0</v>
      </c>
      <c r="F759" s="317">
        <v>0</v>
      </c>
      <c r="G759" s="121" t="str">
        <f t="shared" si="23"/>
        <v/>
      </c>
    </row>
    <row r="760" s="335" customFormat="1" ht="36" customHeight="1" spans="1:7">
      <c r="A760" s="292">
        <f t="shared" si="22"/>
        <v>7</v>
      </c>
      <c r="B760" s="303">
        <v>2110799</v>
      </c>
      <c r="C760" s="422" t="s">
        <v>694</v>
      </c>
      <c r="D760" s="317">
        <v>0</v>
      </c>
      <c r="E760" s="317">
        <v>0</v>
      </c>
      <c r="F760" s="317">
        <v>0</v>
      </c>
      <c r="G760" s="121" t="str">
        <f t="shared" si="23"/>
        <v/>
      </c>
    </row>
    <row r="761" ht="36" customHeight="1" spans="1:7">
      <c r="A761" s="292">
        <f t="shared" si="22"/>
        <v>5</v>
      </c>
      <c r="B761" s="303">
        <v>21108</v>
      </c>
      <c r="C761" s="343" t="s">
        <v>695</v>
      </c>
      <c r="D761" s="317">
        <f>SUM(D762:D763)</f>
        <v>0</v>
      </c>
      <c r="E761" s="317">
        <f>SUM(E762:E763)</f>
        <v>0</v>
      </c>
      <c r="F761" s="317">
        <v>0</v>
      </c>
      <c r="G761" s="121" t="str">
        <f t="shared" si="23"/>
        <v/>
      </c>
    </row>
    <row r="762" s="335" customFormat="1" ht="36" customHeight="1" spans="1:7">
      <c r="A762" s="292">
        <f t="shared" si="22"/>
        <v>7</v>
      </c>
      <c r="B762" s="303">
        <v>2110804</v>
      </c>
      <c r="C762" s="422" t="s">
        <v>696</v>
      </c>
      <c r="D762" s="317">
        <v>0</v>
      </c>
      <c r="E762" s="317">
        <v>0</v>
      </c>
      <c r="F762" s="317">
        <v>0</v>
      </c>
      <c r="G762" s="121" t="str">
        <f t="shared" si="23"/>
        <v/>
      </c>
    </row>
    <row r="763" s="335" customFormat="1" ht="36" customHeight="1" spans="1:7">
      <c r="A763" s="292">
        <f t="shared" si="22"/>
        <v>7</v>
      </c>
      <c r="B763" s="303">
        <v>2110899</v>
      </c>
      <c r="C763" s="422" t="s">
        <v>697</v>
      </c>
      <c r="D763" s="317">
        <v>0</v>
      </c>
      <c r="E763" s="317">
        <v>0</v>
      </c>
      <c r="F763" s="317">
        <v>0</v>
      </c>
      <c r="G763" s="121" t="str">
        <f t="shared" si="23"/>
        <v/>
      </c>
    </row>
    <row r="764" ht="36" customHeight="1" spans="1:7">
      <c r="A764" s="292">
        <f t="shared" si="22"/>
        <v>5</v>
      </c>
      <c r="B764" s="303">
        <v>21109</v>
      </c>
      <c r="C764" s="343" t="s">
        <v>698</v>
      </c>
      <c r="D764" s="317">
        <f>D765</f>
        <v>0</v>
      </c>
      <c r="E764" s="317">
        <f>E765</f>
        <v>0</v>
      </c>
      <c r="F764" s="317">
        <v>0</v>
      </c>
      <c r="G764" s="121" t="str">
        <f t="shared" si="23"/>
        <v/>
      </c>
    </row>
    <row r="765" s="335" customFormat="1" ht="36" customHeight="1" spans="1:7">
      <c r="A765" s="292">
        <f t="shared" si="22"/>
        <v>7</v>
      </c>
      <c r="B765" s="308">
        <v>2110901</v>
      </c>
      <c r="C765" s="431" t="s">
        <v>698</v>
      </c>
      <c r="D765" s="317">
        <v>0</v>
      </c>
      <c r="E765" s="317">
        <v>0</v>
      </c>
      <c r="F765" s="317">
        <v>0</v>
      </c>
      <c r="G765" s="121" t="str">
        <f t="shared" si="23"/>
        <v/>
      </c>
    </row>
    <row r="766" ht="36" customHeight="1" spans="1:7">
      <c r="A766" s="292">
        <f t="shared" si="22"/>
        <v>5</v>
      </c>
      <c r="B766" s="303">
        <v>21110</v>
      </c>
      <c r="C766" s="343" t="s">
        <v>699</v>
      </c>
      <c r="D766" s="317">
        <f>D767</f>
        <v>0</v>
      </c>
      <c r="E766" s="317">
        <f>E767</f>
        <v>0</v>
      </c>
      <c r="F766" s="317">
        <v>0</v>
      </c>
      <c r="G766" s="121" t="str">
        <f t="shared" si="23"/>
        <v/>
      </c>
    </row>
    <row r="767" s="335" customFormat="1" ht="36" customHeight="1" spans="1:7">
      <c r="A767" s="292">
        <f t="shared" si="22"/>
        <v>7</v>
      </c>
      <c r="B767" s="308">
        <v>2111001</v>
      </c>
      <c r="C767" s="431" t="s">
        <v>699</v>
      </c>
      <c r="D767" s="317">
        <v>0</v>
      </c>
      <c r="E767" s="317">
        <v>0</v>
      </c>
      <c r="F767" s="317">
        <v>0</v>
      </c>
      <c r="G767" s="121" t="str">
        <f t="shared" si="23"/>
        <v/>
      </c>
    </row>
    <row r="768" ht="36" customHeight="1" spans="1:7">
      <c r="A768" s="292">
        <f t="shared" si="22"/>
        <v>5</v>
      </c>
      <c r="B768" s="303">
        <v>21111</v>
      </c>
      <c r="C768" s="343" t="s">
        <v>700</v>
      </c>
      <c r="D768" s="317">
        <f>SUM(D769:D773)</f>
        <v>0</v>
      </c>
      <c r="E768" s="317">
        <f>SUM(E769:E773)</f>
        <v>0</v>
      </c>
      <c r="F768" s="317">
        <v>0</v>
      </c>
      <c r="G768" s="121" t="str">
        <f t="shared" si="23"/>
        <v/>
      </c>
    </row>
    <row r="769" s="335" customFormat="1" ht="36" customHeight="1" spans="1:7">
      <c r="A769" s="292">
        <f t="shared" si="22"/>
        <v>7</v>
      </c>
      <c r="B769" s="303">
        <v>2111101</v>
      </c>
      <c r="C769" s="422" t="s">
        <v>701</v>
      </c>
      <c r="D769" s="317">
        <v>0</v>
      </c>
      <c r="E769" s="317">
        <v>0</v>
      </c>
      <c r="F769" s="317">
        <v>0</v>
      </c>
      <c r="G769" s="121" t="str">
        <f t="shared" si="23"/>
        <v/>
      </c>
    </row>
    <row r="770" s="335" customFormat="1" ht="36" customHeight="1" spans="1:7">
      <c r="A770" s="292">
        <f t="shared" si="22"/>
        <v>7</v>
      </c>
      <c r="B770" s="303">
        <v>2111102</v>
      </c>
      <c r="C770" s="422" t="s">
        <v>702</v>
      </c>
      <c r="D770" s="317">
        <v>0</v>
      </c>
      <c r="E770" s="317">
        <v>0</v>
      </c>
      <c r="F770" s="317">
        <v>0</v>
      </c>
      <c r="G770" s="121" t="str">
        <f t="shared" si="23"/>
        <v/>
      </c>
    </row>
    <row r="771" s="335" customFormat="1" ht="36" customHeight="1" spans="1:7">
      <c r="A771" s="292">
        <f t="shared" si="22"/>
        <v>7</v>
      </c>
      <c r="B771" s="303">
        <v>2111103</v>
      </c>
      <c r="C771" s="422" t="s">
        <v>703</v>
      </c>
      <c r="D771" s="317">
        <v>0</v>
      </c>
      <c r="E771" s="317">
        <v>0</v>
      </c>
      <c r="F771" s="317">
        <v>0</v>
      </c>
      <c r="G771" s="121" t="str">
        <f t="shared" si="23"/>
        <v/>
      </c>
    </row>
    <row r="772" s="335" customFormat="1" ht="36" customHeight="1" spans="1:7">
      <c r="A772" s="292">
        <f t="shared" si="22"/>
        <v>7</v>
      </c>
      <c r="B772" s="303">
        <v>2111104</v>
      </c>
      <c r="C772" s="422" t="s">
        <v>704</v>
      </c>
      <c r="D772" s="317">
        <v>0</v>
      </c>
      <c r="E772" s="317">
        <v>0</v>
      </c>
      <c r="F772" s="317">
        <v>0</v>
      </c>
      <c r="G772" s="121" t="str">
        <f t="shared" si="23"/>
        <v/>
      </c>
    </row>
    <row r="773" s="335" customFormat="1" ht="36" customHeight="1" spans="1:7">
      <c r="A773" s="292">
        <f t="shared" ref="A773:A836" si="24">LEN(B773)</f>
        <v>7</v>
      </c>
      <c r="B773" s="303">
        <v>2111199</v>
      </c>
      <c r="C773" s="422" t="s">
        <v>705</v>
      </c>
      <c r="D773" s="317">
        <v>0</v>
      </c>
      <c r="E773" s="317">
        <v>0</v>
      </c>
      <c r="F773" s="317">
        <v>0</v>
      </c>
      <c r="G773" s="121" t="str">
        <f t="shared" ref="G773:G836" si="25">IF(E773&gt;0,(F773-E773)/E773,"")</f>
        <v/>
      </c>
    </row>
    <row r="774" ht="36" customHeight="1" spans="1:7">
      <c r="A774" s="292">
        <f t="shared" si="24"/>
        <v>5</v>
      </c>
      <c r="B774" s="303">
        <v>21112</v>
      </c>
      <c r="C774" s="343" t="s">
        <v>706</v>
      </c>
      <c r="D774" s="317">
        <f>D775</f>
        <v>0</v>
      </c>
      <c r="E774" s="317">
        <f>E775</f>
        <v>0</v>
      </c>
      <c r="F774" s="317">
        <v>0</v>
      </c>
      <c r="G774" s="121" t="str">
        <f t="shared" si="25"/>
        <v/>
      </c>
    </row>
    <row r="775" s="335" customFormat="1" ht="36" customHeight="1" spans="1:7">
      <c r="A775" s="292">
        <f t="shared" si="24"/>
        <v>7</v>
      </c>
      <c r="B775" s="315">
        <v>2111201</v>
      </c>
      <c r="C775" s="422" t="s">
        <v>706</v>
      </c>
      <c r="D775" s="317">
        <v>0</v>
      </c>
      <c r="E775" s="317">
        <v>0</v>
      </c>
      <c r="F775" s="317">
        <v>0</v>
      </c>
      <c r="G775" s="121" t="str">
        <f t="shared" si="25"/>
        <v/>
      </c>
    </row>
    <row r="776" ht="36" customHeight="1" spans="1:7">
      <c r="A776" s="292">
        <f t="shared" si="24"/>
        <v>5</v>
      </c>
      <c r="B776" s="303">
        <v>21113</v>
      </c>
      <c r="C776" s="343" t="s">
        <v>707</v>
      </c>
      <c r="D776" s="317">
        <f>D777</f>
        <v>0</v>
      </c>
      <c r="E776" s="317">
        <f>E777</f>
        <v>0</v>
      </c>
      <c r="F776" s="317">
        <v>0</v>
      </c>
      <c r="G776" s="121" t="str">
        <f t="shared" si="25"/>
        <v/>
      </c>
    </row>
    <row r="777" s="335" customFormat="1" ht="36" customHeight="1" spans="1:7">
      <c r="A777" s="292">
        <f t="shared" si="24"/>
        <v>7</v>
      </c>
      <c r="B777" s="315">
        <v>2111301</v>
      </c>
      <c r="C777" s="422" t="s">
        <v>707</v>
      </c>
      <c r="D777" s="317">
        <v>0</v>
      </c>
      <c r="E777" s="317">
        <v>0</v>
      </c>
      <c r="F777" s="317">
        <v>0</v>
      </c>
      <c r="G777" s="121" t="str">
        <f t="shared" si="25"/>
        <v/>
      </c>
    </row>
    <row r="778" ht="36" customHeight="1" spans="1:7">
      <c r="A778" s="292">
        <f t="shared" si="24"/>
        <v>5</v>
      </c>
      <c r="B778" s="303">
        <v>21114</v>
      </c>
      <c r="C778" s="343" t="s">
        <v>708</v>
      </c>
      <c r="D778" s="317">
        <f>SUM(D779:D792)</f>
        <v>0</v>
      </c>
      <c r="E778" s="317">
        <f>SUM(E779:E792)</f>
        <v>0</v>
      </c>
      <c r="F778" s="317">
        <v>0</v>
      </c>
      <c r="G778" s="121" t="str">
        <f t="shared" si="25"/>
        <v/>
      </c>
    </row>
    <row r="779" s="335" customFormat="1" ht="36" customHeight="1" spans="1:7">
      <c r="A779" s="292">
        <f t="shared" si="24"/>
        <v>7</v>
      </c>
      <c r="B779" s="303">
        <v>2111401</v>
      </c>
      <c r="C779" s="422" t="s">
        <v>156</v>
      </c>
      <c r="D779" s="317">
        <v>0</v>
      </c>
      <c r="E779" s="317">
        <v>0</v>
      </c>
      <c r="F779" s="317">
        <v>0</v>
      </c>
      <c r="G779" s="121" t="str">
        <f t="shared" si="25"/>
        <v/>
      </c>
    </row>
    <row r="780" s="335" customFormat="1" ht="36" customHeight="1" spans="1:7">
      <c r="A780" s="292">
        <f t="shared" si="24"/>
        <v>7</v>
      </c>
      <c r="B780" s="303">
        <v>2111402</v>
      </c>
      <c r="C780" s="422" t="s">
        <v>157</v>
      </c>
      <c r="D780" s="317">
        <v>0</v>
      </c>
      <c r="E780" s="317">
        <v>0</v>
      </c>
      <c r="F780" s="317">
        <v>0</v>
      </c>
      <c r="G780" s="121" t="str">
        <f t="shared" si="25"/>
        <v/>
      </c>
    </row>
    <row r="781" s="335" customFormat="1" ht="36" customHeight="1" spans="1:7">
      <c r="A781" s="292">
        <f t="shared" si="24"/>
        <v>7</v>
      </c>
      <c r="B781" s="303">
        <v>2111403</v>
      </c>
      <c r="C781" s="422" t="s">
        <v>158</v>
      </c>
      <c r="D781" s="317">
        <v>0</v>
      </c>
      <c r="E781" s="317">
        <v>0</v>
      </c>
      <c r="F781" s="317">
        <v>0</v>
      </c>
      <c r="G781" s="121" t="str">
        <f t="shared" si="25"/>
        <v/>
      </c>
    </row>
    <row r="782" s="335" customFormat="1" ht="36" customHeight="1" spans="1:7">
      <c r="A782" s="292">
        <f t="shared" si="24"/>
        <v>7</v>
      </c>
      <c r="B782" s="303">
        <v>2111404</v>
      </c>
      <c r="C782" s="422" t="s">
        <v>709</v>
      </c>
      <c r="D782" s="317">
        <v>0</v>
      </c>
      <c r="E782" s="317">
        <v>0</v>
      </c>
      <c r="F782" s="317">
        <v>0</v>
      </c>
      <c r="G782" s="121" t="str">
        <f t="shared" si="25"/>
        <v/>
      </c>
    </row>
    <row r="783" s="335" customFormat="1" ht="36" customHeight="1" spans="1:7">
      <c r="A783" s="292">
        <f t="shared" si="24"/>
        <v>7</v>
      </c>
      <c r="B783" s="303">
        <v>2111405</v>
      </c>
      <c r="C783" s="422" t="s">
        <v>710</v>
      </c>
      <c r="D783" s="317">
        <v>0</v>
      </c>
      <c r="E783" s="317">
        <v>0</v>
      </c>
      <c r="F783" s="317">
        <v>0</v>
      </c>
      <c r="G783" s="121" t="str">
        <f t="shared" si="25"/>
        <v/>
      </c>
    </row>
    <row r="784" s="335" customFormat="1" ht="36" customHeight="1" spans="1:7">
      <c r="A784" s="292">
        <f t="shared" si="24"/>
        <v>7</v>
      </c>
      <c r="B784" s="303">
        <v>2111406</v>
      </c>
      <c r="C784" s="422" t="s">
        <v>711</v>
      </c>
      <c r="D784" s="317">
        <v>0</v>
      </c>
      <c r="E784" s="317">
        <v>0</v>
      </c>
      <c r="F784" s="317">
        <v>0</v>
      </c>
      <c r="G784" s="121" t="str">
        <f t="shared" si="25"/>
        <v/>
      </c>
    </row>
    <row r="785" s="335" customFormat="1" ht="36" customHeight="1" spans="1:7">
      <c r="A785" s="292">
        <f t="shared" si="24"/>
        <v>7</v>
      </c>
      <c r="B785" s="303">
        <v>2111407</v>
      </c>
      <c r="C785" s="422" t="s">
        <v>712</v>
      </c>
      <c r="D785" s="317">
        <v>0</v>
      </c>
      <c r="E785" s="317">
        <v>0</v>
      </c>
      <c r="F785" s="317">
        <v>0</v>
      </c>
      <c r="G785" s="121" t="str">
        <f t="shared" si="25"/>
        <v/>
      </c>
    </row>
    <row r="786" s="335" customFormat="1" ht="36" customHeight="1" spans="1:7">
      <c r="A786" s="292">
        <f t="shared" si="24"/>
        <v>7</v>
      </c>
      <c r="B786" s="303">
        <v>2111408</v>
      </c>
      <c r="C786" s="422" t="s">
        <v>713</v>
      </c>
      <c r="D786" s="317">
        <v>0</v>
      </c>
      <c r="E786" s="317">
        <v>0</v>
      </c>
      <c r="F786" s="317">
        <v>0</v>
      </c>
      <c r="G786" s="121" t="str">
        <f t="shared" si="25"/>
        <v/>
      </c>
    </row>
    <row r="787" s="335" customFormat="1" ht="36" customHeight="1" spans="1:7">
      <c r="A787" s="292">
        <f t="shared" si="24"/>
        <v>7</v>
      </c>
      <c r="B787" s="303">
        <v>2111409</v>
      </c>
      <c r="C787" s="422" t="s">
        <v>714</v>
      </c>
      <c r="D787" s="317">
        <v>0</v>
      </c>
      <c r="E787" s="317">
        <v>0</v>
      </c>
      <c r="F787" s="317">
        <v>0</v>
      </c>
      <c r="G787" s="121" t="str">
        <f t="shared" si="25"/>
        <v/>
      </c>
    </row>
    <row r="788" s="335" customFormat="1" ht="36" customHeight="1" spans="1:7">
      <c r="A788" s="292">
        <f t="shared" si="24"/>
        <v>7</v>
      </c>
      <c r="B788" s="303">
        <v>2111410</v>
      </c>
      <c r="C788" s="422" t="s">
        <v>715</v>
      </c>
      <c r="D788" s="317">
        <v>0</v>
      </c>
      <c r="E788" s="317">
        <v>0</v>
      </c>
      <c r="F788" s="317">
        <v>0</v>
      </c>
      <c r="G788" s="121" t="str">
        <f t="shared" si="25"/>
        <v/>
      </c>
    </row>
    <row r="789" s="335" customFormat="1" ht="36" customHeight="1" spans="1:7">
      <c r="A789" s="292">
        <f t="shared" si="24"/>
        <v>7</v>
      </c>
      <c r="B789" s="303">
        <v>2111411</v>
      </c>
      <c r="C789" s="422" t="s">
        <v>197</v>
      </c>
      <c r="D789" s="317">
        <v>0</v>
      </c>
      <c r="E789" s="317">
        <v>0</v>
      </c>
      <c r="F789" s="317">
        <v>0</v>
      </c>
      <c r="G789" s="121" t="str">
        <f t="shared" si="25"/>
        <v/>
      </c>
    </row>
    <row r="790" s="335" customFormat="1" ht="36" customHeight="1" spans="1:7">
      <c r="A790" s="292">
        <f t="shared" si="24"/>
        <v>7</v>
      </c>
      <c r="B790" s="303">
        <v>2111413</v>
      </c>
      <c r="C790" s="422" t="s">
        <v>716</v>
      </c>
      <c r="D790" s="317">
        <v>0</v>
      </c>
      <c r="E790" s="317">
        <v>0</v>
      </c>
      <c r="F790" s="317">
        <v>0</v>
      </c>
      <c r="G790" s="121" t="str">
        <f t="shared" si="25"/>
        <v/>
      </c>
    </row>
    <row r="791" s="335" customFormat="1" ht="36" customHeight="1" spans="1:7">
      <c r="A791" s="292">
        <f t="shared" si="24"/>
        <v>7</v>
      </c>
      <c r="B791" s="303">
        <v>2111450</v>
      </c>
      <c r="C791" s="422" t="s">
        <v>165</v>
      </c>
      <c r="D791" s="317">
        <v>0</v>
      </c>
      <c r="E791" s="317">
        <v>0</v>
      </c>
      <c r="F791" s="317">
        <v>0</v>
      </c>
      <c r="G791" s="121" t="str">
        <f t="shared" si="25"/>
        <v/>
      </c>
    </row>
    <row r="792" s="335" customFormat="1" ht="36" customHeight="1" spans="1:7">
      <c r="A792" s="292">
        <f t="shared" si="24"/>
        <v>7</v>
      </c>
      <c r="B792" s="303">
        <v>2111499</v>
      </c>
      <c r="C792" s="422" t="s">
        <v>717</v>
      </c>
      <c r="D792" s="317">
        <v>0</v>
      </c>
      <c r="E792" s="317">
        <v>0</v>
      </c>
      <c r="F792" s="317">
        <v>0</v>
      </c>
      <c r="G792" s="121" t="str">
        <f t="shared" si="25"/>
        <v/>
      </c>
    </row>
    <row r="793" ht="36" customHeight="1" spans="1:7">
      <c r="A793" s="292">
        <f t="shared" si="24"/>
        <v>5</v>
      </c>
      <c r="B793" s="303">
        <v>21199</v>
      </c>
      <c r="C793" s="343" t="s">
        <v>718</v>
      </c>
      <c r="D793" s="317">
        <f>D794</f>
        <v>0</v>
      </c>
      <c r="E793" s="317">
        <f>E794</f>
        <v>6174</v>
      </c>
      <c r="F793" s="317">
        <v>0</v>
      </c>
      <c r="G793" s="121">
        <f t="shared" si="25"/>
        <v>-1</v>
      </c>
    </row>
    <row r="794" s="335" customFormat="1" ht="36" customHeight="1" spans="1:7">
      <c r="A794" s="292">
        <f t="shared" si="24"/>
        <v>7</v>
      </c>
      <c r="B794" s="303">
        <v>2119999</v>
      </c>
      <c r="C794" s="422" t="s">
        <v>718</v>
      </c>
      <c r="D794" s="317">
        <v>0</v>
      </c>
      <c r="E794" s="317">
        <v>6174</v>
      </c>
      <c r="F794" s="317">
        <v>0</v>
      </c>
      <c r="G794" s="121">
        <f t="shared" si="25"/>
        <v>-1</v>
      </c>
    </row>
    <row r="795" ht="36" customHeight="1" spans="1:7">
      <c r="A795" s="292">
        <f t="shared" si="24"/>
        <v>3</v>
      </c>
      <c r="B795" s="306">
        <v>212</v>
      </c>
      <c r="C795" s="300" t="s">
        <v>120</v>
      </c>
      <c r="D795" s="301">
        <f>SUM(D796,D807,D809,D812,D814,D816)</f>
        <v>4988</v>
      </c>
      <c r="E795" s="301">
        <f>SUM(E796,E807,E809,E812,E814,E816)</f>
        <v>6742</v>
      </c>
      <c r="F795" s="301">
        <v>2522</v>
      </c>
      <c r="G795" s="117">
        <f t="shared" si="25"/>
        <v>-0.626</v>
      </c>
    </row>
    <row r="796" ht="36" customHeight="1" spans="1:7">
      <c r="A796" s="292">
        <f t="shared" si="24"/>
        <v>5</v>
      </c>
      <c r="B796" s="303">
        <v>21201</v>
      </c>
      <c r="C796" s="343" t="s">
        <v>719</v>
      </c>
      <c r="D796" s="317">
        <f>SUM(D797:D806)</f>
        <v>1386</v>
      </c>
      <c r="E796" s="317">
        <f>SUM(E797:E806)</f>
        <v>1430</v>
      </c>
      <c r="F796" s="317">
        <v>1263</v>
      </c>
      <c r="G796" s="121">
        <f t="shared" si="25"/>
        <v>-0.117</v>
      </c>
    </row>
    <row r="797" s="335" customFormat="1" ht="36" customHeight="1" spans="1:7">
      <c r="A797" s="292">
        <f t="shared" si="24"/>
        <v>7</v>
      </c>
      <c r="B797" s="303">
        <v>2120101</v>
      </c>
      <c r="C797" s="422" t="s">
        <v>156</v>
      </c>
      <c r="D797" s="317">
        <v>263</v>
      </c>
      <c r="E797" s="317">
        <v>287</v>
      </c>
      <c r="F797" s="317">
        <v>313</v>
      </c>
      <c r="G797" s="121">
        <f t="shared" si="25"/>
        <v>0.091</v>
      </c>
    </row>
    <row r="798" s="335" customFormat="1" ht="36" customHeight="1" spans="1:7">
      <c r="A798" s="292">
        <f t="shared" si="24"/>
        <v>7</v>
      </c>
      <c r="B798" s="303">
        <v>2120102</v>
      </c>
      <c r="C798" s="422" t="s">
        <v>157</v>
      </c>
      <c r="D798" s="317">
        <v>0</v>
      </c>
      <c r="E798" s="317">
        <v>0</v>
      </c>
      <c r="F798" s="317">
        <v>0</v>
      </c>
      <c r="G798" s="121" t="str">
        <f t="shared" si="25"/>
        <v/>
      </c>
    </row>
    <row r="799" s="335" customFormat="1" ht="36" customHeight="1" spans="1:7">
      <c r="A799" s="292">
        <f t="shared" si="24"/>
        <v>7</v>
      </c>
      <c r="B799" s="303">
        <v>2120103</v>
      </c>
      <c r="C799" s="422" t="s">
        <v>158</v>
      </c>
      <c r="D799" s="317">
        <v>0</v>
      </c>
      <c r="E799" s="317">
        <v>0</v>
      </c>
      <c r="F799" s="317">
        <v>0</v>
      </c>
      <c r="G799" s="121" t="str">
        <f t="shared" si="25"/>
        <v/>
      </c>
    </row>
    <row r="800" s="335" customFormat="1" ht="36" customHeight="1" spans="1:7">
      <c r="A800" s="292">
        <f t="shared" si="24"/>
        <v>7</v>
      </c>
      <c r="B800" s="303">
        <v>2120104</v>
      </c>
      <c r="C800" s="422" t="s">
        <v>720</v>
      </c>
      <c r="D800" s="317">
        <v>671</v>
      </c>
      <c r="E800" s="317">
        <v>685</v>
      </c>
      <c r="F800" s="317">
        <v>496</v>
      </c>
      <c r="G800" s="121">
        <f t="shared" si="25"/>
        <v>-0.276</v>
      </c>
    </row>
    <row r="801" s="335" customFormat="1" ht="36" customHeight="1" spans="1:7">
      <c r="A801" s="292">
        <f t="shared" si="24"/>
        <v>7</v>
      </c>
      <c r="B801" s="303">
        <v>2120105</v>
      </c>
      <c r="C801" s="422" t="s">
        <v>721</v>
      </c>
      <c r="D801" s="317">
        <v>0</v>
      </c>
      <c r="E801" s="317">
        <v>0</v>
      </c>
      <c r="F801" s="317">
        <v>0</v>
      </c>
      <c r="G801" s="121" t="str">
        <f t="shared" si="25"/>
        <v/>
      </c>
    </row>
    <row r="802" s="335" customFormat="1" ht="36" customHeight="1" spans="1:7">
      <c r="A802" s="292">
        <f t="shared" si="24"/>
        <v>7</v>
      </c>
      <c r="B802" s="303">
        <v>2120106</v>
      </c>
      <c r="C802" s="422" t="s">
        <v>722</v>
      </c>
      <c r="D802" s="317">
        <v>117</v>
      </c>
      <c r="E802" s="317">
        <v>116</v>
      </c>
      <c r="F802" s="317">
        <v>121</v>
      </c>
      <c r="G802" s="121">
        <f t="shared" si="25"/>
        <v>0.043</v>
      </c>
    </row>
    <row r="803" s="335" customFormat="1" ht="36" customHeight="1" spans="1:7">
      <c r="A803" s="292">
        <f t="shared" si="24"/>
        <v>7</v>
      </c>
      <c r="B803" s="303">
        <v>2120107</v>
      </c>
      <c r="C803" s="422" t="s">
        <v>723</v>
      </c>
      <c r="D803" s="317">
        <v>0</v>
      </c>
      <c r="E803" s="317">
        <v>0</v>
      </c>
      <c r="F803" s="317">
        <v>0</v>
      </c>
      <c r="G803" s="121" t="str">
        <f t="shared" si="25"/>
        <v/>
      </c>
    </row>
    <row r="804" s="335" customFormat="1" ht="36" customHeight="1" spans="1:7">
      <c r="A804" s="292">
        <f t="shared" si="24"/>
        <v>7</v>
      </c>
      <c r="B804" s="303">
        <v>2120109</v>
      </c>
      <c r="C804" s="422" t="s">
        <v>724</v>
      </c>
      <c r="D804" s="317">
        <v>0</v>
      </c>
      <c r="E804" s="317">
        <v>0</v>
      </c>
      <c r="F804" s="317">
        <v>0</v>
      </c>
      <c r="G804" s="121" t="str">
        <f t="shared" si="25"/>
        <v/>
      </c>
    </row>
    <row r="805" s="335" customFormat="1" ht="36" customHeight="1" spans="1:7">
      <c r="A805" s="292">
        <f t="shared" si="24"/>
        <v>7</v>
      </c>
      <c r="B805" s="303">
        <v>2120110</v>
      </c>
      <c r="C805" s="422" t="s">
        <v>725</v>
      </c>
      <c r="D805" s="317">
        <v>0</v>
      </c>
      <c r="E805" s="317">
        <v>0</v>
      </c>
      <c r="F805" s="317">
        <v>0</v>
      </c>
      <c r="G805" s="121" t="str">
        <f t="shared" si="25"/>
        <v/>
      </c>
    </row>
    <row r="806" s="335" customFormat="1" ht="36" customHeight="1" spans="1:7">
      <c r="A806" s="292">
        <f t="shared" si="24"/>
        <v>7</v>
      </c>
      <c r="B806" s="303">
        <v>2120199</v>
      </c>
      <c r="C806" s="422" t="s">
        <v>726</v>
      </c>
      <c r="D806" s="317">
        <v>335</v>
      </c>
      <c r="E806" s="317">
        <v>342</v>
      </c>
      <c r="F806" s="317">
        <v>333</v>
      </c>
      <c r="G806" s="121">
        <f t="shared" si="25"/>
        <v>-0.026</v>
      </c>
    </row>
    <row r="807" ht="36" customHeight="1" spans="1:7">
      <c r="A807" s="292">
        <f t="shared" si="24"/>
        <v>5</v>
      </c>
      <c r="B807" s="303">
        <v>21202</v>
      </c>
      <c r="C807" s="343" t="s">
        <v>727</v>
      </c>
      <c r="D807" s="317">
        <f>D808</f>
        <v>0</v>
      </c>
      <c r="E807" s="317">
        <f>E808</f>
        <v>33</v>
      </c>
      <c r="F807" s="317">
        <v>33</v>
      </c>
      <c r="G807" s="121">
        <f t="shared" si="25"/>
        <v>0</v>
      </c>
    </row>
    <row r="808" s="335" customFormat="1" ht="36" customHeight="1" spans="1:7">
      <c r="A808" s="292">
        <f t="shared" si="24"/>
        <v>7</v>
      </c>
      <c r="B808" s="308">
        <v>2120201</v>
      </c>
      <c r="C808" s="431" t="s">
        <v>727</v>
      </c>
      <c r="D808" s="317">
        <v>0</v>
      </c>
      <c r="E808" s="317">
        <v>33</v>
      </c>
      <c r="F808" s="317">
        <v>33</v>
      </c>
      <c r="G808" s="121">
        <f t="shared" si="25"/>
        <v>0</v>
      </c>
    </row>
    <row r="809" ht="36" customHeight="1" spans="1:7">
      <c r="A809" s="292">
        <f t="shared" si="24"/>
        <v>5</v>
      </c>
      <c r="B809" s="303">
        <v>21203</v>
      </c>
      <c r="C809" s="343" t="s">
        <v>728</v>
      </c>
      <c r="D809" s="317">
        <f>SUM(D810:D811)</f>
        <v>93</v>
      </c>
      <c r="E809" s="317">
        <f>SUM(E810:E811)</f>
        <v>208</v>
      </c>
      <c r="F809" s="317">
        <v>183</v>
      </c>
      <c r="G809" s="121">
        <f t="shared" si="25"/>
        <v>-0.12</v>
      </c>
    </row>
    <row r="810" s="335" customFormat="1" ht="36" customHeight="1" spans="1:7">
      <c r="A810" s="292">
        <f t="shared" si="24"/>
        <v>7</v>
      </c>
      <c r="B810" s="303">
        <v>2120303</v>
      </c>
      <c r="C810" s="422" t="s">
        <v>729</v>
      </c>
      <c r="D810" s="317">
        <v>13</v>
      </c>
      <c r="E810" s="317">
        <v>165</v>
      </c>
      <c r="F810" s="317">
        <v>0</v>
      </c>
      <c r="G810" s="121">
        <f t="shared" si="25"/>
        <v>-1</v>
      </c>
    </row>
    <row r="811" s="335" customFormat="1" ht="36" customHeight="1" spans="1:7">
      <c r="A811" s="292">
        <f t="shared" si="24"/>
        <v>7</v>
      </c>
      <c r="B811" s="303">
        <v>2120399</v>
      </c>
      <c r="C811" s="422" t="s">
        <v>730</v>
      </c>
      <c r="D811" s="317">
        <v>80</v>
      </c>
      <c r="E811" s="317">
        <v>43</v>
      </c>
      <c r="F811" s="317">
        <v>183</v>
      </c>
      <c r="G811" s="121">
        <f t="shared" si="25"/>
        <v>3.256</v>
      </c>
    </row>
    <row r="812" ht="36" customHeight="1" spans="1:7">
      <c r="A812" s="292">
        <f t="shared" si="24"/>
        <v>5</v>
      </c>
      <c r="B812" s="303">
        <v>21205</v>
      </c>
      <c r="C812" s="343" t="s">
        <v>731</v>
      </c>
      <c r="D812" s="317">
        <f t="shared" ref="D812:D816" si="26">D813</f>
        <v>869</v>
      </c>
      <c r="E812" s="317">
        <f t="shared" ref="E812:E816" si="27">E813</f>
        <v>880</v>
      </c>
      <c r="F812" s="317">
        <v>863</v>
      </c>
      <c r="G812" s="121">
        <f t="shared" si="25"/>
        <v>-0.019</v>
      </c>
    </row>
    <row r="813" s="335" customFormat="1" ht="36" customHeight="1" spans="1:7">
      <c r="A813" s="292">
        <f t="shared" si="24"/>
        <v>7</v>
      </c>
      <c r="B813" s="308">
        <v>2120501</v>
      </c>
      <c r="C813" s="431" t="s">
        <v>731</v>
      </c>
      <c r="D813" s="317">
        <v>869</v>
      </c>
      <c r="E813" s="317">
        <v>880</v>
      </c>
      <c r="F813" s="317">
        <v>863</v>
      </c>
      <c r="G813" s="121">
        <f t="shared" si="25"/>
        <v>-0.019</v>
      </c>
    </row>
    <row r="814" ht="36" customHeight="1" spans="1:7">
      <c r="A814" s="292">
        <f t="shared" si="24"/>
        <v>5</v>
      </c>
      <c r="B814" s="303">
        <v>21206</v>
      </c>
      <c r="C814" s="343" t="s">
        <v>732</v>
      </c>
      <c r="D814" s="317">
        <f t="shared" si="26"/>
        <v>0</v>
      </c>
      <c r="E814" s="317">
        <f t="shared" si="27"/>
        <v>0</v>
      </c>
      <c r="F814" s="317">
        <v>0</v>
      </c>
      <c r="G814" s="121" t="str">
        <f t="shared" si="25"/>
        <v/>
      </c>
    </row>
    <row r="815" s="335" customFormat="1" ht="36" customHeight="1" spans="1:7">
      <c r="A815" s="292">
        <f t="shared" si="24"/>
        <v>7</v>
      </c>
      <c r="B815" s="308">
        <v>2120601</v>
      </c>
      <c r="C815" s="431" t="s">
        <v>732</v>
      </c>
      <c r="D815" s="317">
        <v>0</v>
      </c>
      <c r="E815" s="317">
        <v>0</v>
      </c>
      <c r="F815" s="317">
        <v>0</v>
      </c>
      <c r="G815" s="121" t="str">
        <f t="shared" si="25"/>
        <v/>
      </c>
    </row>
    <row r="816" ht="36" customHeight="1" spans="1:7">
      <c r="A816" s="292">
        <f t="shared" si="24"/>
        <v>5</v>
      </c>
      <c r="B816" s="303">
        <v>21299</v>
      </c>
      <c r="C816" s="343" t="s">
        <v>733</v>
      </c>
      <c r="D816" s="317">
        <f t="shared" si="26"/>
        <v>2640</v>
      </c>
      <c r="E816" s="317">
        <f t="shared" si="27"/>
        <v>4191</v>
      </c>
      <c r="F816" s="317">
        <v>180</v>
      </c>
      <c r="G816" s="121">
        <f t="shared" si="25"/>
        <v>-0.957</v>
      </c>
    </row>
    <row r="817" s="335" customFormat="1" ht="36" customHeight="1" spans="1:7">
      <c r="A817" s="292">
        <f t="shared" si="24"/>
        <v>7</v>
      </c>
      <c r="B817" s="308">
        <v>2129999</v>
      </c>
      <c r="C817" s="431" t="s">
        <v>733</v>
      </c>
      <c r="D817" s="317">
        <v>2640</v>
      </c>
      <c r="E817" s="317">
        <v>4191</v>
      </c>
      <c r="F817" s="317">
        <v>180</v>
      </c>
      <c r="G817" s="121">
        <f t="shared" si="25"/>
        <v>-0.957</v>
      </c>
    </row>
    <row r="818" ht="36" customHeight="1" spans="1:7">
      <c r="A818" s="292">
        <f t="shared" si="24"/>
        <v>3</v>
      </c>
      <c r="B818" s="306">
        <v>213</v>
      </c>
      <c r="C818" s="300" t="s">
        <v>121</v>
      </c>
      <c r="D818" s="301">
        <f>SUM(D819,D845,D870,D898,D909,D916,D923,D926)</f>
        <v>27004</v>
      </c>
      <c r="E818" s="301">
        <f>SUM(E819,E845,E870,E898,E909,E916,E923,E926)</f>
        <v>24541</v>
      </c>
      <c r="F818" s="301">
        <v>22019</v>
      </c>
      <c r="G818" s="117">
        <f t="shared" si="25"/>
        <v>-0.103</v>
      </c>
    </row>
    <row r="819" ht="36" customHeight="1" spans="1:7">
      <c r="A819" s="292">
        <f t="shared" si="24"/>
        <v>5</v>
      </c>
      <c r="B819" s="303">
        <v>21301</v>
      </c>
      <c r="C819" s="343" t="s">
        <v>734</v>
      </c>
      <c r="D819" s="317">
        <f>SUM(D820:D844)</f>
        <v>8238</v>
      </c>
      <c r="E819" s="317">
        <f>SUM(E820:E844)</f>
        <v>9162</v>
      </c>
      <c r="F819" s="317">
        <v>9175</v>
      </c>
      <c r="G819" s="121">
        <f t="shared" si="25"/>
        <v>0.001</v>
      </c>
    </row>
    <row r="820" s="335" customFormat="1" ht="36" customHeight="1" spans="1:7">
      <c r="A820" s="292">
        <f t="shared" si="24"/>
        <v>7</v>
      </c>
      <c r="B820" s="303">
        <v>2130101</v>
      </c>
      <c r="C820" s="422" t="s">
        <v>156</v>
      </c>
      <c r="D820" s="317">
        <v>409</v>
      </c>
      <c r="E820" s="317">
        <v>422</v>
      </c>
      <c r="F820" s="317">
        <v>367</v>
      </c>
      <c r="G820" s="121">
        <f t="shared" si="25"/>
        <v>-0.13</v>
      </c>
    </row>
    <row r="821" s="335" customFormat="1" ht="36" customHeight="1" spans="1:7">
      <c r="A821" s="292">
        <f t="shared" si="24"/>
        <v>7</v>
      </c>
      <c r="B821" s="303">
        <v>2130102</v>
      </c>
      <c r="C821" s="422" t="s">
        <v>157</v>
      </c>
      <c r="D821" s="317">
        <v>8</v>
      </c>
      <c r="E821" s="317">
        <v>8</v>
      </c>
      <c r="F821" s="317">
        <v>0</v>
      </c>
      <c r="G821" s="121">
        <f t="shared" si="25"/>
        <v>-1</v>
      </c>
    </row>
    <row r="822" s="335" customFormat="1" ht="36" customHeight="1" spans="1:7">
      <c r="A822" s="292">
        <f t="shared" si="24"/>
        <v>7</v>
      </c>
      <c r="B822" s="303">
        <v>2130103</v>
      </c>
      <c r="C822" s="422" t="s">
        <v>158</v>
      </c>
      <c r="D822" s="317">
        <v>0</v>
      </c>
      <c r="E822" s="317">
        <v>2</v>
      </c>
      <c r="F822" s="317">
        <v>0</v>
      </c>
      <c r="G822" s="121">
        <f t="shared" si="25"/>
        <v>-1</v>
      </c>
    </row>
    <row r="823" s="335" customFormat="1" ht="36" customHeight="1" spans="1:7">
      <c r="A823" s="292">
        <f t="shared" si="24"/>
        <v>7</v>
      </c>
      <c r="B823" s="303">
        <v>2130104</v>
      </c>
      <c r="C823" s="422" t="s">
        <v>165</v>
      </c>
      <c r="D823" s="317">
        <v>3138</v>
      </c>
      <c r="E823" s="317">
        <v>3470</v>
      </c>
      <c r="F823" s="317">
        <v>3381</v>
      </c>
      <c r="G823" s="121">
        <f t="shared" si="25"/>
        <v>-0.026</v>
      </c>
    </row>
    <row r="824" s="335" customFormat="1" ht="36" customHeight="1" spans="1:7">
      <c r="A824" s="292">
        <f t="shared" si="24"/>
        <v>7</v>
      </c>
      <c r="B824" s="303">
        <v>2130105</v>
      </c>
      <c r="C824" s="422" t="s">
        <v>735</v>
      </c>
      <c r="D824" s="317">
        <v>0</v>
      </c>
      <c r="E824" s="317">
        <v>0</v>
      </c>
      <c r="F824" s="317">
        <v>0</v>
      </c>
      <c r="G824" s="121" t="str">
        <f t="shared" si="25"/>
        <v/>
      </c>
    </row>
    <row r="825" s="335" customFormat="1" ht="36" customHeight="1" spans="1:7">
      <c r="A825" s="292">
        <f t="shared" si="24"/>
        <v>7</v>
      </c>
      <c r="B825" s="303">
        <v>2130106</v>
      </c>
      <c r="C825" s="422" t="s">
        <v>1729</v>
      </c>
      <c r="D825" s="317">
        <v>1314</v>
      </c>
      <c r="E825" s="317">
        <v>49</v>
      </c>
      <c r="F825" s="317">
        <v>94</v>
      </c>
      <c r="G825" s="121">
        <f t="shared" si="25"/>
        <v>0.918</v>
      </c>
    </row>
    <row r="826" s="335" customFormat="1" ht="36" customHeight="1" spans="1:7">
      <c r="A826" s="292">
        <f t="shared" si="24"/>
        <v>7</v>
      </c>
      <c r="B826" s="303">
        <v>2130108</v>
      </c>
      <c r="C826" s="422" t="s">
        <v>737</v>
      </c>
      <c r="D826" s="317">
        <v>113</v>
      </c>
      <c r="E826" s="317">
        <v>63</v>
      </c>
      <c r="F826" s="317">
        <v>67</v>
      </c>
      <c r="G826" s="121">
        <f t="shared" si="25"/>
        <v>0.063</v>
      </c>
    </row>
    <row r="827" s="335" customFormat="1" ht="36" customHeight="1" spans="1:7">
      <c r="A827" s="292">
        <f t="shared" si="24"/>
        <v>7</v>
      </c>
      <c r="B827" s="303">
        <v>2130109</v>
      </c>
      <c r="C827" s="422" t="s">
        <v>738</v>
      </c>
      <c r="D827" s="317">
        <v>6</v>
      </c>
      <c r="E827" s="317">
        <v>10</v>
      </c>
      <c r="F827" s="317">
        <v>10</v>
      </c>
      <c r="G827" s="121">
        <f t="shared" si="25"/>
        <v>0</v>
      </c>
    </row>
    <row r="828" s="335" customFormat="1" ht="36" customHeight="1" spans="1:7">
      <c r="A828" s="292">
        <f t="shared" si="24"/>
        <v>7</v>
      </c>
      <c r="B828" s="303">
        <v>2130110</v>
      </c>
      <c r="C828" s="422" t="s">
        <v>739</v>
      </c>
      <c r="D828" s="317">
        <v>0</v>
      </c>
      <c r="E828" s="317">
        <v>0</v>
      </c>
      <c r="F828" s="317">
        <v>0</v>
      </c>
      <c r="G828" s="121" t="str">
        <f t="shared" si="25"/>
        <v/>
      </c>
    </row>
    <row r="829" s="335" customFormat="1" ht="36" customHeight="1" spans="1:7">
      <c r="A829" s="292">
        <f t="shared" si="24"/>
        <v>7</v>
      </c>
      <c r="B829" s="303">
        <v>2130111</v>
      </c>
      <c r="C829" s="422" t="s">
        <v>740</v>
      </c>
      <c r="D829" s="317">
        <v>104</v>
      </c>
      <c r="E829" s="317">
        <v>0</v>
      </c>
      <c r="F829" s="317">
        <v>0</v>
      </c>
      <c r="G829" s="121" t="str">
        <f t="shared" si="25"/>
        <v/>
      </c>
    </row>
    <row r="830" s="335" customFormat="1" ht="36" customHeight="1" spans="1:7">
      <c r="A830" s="292">
        <f t="shared" si="24"/>
        <v>7</v>
      </c>
      <c r="B830" s="303">
        <v>2130112</v>
      </c>
      <c r="C830" s="422" t="s">
        <v>741</v>
      </c>
      <c r="D830" s="317">
        <v>0</v>
      </c>
      <c r="E830" s="317">
        <v>0</v>
      </c>
      <c r="F830" s="317">
        <v>0</v>
      </c>
      <c r="G830" s="121" t="str">
        <f t="shared" si="25"/>
        <v/>
      </c>
    </row>
    <row r="831" s="335" customFormat="1" ht="36" customHeight="1" spans="1:7">
      <c r="A831" s="292">
        <f t="shared" si="24"/>
        <v>7</v>
      </c>
      <c r="B831" s="303">
        <v>2130114</v>
      </c>
      <c r="C831" s="422" t="s">
        <v>742</v>
      </c>
      <c r="D831" s="317">
        <v>0</v>
      </c>
      <c r="E831" s="317">
        <v>0</v>
      </c>
      <c r="F831" s="317">
        <v>0</v>
      </c>
      <c r="G831" s="121" t="str">
        <f t="shared" si="25"/>
        <v/>
      </c>
    </row>
    <row r="832" s="335" customFormat="1" ht="36" customHeight="1" spans="1:7">
      <c r="A832" s="292">
        <f t="shared" si="24"/>
        <v>7</v>
      </c>
      <c r="B832" s="303">
        <v>2130119</v>
      </c>
      <c r="C832" s="422" t="s">
        <v>743</v>
      </c>
      <c r="D832" s="317">
        <v>0</v>
      </c>
      <c r="E832" s="317">
        <v>5</v>
      </c>
      <c r="F832" s="317">
        <v>5</v>
      </c>
      <c r="G832" s="121">
        <f t="shared" si="25"/>
        <v>0</v>
      </c>
    </row>
    <row r="833" s="335" customFormat="1" ht="36" customHeight="1" spans="1:7">
      <c r="A833" s="292">
        <f t="shared" si="24"/>
        <v>7</v>
      </c>
      <c r="B833" s="303">
        <v>2130120</v>
      </c>
      <c r="C833" s="422" t="s">
        <v>744</v>
      </c>
      <c r="D833" s="317">
        <v>0</v>
      </c>
      <c r="E833" s="317">
        <v>244</v>
      </c>
      <c r="F833" s="317">
        <v>994</v>
      </c>
      <c r="G833" s="121">
        <f t="shared" si="25"/>
        <v>3.074</v>
      </c>
    </row>
    <row r="834" s="335" customFormat="1" ht="36" customHeight="1" spans="1:7">
      <c r="A834" s="292">
        <f t="shared" si="24"/>
        <v>7</v>
      </c>
      <c r="B834" s="303">
        <v>2130121</v>
      </c>
      <c r="C834" s="422" t="s">
        <v>745</v>
      </c>
      <c r="D834" s="317">
        <v>0</v>
      </c>
      <c r="E834" s="317">
        <v>0</v>
      </c>
      <c r="F834" s="317">
        <v>0</v>
      </c>
      <c r="G834" s="121" t="str">
        <f t="shared" si="25"/>
        <v/>
      </c>
    </row>
    <row r="835" s="335" customFormat="1" ht="36" customHeight="1" spans="1:7">
      <c r="A835" s="292">
        <f t="shared" si="24"/>
        <v>7</v>
      </c>
      <c r="B835" s="303">
        <v>2130122</v>
      </c>
      <c r="C835" s="422" t="s">
        <v>1730</v>
      </c>
      <c r="D835" s="317">
        <v>20</v>
      </c>
      <c r="E835" s="317">
        <v>340</v>
      </c>
      <c r="F835" s="317">
        <v>1525</v>
      </c>
      <c r="G835" s="121">
        <f t="shared" si="25"/>
        <v>3.485</v>
      </c>
    </row>
    <row r="836" s="335" customFormat="1" ht="36" customHeight="1" spans="1:7">
      <c r="A836" s="292">
        <f t="shared" si="24"/>
        <v>7</v>
      </c>
      <c r="B836" s="303">
        <v>2130124</v>
      </c>
      <c r="C836" s="422" t="s">
        <v>747</v>
      </c>
      <c r="D836" s="317">
        <v>9</v>
      </c>
      <c r="E836" s="317">
        <v>0</v>
      </c>
      <c r="F836" s="317">
        <v>0</v>
      </c>
      <c r="G836" s="121" t="str">
        <f t="shared" si="25"/>
        <v/>
      </c>
    </row>
    <row r="837" s="335" customFormat="1" ht="36" customHeight="1" spans="1:7">
      <c r="A837" s="292">
        <f t="shared" ref="A837:A900" si="28">LEN(B837)</f>
        <v>7</v>
      </c>
      <c r="B837" s="303">
        <v>2130125</v>
      </c>
      <c r="C837" s="422" t="s">
        <v>748</v>
      </c>
      <c r="D837" s="317">
        <v>1</v>
      </c>
      <c r="E837" s="317">
        <v>0</v>
      </c>
      <c r="F837" s="317">
        <v>0</v>
      </c>
      <c r="G837" s="121" t="str">
        <f t="shared" ref="G837:G900" si="29">IF(E837&gt;0,(F837-E837)/E837,"")</f>
        <v/>
      </c>
    </row>
    <row r="838" s="335" customFormat="1" ht="36" customHeight="1" spans="1:7">
      <c r="A838" s="292">
        <f t="shared" si="28"/>
        <v>7</v>
      </c>
      <c r="B838" s="303">
        <v>2130126</v>
      </c>
      <c r="C838" s="422" t="s">
        <v>749</v>
      </c>
      <c r="D838" s="317">
        <v>677</v>
      </c>
      <c r="E838" s="317">
        <v>1429</v>
      </c>
      <c r="F838" s="317">
        <v>1297</v>
      </c>
      <c r="G838" s="121">
        <f t="shared" si="29"/>
        <v>-0.092</v>
      </c>
    </row>
    <row r="839" s="335" customFormat="1" ht="36" customHeight="1" spans="1:7">
      <c r="A839" s="292">
        <f t="shared" si="28"/>
        <v>7</v>
      </c>
      <c r="B839" s="303">
        <v>2130135</v>
      </c>
      <c r="C839" s="422" t="s">
        <v>750</v>
      </c>
      <c r="D839" s="317">
        <v>0</v>
      </c>
      <c r="E839" s="317">
        <v>383</v>
      </c>
      <c r="F839" s="317">
        <v>383</v>
      </c>
      <c r="G839" s="121">
        <f t="shared" si="29"/>
        <v>0</v>
      </c>
    </row>
    <row r="840" s="335" customFormat="1" ht="36" customHeight="1" spans="1:7">
      <c r="A840" s="292">
        <f t="shared" si="28"/>
        <v>7</v>
      </c>
      <c r="B840" s="303">
        <v>2130142</v>
      </c>
      <c r="C840" s="422" t="s">
        <v>751</v>
      </c>
      <c r="D840" s="317">
        <v>0</v>
      </c>
      <c r="E840" s="317">
        <v>0</v>
      </c>
      <c r="F840" s="317">
        <v>0</v>
      </c>
      <c r="G840" s="121" t="str">
        <f t="shared" si="29"/>
        <v/>
      </c>
    </row>
    <row r="841" s="335" customFormat="1" ht="36" customHeight="1" spans="1:7">
      <c r="A841" s="292">
        <f t="shared" si="28"/>
        <v>7</v>
      </c>
      <c r="B841" s="303">
        <v>2130148</v>
      </c>
      <c r="C841" s="428" t="s">
        <v>1731</v>
      </c>
      <c r="D841" s="317">
        <v>0</v>
      </c>
      <c r="E841" s="317">
        <v>0</v>
      </c>
      <c r="F841" s="317">
        <v>0</v>
      </c>
      <c r="G841" s="121" t="str">
        <f t="shared" si="29"/>
        <v/>
      </c>
    </row>
    <row r="842" s="335" customFormat="1" ht="36" customHeight="1" spans="1:7">
      <c r="A842" s="292">
        <f t="shared" si="28"/>
        <v>7</v>
      </c>
      <c r="B842" s="303">
        <v>2130152</v>
      </c>
      <c r="C842" s="422" t="s">
        <v>753</v>
      </c>
      <c r="D842" s="317">
        <v>0</v>
      </c>
      <c r="E842" s="317">
        <v>0</v>
      </c>
      <c r="F842" s="317">
        <v>0</v>
      </c>
      <c r="G842" s="121" t="str">
        <f t="shared" si="29"/>
        <v/>
      </c>
    </row>
    <row r="843" s="335" customFormat="1" ht="36" customHeight="1" spans="1:7">
      <c r="A843" s="292">
        <f t="shared" si="28"/>
        <v>7</v>
      </c>
      <c r="B843" s="303">
        <v>2130153</v>
      </c>
      <c r="C843" s="422" t="s">
        <v>754</v>
      </c>
      <c r="D843" s="317">
        <v>1071</v>
      </c>
      <c r="E843" s="317">
        <v>1118</v>
      </c>
      <c r="F843" s="317">
        <v>960</v>
      </c>
      <c r="G843" s="121">
        <f t="shared" si="29"/>
        <v>-0.141</v>
      </c>
    </row>
    <row r="844" s="335" customFormat="1" ht="36" customHeight="1" spans="1:7">
      <c r="A844" s="292">
        <f t="shared" si="28"/>
        <v>7</v>
      </c>
      <c r="B844" s="303">
        <v>2130199</v>
      </c>
      <c r="C844" s="422" t="s">
        <v>755</v>
      </c>
      <c r="D844" s="317">
        <v>1368</v>
      </c>
      <c r="E844" s="317">
        <v>1619</v>
      </c>
      <c r="F844" s="317">
        <v>92</v>
      </c>
      <c r="G844" s="121">
        <f t="shared" si="29"/>
        <v>-0.943</v>
      </c>
    </row>
    <row r="845" ht="36" customHeight="1" spans="1:7">
      <c r="A845" s="292">
        <f t="shared" si="28"/>
        <v>5</v>
      </c>
      <c r="B845" s="303">
        <v>21302</v>
      </c>
      <c r="C845" s="343" t="s">
        <v>756</v>
      </c>
      <c r="D845" s="317">
        <f>SUM(D846:D869)</f>
        <v>2523</v>
      </c>
      <c r="E845" s="317">
        <f>SUM(E846:E869)</f>
        <v>2020</v>
      </c>
      <c r="F845" s="317">
        <v>2245</v>
      </c>
      <c r="G845" s="121">
        <f t="shared" si="29"/>
        <v>0.111</v>
      </c>
    </row>
    <row r="846" s="335" customFormat="1" ht="36" customHeight="1" spans="1:7">
      <c r="A846" s="292">
        <f t="shared" si="28"/>
        <v>7</v>
      </c>
      <c r="B846" s="303">
        <v>2130201</v>
      </c>
      <c r="C846" s="422" t="s">
        <v>156</v>
      </c>
      <c r="D846" s="317">
        <v>297</v>
      </c>
      <c r="E846" s="317">
        <v>315</v>
      </c>
      <c r="F846" s="317">
        <v>294</v>
      </c>
      <c r="G846" s="121">
        <f t="shared" si="29"/>
        <v>-0.067</v>
      </c>
    </row>
    <row r="847" s="335" customFormat="1" ht="36" customHeight="1" spans="1:7">
      <c r="A847" s="292">
        <f t="shared" si="28"/>
        <v>7</v>
      </c>
      <c r="B847" s="303">
        <v>2130202</v>
      </c>
      <c r="C847" s="422" t="s">
        <v>157</v>
      </c>
      <c r="D847" s="317">
        <v>0</v>
      </c>
      <c r="E847" s="317">
        <v>0</v>
      </c>
      <c r="F847" s="317">
        <v>0</v>
      </c>
      <c r="G847" s="121" t="str">
        <f t="shared" si="29"/>
        <v/>
      </c>
    </row>
    <row r="848" s="335" customFormat="1" ht="36" customHeight="1" spans="1:7">
      <c r="A848" s="292">
        <f t="shared" si="28"/>
        <v>7</v>
      </c>
      <c r="B848" s="303">
        <v>2130203</v>
      </c>
      <c r="C848" s="422" t="s">
        <v>158</v>
      </c>
      <c r="D848" s="317">
        <v>0</v>
      </c>
      <c r="E848" s="317">
        <v>0</v>
      </c>
      <c r="F848" s="317">
        <v>0</v>
      </c>
      <c r="G848" s="121" t="str">
        <f t="shared" si="29"/>
        <v/>
      </c>
    </row>
    <row r="849" s="335" customFormat="1" ht="36" customHeight="1" spans="1:7">
      <c r="A849" s="292">
        <f t="shared" si="28"/>
        <v>7</v>
      </c>
      <c r="B849" s="303">
        <v>2130204</v>
      </c>
      <c r="C849" s="422" t="s">
        <v>757</v>
      </c>
      <c r="D849" s="317">
        <v>383</v>
      </c>
      <c r="E849" s="317">
        <v>434</v>
      </c>
      <c r="F849" s="317">
        <v>477</v>
      </c>
      <c r="G849" s="121">
        <f t="shared" si="29"/>
        <v>0.099</v>
      </c>
    </row>
    <row r="850" s="335" customFormat="1" ht="36" customHeight="1" spans="1:7">
      <c r="A850" s="292">
        <f t="shared" si="28"/>
        <v>7</v>
      </c>
      <c r="B850" s="303">
        <v>2130205</v>
      </c>
      <c r="C850" s="422" t="s">
        <v>758</v>
      </c>
      <c r="D850" s="317">
        <v>1168</v>
      </c>
      <c r="E850" s="317">
        <v>666</v>
      </c>
      <c r="F850" s="317">
        <v>676</v>
      </c>
      <c r="G850" s="121">
        <f t="shared" si="29"/>
        <v>0.015</v>
      </c>
    </row>
    <row r="851" s="335" customFormat="1" ht="36" customHeight="1" spans="1:7">
      <c r="A851" s="292">
        <f t="shared" si="28"/>
        <v>7</v>
      </c>
      <c r="B851" s="303">
        <v>2130206</v>
      </c>
      <c r="C851" s="422" t="s">
        <v>759</v>
      </c>
      <c r="D851" s="317">
        <v>0</v>
      </c>
      <c r="E851" s="317">
        <v>0</v>
      </c>
      <c r="F851" s="317">
        <v>0</v>
      </c>
      <c r="G851" s="121" t="str">
        <f t="shared" si="29"/>
        <v/>
      </c>
    </row>
    <row r="852" s="335" customFormat="1" ht="36" customHeight="1" spans="1:7">
      <c r="A852" s="292">
        <f t="shared" si="28"/>
        <v>7</v>
      </c>
      <c r="B852" s="303">
        <v>2130207</v>
      </c>
      <c r="C852" s="422" t="s">
        <v>760</v>
      </c>
      <c r="D852" s="317">
        <v>0</v>
      </c>
      <c r="E852" s="317">
        <v>38</v>
      </c>
      <c r="F852" s="317">
        <v>38</v>
      </c>
      <c r="G852" s="121">
        <f t="shared" si="29"/>
        <v>0</v>
      </c>
    </row>
    <row r="853" s="335" customFormat="1" ht="36" customHeight="1" spans="1:7">
      <c r="A853" s="292">
        <f t="shared" si="28"/>
        <v>7</v>
      </c>
      <c r="B853" s="303">
        <v>2130209</v>
      </c>
      <c r="C853" s="422" t="s">
        <v>761</v>
      </c>
      <c r="D853" s="317">
        <v>40</v>
      </c>
      <c r="E853" s="317">
        <v>391</v>
      </c>
      <c r="F853" s="317">
        <v>391</v>
      </c>
      <c r="G853" s="121">
        <f t="shared" si="29"/>
        <v>0</v>
      </c>
    </row>
    <row r="854" s="335" customFormat="1" ht="36" customHeight="1" spans="1:7">
      <c r="A854" s="292">
        <f t="shared" si="28"/>
        <v>7</v>
      </c>
      <c r="B854" s="303">
        <v>2130210</v>
      </c>
      <c r="C854" s="422" t="s">
        <v>762</v>
      </c>
      <c r="D854" s="317">
        <v>0</v>
      </c>
      <c r="E854" s="317">
        <v>0</v>
      </c>
      <c r="F854" s="317">
        <v>0</v>
      </c>
      <c r="G854" s="121" t="str">
        <f t="shared" si="29"/>
        <v/>
      </c>
    </row>
    <row r="855" s="335" customFormat="1" ht="36" customHeight="1" spans="1:7">
      <c r="A855" s="292">
        <f t="shared" si="28"/>
        <v>7</v>
      </c>
      <c r="B855" s="303">
        <v>2130211</v>
      </c>
      <c r="C855" s="422" t="s">
        <v>763</v>
      </c>
      <c r="D855" s="317">
        <v>20</v>
      </c>
      <c r="E855" s="317">
        <v>2</v>
      </c>
      <c r="F855" s="317">
        <v>7</v>
      </c>
      <c r="G855" s="121">
        <f t="shared" si="29"/>
        <v>2.5</v>
      </c>
    </row>
    <row r="856" s="335" customFormat="1" ht="36" customHeight="1" spans="1:7">
      <c r="A856" s="292">
        <f t="shared" si="28"/>
        <v>7</v>
      </c>
      <c r="B856" s="303">
        <v>2130212</v>
      </c>
      <c r="C856" s="422" t="s">
        <v>764</v>
      </c>
      <c r="D856" s="317">
        <v>0</v>
      </c>
      <c r="E856" s="317">
        <v>0</v>
      </c>
      <c r="F856" s="317">
        <v>0</v>
      </c>
      <c r="G856" s="121" t="str">
        <f t="shared" si="29"/>
        <v/>
      </c>
    </row>
    <row r="857" s="335" customFormat="1" ht="36" customHeight="1" spans="1:7">
      <c r="A857" s="292">
        <f t="shared" si="28"/>
        <v>7</v>
      </c>
      <c r="B857" s="303">
        <v>2130213</v>
      </c>
      <c r="C857" s="422" t="s">
        <v>765</v>
      </c>
      <c r="D857" s="317">
        <v>30</v>
      </c>
      <c r="E857" s="317">
        <v>10</v>
      </c>
      <c r="F857" s="317">
        <v>20</v>
      </c>
      <c r="G857" s="121">
        <f t="shared" si="29"/>
        <v>1</v>
      </c>
    </row>
    <row r="858" s="335" customFormat="1" ht="36" customHeight="1" spans="1:7">
      <c r="A858" s="292">
        <f t="shared" si="28"/>
        <v>7</v>
      </c>
      <c r="B858" s="303">
        <v>2130217</v>
      </c>
      <c r="C858" s="422" t="s">
        <v>766</v>
      </c>
      <c r="D858" s="317">
        <v>0</v>
      </c>
      <c r="E858" s="317">
        <v>0</v>
      </c>
      <c r="F858" s="317">
        <v>0</v>
      </c>
      <c r="G858" s="121" t="str">
        <f t="shared" si="29"/>
        <v/>
      </c>
    </row>
    <row r="859" s="335" customFormat="1" ht="36" customHeight="1" spans="1:7">
      <c r="A859" s="292">
        <f t="shared" si="28"/>
        <v>7</v>
      </c>
      <c r="B859" s="303">
        <v>2130220</v>
      </c>
      <c r="C859" s="422" t="s">
        <v>281</v>
      </c>
      <c r="D859" s="317">
        <v>0</v>
      </c>
      <c r="E859" s="317">
        <v>0</v>
      </c>
      <c r="F859" s="317">
        <v>0</v>
      </c>
      <c r="G859" s="121" t="str">
        <f t="shared" si="29"/>
        <v/>
      </c>
    </row>
    <row r="860" s="335" customFormat="1" ht="36" customHeight="1" spans="1:7">
      <c r="A860" s="292">
        <f t="shared" si="28"/>
        <v>7</v>
      </c>
      <c r="B860" s="303">
        <v>2130221</v>
      </c>
      <c r="C860" s="422" t="s">
        <v>767</v>
      </c>
      <c r="D860" s="317">
        <v>0</v>
      </c>
      <c r="E860" s="317">
        <v>0</v>
      </c>
      <c r="F860" s="317">
        <v>0</v>
      </c>
      <c r="G860" s="121" t="str">
        <f t="shared" si="29"/>
        <v/>
      </c>
    </row>
    <row r="861" s="335" customFormat="1" ht="36" customHeight="1" spans="1:7">
      <c r="A861" s="292">
        <f t="shared" si="28"/>
        <v>7</v>
      </c>
      <c r="B861" s="303">
        <v>2130223</v>
      </c>
      <c r="C861" s="422" t="s">
        <v>768</v>
      </c>
      <c r="D861" s="317">
        <v>0</v>
      </c>
      <c r="E861" s="317">
        <v>0</v>
      </c>
      <c r="F861" s="317">
        <v>0</v>
      </c>
      <c r="G861" s="121" t="str">
        <f t="shared" si="29"/>
        <v/>
      </c>
    </row>
    <row r="862" s="335" customFormat="1" ht="36" customHeight="1" spans="1:7">
      <c r="A862" s="292">
        <f t="shared" si="28"/>
        <v>7</v>
      </c>
      <c r="B862" s="303">
        <v>2130226</v>
      </c>
      <c r="C862" s="422" t="s">
        <v>769</v>
      </c>
      <c r="D862" s="317">
        <v>0</v>
      </c>
      <c r="E862" s="317">
        <v>0</v>
      </c>
      <c r="F862" s="317">
        <v>0</v>
      </c>
      <c r="G862" s="121" t="str">
        <f t="shared" si="29"/>
        <v/>
      </c>
    </row>
    <row r="863" s="335" customFormat="1" ht="36" customHeight="1" spans="1:7">
      <c r="A863" s="292">
        <f t="shared" si="28"/>
        <v>7</v>
      </c>
      <c r="B863" s="303">
        <v>2130227</v>
      </c>
      <c r="C863" s="422" t="s">
        <v>770</v>
      </c>
      <c r="D863" s="317">
        <v>0</v>
      </c>
      <c r="E863" s="317">
        <v>0</v>
      </c>
      <c r="F863" s="317">
        <v>0</v>
      </c>
      <c r="G863" s="121" t="str">
        <f t="shared" si="29"/>
        <v/>
      </c>
    </row>
    <row r="864" s="335" customFormat="1" ht="36" customHeight="1" spans="1:7">
      <c r="A864" s="292">
        <f t="shared" si="28"/>
        <v>7</v>
      </c>
      <c r="B864" s="303">
        <v>2130232</v>
      </c>
      <c r="C864" s="422" t="s">
        <v>771</v>
      </c>
      <c r="D864" s="317">
        <v>0</v>
      </c>
      <c r="E864" s="317">
        <v>0</v>
      </c>
      <c r="F864" s="317">
        <v>0</v>
      </c>
      <c r="G864" s="121" t="str">
        <f t="shared" si="29"/>
        <v/>
      </c>
    </row>
    <row r="865" s="335" customFormat="1" ht="36" customHeight="1" spans="1:7">
      <c r="A865" s="292">
        <f t="shared" si="28"/>
        <v>7</v>
      </c>
      <c r="B865" s="303">
        <v>2130234</v>
      </c>
      <c r="C865" s="422" t="s">
        <v>772</v>
      </c>
      <c r="D865" s="317">
        <v>357</v>
      </c>
      <c r="E865" s="317">
        <v>54</v>
      </c>
      <c r="F865" s="317">
        <v>288</v>
      </c>
      <c r="G865" s="121">
        <f t="shared" si="29"/>
        <v>4.333</v>
      </c>
    </row>
    <row r="866" s="335" customFormat="1" ht="36" customHeight="1" spans="1:7">
      <c r="A866" s="292">
        <f t="shared" si="28"/>
        <v>7</v>
      </c>
      <c r="B866" s="303">
        <v>2130235</v>
      </c>
      <c r="C866" s="422" t="s">
        <v>773</v>
      </c>
      <c r="D866" s="317">
        <v>0</v>
      </c>
      <c r="E866" s="317">
        <v>0</v>
      </c>
      <c r="F866" s="317">
        <v>0</v>
      </c>
      <c r="G866" s="121" t="str">
        <f t="shared" si="29"/>
        <v/>
      </c>
    </row>
    <row r="867" s="335" customFormat="1" ht="36" customHeight="1" spans="1:7">
      <c r="A867" s="292">
        <f t="shared" si="28"/>
        <v>7</v>
      </c>
      <c r="B867" s="303">
        <v>2130236</v>
      </c>
      <c r="C867" s="422" t="s">
        <v>774</v>
      </c>
      <c r="D867" s="317">
        <v>0</v>
      </c>
      <c r="E867" s="317">
        <v>0</v>
      </c>
      <c r="F867" s="317">
        <v>0</v>
      </c>
      <c r="G867" s="121" t="str">
        <f t="shared" si="29"/>
        <v/>
      </c>
    </row>
    <row r="868" s="335" customFormat="1" ht="36" customHeight="1" spans="1:7">
      <c r="A868" s="292">
        <f t="shared" si="28"/>
        <v>7</v>
      </c>
      <c r="B868" s="303">
        <v>2130237</v>
      </c>
      <c r="C868" s="422" t="s">
        <v>741</v>
      </c>
      <c r="D868" s="317">
        <v>0</v>
      </c>
      <c r="E868" s="317">
        <v>0</v>
      </c>
      <c r="F868" s="317">
        <v>0</v>
      </c>
      <c r="G868" s="121" t="str">
        <f t="shared" si="29"/>
        <v/>
      </c>
    </row>
    <row r="869" s="335" customFormat="1" ht="36" customHeight="1" spans="1:7">
      <c r="A869" s="292">
        <f t="shared" si="28"/>
        <v>7</v>
      </c>
      <c r="B869" s="303">
        <v>2130299</v>
      </c>
      <c r="C869" s="422" t="s">
        <v>775</v>
      </c>
      <c r="D869" s="317">
        <v>228</v>
      </c>
      <c r="E869" s="317">
        <v>110</v>
      </c>
      <c r="F869" s="317">
        <v>54</v>
      </c>
      <c r="G869" s="121">
        <f t="shared" si="29"/>
        <v>-0.509</v>
      </c>
    </row>
    <row r="870" ht="36" customHeight="1" spans="1:7">
      <c r="A870" s="292">
        <f t="shared" si="28"/>
        <v>5</v>
      </c>
      <c r="B870" s="303">
        <v>21303</v>
      </c>
      <c r="C870" s="343" t="s">
        <v>776</v>
      </c>
      <c r="D870" s="317">
        <f>SUM(D871:D897)</f>
        <v>5573</v>
      </c>
      <c r="E870" s="317">
        <f>SUM(E871:E897)</f>
        <v>4323</v>
      </c>
      <c r="F870" s="317">
        <v>2509</v>
      </c>
      <c r="G870" s="121">
        <f t="shared" si="29"/>
        <v>-0.42</v>
      </c>
    </row>
    <row r="871" s="335" customFormat="1" ht="36" customHeight="1" spans="1:7">
      <c r="A871" s="292">
        <f t="shared" si="28"/>
        <v>7</v>
      </c>
      <c r="B871" s="303">
        <v>2130301</v>
      </c>
      <c r="C871" s="422" t="s">
        <v>156</v>
      </c>
      <c r="D871" s="317">
        <v>304</v>
      </c>
      <c r="E871" s="317">
        <v>286</v>
      </c>
      <c r="F871" s="317">
        <v>259</v>
      </c>
      <c r="G871" s="121">
        <f t="shared" si="29"/>
        <v>-0.094</v>
      </c>
    </row>
    <row r="872" s="335" customFormat="1" ht="36" customHeight="1" spans="1:7">
      <c r="A872" s="292">
        <f t="shared" si="28"/>
        <v>7</v>
      </c>
      <c r="B872" s="303">
        <v>2130302</v>
      </c>
      <c r="C872" s="422" t="s">
        <v>157</v>
      </c>
      <c r="D872" s="317">
        <v>0</v>
      </c>
      <c r="E872" s="317">
        <v>0</v>
      </c>
      <c r="F872" s="317">
        <v>0</v>
      </c>
      <c r="G872" s="121" t="str">
        <f t="shared" si="29"/>
        <v/>
      </c>
    </row>
    <row r="873" s="335" customFormat="1" ht="36" customHeight="1" spans="1:7">
      <c r="A873" s="292">
        <f t="shared" si="28"/>
        <v>7</v>
      </c>
      <c r="B873" s="303">
        <v>2130303</v>
      </c>
      <c r="C873" s="422" t="s">
        <v>158</v>
      </c>
      <c r="D873" s="317">
        <v>0</v>
      </c>
      <c r="E873" s="317">
        <v>0</v>
      </c>
      <c r="F873" s="317">
        <v>0</v>
      </c>
      <c r="G873" s="121" t="str">
        <f t="shared" si="29"/>
        <v/>
      </c>
    </row>
    <row r="874" s="335" customFormat="1" ht="36" customHeight="1" spans="1:7">
      <c r="A874" s="292">
        <f t="shared" si="28"/>
        <v>7</v>
      </c>
      <c r="B874" s="303">
        <v>2130304</v>
      </c>
      <c r="C874" s="422" t="s">
        <v>777</v>
      </c>
      <c r="D874" s="317">
        <v>0</v>
      </c>
      <c r="E874" s="317">
        <v>0</v>
      </c>
      <c r="F874" s="317">
        <v>0</v>
      </c>
      <c r="G874" s="121" t="str">
        <f t="shared" si="29"/>
        <v/>
      </c>
    </row>
    <row r="875" s="335" customFormat="1" ht="36" customHeight="1" spans="1:7">
      <c r="A875" s="292">
        <f t="shared" si="28"/>
        <v>7</v>
      </c>
      <c r="B875" s="303">
        <v>2130305</v>
      </c>
      <c r="C875" s="422" t="s">
        <v>778</v>
      </c>
      <c r="D875" s="317">
        <v>3598</v>
      </c>
      <c r="E875" s="317">
        <v>1025</v>
      </c>
      <c r="F875" s="317">
        <v>640</v>
      </c>
      <c r="G875" s="121">
        <f t="shared" si="29"/>
        <v>-0.376</v>
      </c>
    </row>
    <row r="876" s="335" customFormat="1" ht="36" customHeight="1" spans="1:7">
      <c r="A876" s="292">
        <f t="shared" si="28"/>
        <v>7</v>
      </c>
      <c r="B876" s="303">
        <v>2130306</v>
      </c>
      <c r="C876" s="422" t="s">
        <v>779</v>
      </c>
      <c r="D876" s="317">
        <v>40</v>
      </c>
      <c r="E876" s="317">
        <v>-24</v>
      </c>
      <c r="F876" s="317">
        <v>6</v>
      </c>
      <c r="G876" s="121" t="str">
        <f t="shared" si="29"/>
        <v/>
      </c>
    </row>
    <row r="877" s="335" customFormat="1" ht="36" customHeight="1" spans="1:7">
      <c r="A877" s="292">
        <f t="shared" si="28"/>
        <v>7</v>
      </c>
      <c r="B877" s="303">
        <v>2130307</v>
      </c>
      <c r="C877" s="422" t="s">
        <v>780</v>
      </c>
      <c r="D877" s="317">
        <v>0</v>
      </c>
      <c r="E877" s="317">
        <v>0</v>
      </c>
      <c r="F877" s="317">
        <v>0</v>
      </c>
      <c r="G877" s="121" t="str">
        <f t="shared" si="29"/>
        <v/>
      </c>
    </row>
    <row r="878" s="335" customFormat="1" ht="36" customHeight="1" spans="1:7">
      <c r="A878" s="292">
        <f t="shared" si="28"/>
        <v>7</v>
      </c>
      <c r="B878" s="303">
        <v>2130308</v>
      </c>
      <c r="C878" s="422" t="s">
        <v>781</v>
      </c>
      <c r="D878" s="317">
        <v>0</v>
      </c>
      <c r="E878" s="317">
        <v>0</v>
      </c>
      <c r="F878" s="317">
        <v>0</v>
      </c>
      <c r="G878" s="121" t="str">
        <f t="shared" si="29"/>
        <v/>
      </c>
    </row>
    <row r="879" s="335" customFormat="1" ht="36" customHeight="1" spans="1:7">
      <c r="A879" s="292">
        <f t="shared" si="28"/>
        <v>7</v>
      </c>
      <c r="B879" s="303">
        <v>2130309</v>
      </c>
      <c r="C879" s="422" t="s">
        <v>782</v>
      </c>
      <c r="D879" s="317">
        <v>0</v>
      </c>
      <c r="E879" s="317">
        <v>0</v>
      </c>
      <c r="F879" s="317">
        <v>0</v>
      </c>
      <c r="G879" s="121" t="str">
        <f t="shared" si="29"/>
        <v/>
      </c>
    </row>
    <row r="880" s="335" customFormat="1" ht="36" customHeight="1" spans="1:7">
      <c r="A880" s="292">
        <f t="shared" si="28"/>
        <v>7</v>
      </c>
      <c r="B880" s="303">
        <v>2130310</v>
      </c>
      <c r="C880" s="422" t="s">
        <v>783</v>
      </c>
      <c r="D880" s="317">
        <v>56</v>
      </c>
      <c r="E880" s="317">
        <v>1006</v>
      </c>
      <c r="F880" s="317">
        <v>653</v>
      </c>
      <c r="G880" s="121">
        <f t="shared" si="29"/>
        <v>-0.351</v>
      </c>
    </row>
    <row r="881" s="335" customFormat="1" ht="36" customHeight="1" spans="1:7">
      <c r="A881" s="292">
        <f t="shared" si="28"/>
        <v>7</v>
      </c>
      <c r="B881" s="303">
        <v>2130311</v>
      </c>
      <c r="C881" s="422" t="s">
        <v>784</v>
      </c>
      <c r="D881" s="317">
        <v>245</v>
      </c>
      <c r="E881" s="317">
        <v>520</v>
      </c>
      <c r="F881" s="317">
        <v>500</v>
      </c>
      <c r="G881" s="121">
        <f t="shared" si="29"/>
        <v>-0.038</v>
      </c>
    </row>
    <row r="882" s="335" customFormat="1" ht="36" customHeight="1" spans="1:7">
      <c r="A882" s="292">
        <f t="shared" si="28"/>
        <v>7</v>
      </c>
      <c r="B882" s="303">
        <v>2130312</v>
      </c>
      <c r="C882" s="422" t="s">
        <v>785</v>
      </c>
      <c r="D882" s="317">
        <v>20</v>
      </c>
      <c r="E882" s="317">
        <v>20</v>
      </c>
      <c r="F882" s="317">
        <v>0</v>
      </c>
      <c r="G882" s="121">
        <f t="shared" si="29"/>
        <v>-1</v>
      </c>
    </row>
    <row r="883" s="335" customFormat="1" ht="36" customHeight="1" spans="1:7">
      <c r="A883" s="292">
        <f t="shared" si="28"/>
        <v>7</v>
      </c>
      <c r="B883" s="303">
        <v>2130313</v>
      </c>
      <c r="C883" s="422" t="s">
        <v>786</v>
      </c>
      <c r="D883" s="317">
        <v>0</v>
      </c>
      <c r="E883" s="317">
        <v>0</v>
      </c>
      <c r="F883" s="317">
        <v>0</v>
      </c>
      <c r="G883" s="121" t="str">
        <f t="shared" si="29"/>
        <v/>
      </c>
    </row>
    <row r="884" s="335" customFormat="1" ht="36" customHeight="1" spans="1:7">
      <c r="A884" s="292">
        <f t="shared" si="28"/>
        <v>7</v>
      </c>
      <c r="B884" s="303">
        <v>2130314</v>
      </c>
      <c r="C884" s="422" t="s">
        <v>787</v>
      </c>
      <c r="D884" s="317">
        <v>10</v>
      </c>
      <c r="E884" s="317">
        <v>46</v>
      </c>
      <c r="F884" s="317">
        <v>36</v>
      </c>
      <c r="G884" s="121">
        <f t="shared" si="29"/>
        <v>-0.217</v>
      </c>
    </row>
    <row r="885" s="335" customFormat="1" ht="36" customHeight="1" spans="1:7">
      <c r="A885" s="292">
        <f t="shared" si="28"/>
        <v>7</v>
      </c>
      <c r="B885" s="303">
        <v>2130315</v>
      </c>
      <c r="C885" s="422" t="s">
        <v>788</v>
      </c>
      <c r="D885" s="317">
        <v>0</v>
      </c>
      <c r="E885" s="317">
        <v>20</v>
      </c>
      <c r="F885" s="317">
        <v>35</v>
      </c>
      <c r="G885" s="121">
        <f t="shared" si="29"/>
        <v>0.75</v>
      </c>
    </row>
    <row r="886" s="335" customFormat="1" ht="36" customHeight="1" spans="1:7">
      <c r="A886" s="292">
        <f t="shared" si="28"/>
        <v>7</v>
      </c>
      <c r="B886" s="303">
        <v>2130316</v>
      </c>
      <c r="C886" s="422" t="s">
        <v>789</v>
      </c>
      <c r="D886" s="317">
        <v>0</v>
      </c>
      <c r="E886" s="317">
        <v>0</v>
      </c>
      <c r="F886" s="317">
        <v>0</v>
      </c>
      <c r="G886" s="121" t="str">
        <f t="shared" si="29"/>
        <v/>
      </c>
    </row>
    <row r="887" s="335" customFormat="1" ht="36" customHeight="1" spans="1:7">
      <c r="A887" s="292">
        <f t="shared" si="28"/>
        <v>7</v>
      </c>
      <c r="B887" s="303">
        <v>2130317</v>
      </c>
      <c r="C887" s="422" t="s">
        <v>790</v>
      </c>
      <c r="D887" s="317">
        <v>0</v>
      </c>
      <c r="E887" s="317">
        <v>0</v>
      </c>
      <c r="F887" s="317">
        <v>0</v>
      </c>
      <c r="G887" s="121" t="str">
        <f t="shared" si="29"/>
        <v/>
      </c>
    </row>
    <row r="888" s="335" customFormat="1" ht="36" customHeight="1" spans="1:7">
      <c r="A888" s="292">
        <f t="shared" si="28"/>
        <v>7</v>
      </c>
      <c r="B888" s="303">
        <v>2130318</v>
      </c>
      <c r="C888" s="422" t="s">
        <v>791</v>
      </c>
      <c r="D888" s="317">
        <v>0</v>
      </c>
      <c r="E888" s="317">
        <v>0</v>
      </c>
      <c r="F888" s="317">
        <v>0</v>
      </c>
      <c r="G888" s="121" t="str">
        <f t="shared" si="29"/>
        <v/>
      </c>
    </row>
    <row r="889" s="335" customFormat="1" ht="36" customHeight="1" spans="1:7">
      <c r="A889" s="292">
        <f t="shared" si="28"/>
        <v>7</v>
      </c>
      <c r="B889" s="303">
        <v>2130319</v>
      </c>
      <c r="C889" s="422" t="s">
        <v>792</v>
      </c>
      <c r="D889" s="317">
        <v>833</v>
      </c>
      <c r="E889" s="317">
        <v>442</v>
      </c>
      <c r="F889" s="317">
        <v>0</v>
      </c>
      <c r="G889" s="121">
        <f t="shared" si="29"/>
        <v>-1</v>
      </c>
    </row>
    <row r="890" s="335" customFormat="1" ht="36" customHeight="1" spans="1:7">
      <c r="A890" s="292">
        <f t="shared" si="28"/>
        <v>7</v>
      </c>
      <c r="B890" s="303">
        <v>2130321</v>
      </c>
      <c r="C890" s="422" t="s">
        <v>793</v>
      </c>
      <c r="D890" s="317">
        <v>0</v>
      </c>
      <c r="E890" s="317">
        <v>0</v>
      </c>
      <c r="F890" s="317">
        <v>0</v>
      </c>
      <c r="G890" s="121" t="str">
        <f t="shared" si="29"/>
        <v/>
      </c>
    </row>
    <row r="891" s="335" customFormat="1" ht="36" customHeight="1" spans="1:7">
      <c r="A891" s="292">
        <f t="shared" si="28"/>
        <v>7</v>
      </c>
      <c r="B891" s="303">
        <v>2130322</v>
      </c>
      <c r="C891" s="422" t="s">
        <v>794</v>
      </c>
      <c r="D891" s="317">
        <v>0</v>
      </c>
      <c r="E891" s="317">
        <v>0</v>
      </c>
      <c r="F891" s="317">
        <v>0</v>
      </c>
      <c r="G891" s="121" t="str">
        <f t="shared" si="29"/>
        <v/>
      </c>
    </row>
    <row r="892" s="335" customFormat="1" ht="36" customHeight="1" spans="1:7">
      <c r="A892" s="292">
        <f t="shared" si="28"/>
        <v>7</v>
      </c>
      <c r="B892" s="303">
        <v>2130333</v>
      </c>
      <c r="C892" s="422" t="s">
        <v>768</v>
      </c>
      <c r="D892" s="317">
        <v>4</v>
      </c>
      <c r="E892" s="317">
        <v>4</v>
      </c>
      <c r="F892" s="317">
        <v>0</v>
      </c>
      <c r="G892" s="121">
        <f t="shared" si="29"/>
        <v>-1</v>
      </c>
    </row>
    <row r="893" s="335" customFormat="1" ht="36" customHeight="1" spans="1:7">
      <c r="A893" s="292">
        <f t="shared" si="28"/>
        <v>7</v>
      </c>
      <c r="B893" s="303">
        <v>2130334</v>
      </c>
      <c r="C893" s="422" t="s">
        <v>795</v>
      </c>
      <c r="D893" s="317">
        <v>0</v>
      </c>
      <c r="E893" s="317">
        <v>0</v>
      </c>
      <c r="F893" s="317">
        <v>0</v>
      </c>
      <c r="G893" s="121" t="str">
        <f t="shared" si="29"/>
        <v/>
      </c>
    </row>
    <row r="894" s="335" customFormat="1" ht="36" customHeight="1" spans="1:7">
      <c r="A894" s="292">
        <f t="shared" si="28"/>
        <v>7</v>
      </c>
      <c r="B894" s="303">
        <v>2130335</v>
      </c>
      <c r="C894" s="422" t="s">
        <v>1732</v>
      </c>
      <c r="D894" s="317">
        <v>32</v>
      </c>
      <c r="E894" s="317">
        <v>0</v>
      </c>
      <c r="F894" s="317">
        <v>0</v>
      </c>
      <c r="G894" s="121" t="str">
        <f t="shared" si="29"/>
        <v/>
      </c>
    </row>
    <row r="895" s="335" customFormat="1" ht="36" customHeight="1" spans="1:7">
      <c r="A895" s="292">
        <f t="shared" si="28"/>
        <v>7</v>
      </c>
      <c r="B895" s="303">
        <v>2130336</v>
      </c>
      <c r="C895" s="422" t="s">
        <v>797</v>
      </c>
      <c r="D895" s="317">
        <v>0</v>
      </c>
      <c r="E895" s="317">
        <v>0</v>
      </c>
      <c r="F895" s="317">
        <v>0</v>
      </c>
      <c r="G895" s="121" t="str">
        <f t="shared" si="29"/>
        <v/>
      </c>
    </row>
    <row r="896" s="335" customFormat="1" ht="36" customHeight="1" spans="1:7">
      <c r="A896" s="292">
        <f t="shared" si="28"/>
        <v>7</v>
      </c>
      <c r="B896" s="303">
        <v>2130337</v>
      </c>
      <c r="C896" s="422" t="s">
        <v>798</v>
      </c>
      <c r="D896" s="317">
        <v>0</v>
      </c>
      <c r="E896" s="317">
        <v>0</v>
      </c>
      <c r="F896" s="317">
        <v>0</v>
      </c>
      <c r="G896" s="121" t="str">
        <f t="shared" si="29"/>
        <v/>
      </c>
    </row>
    <row r="897" s="335" customFormat="1" ht="36" customHeight="1" spans="1:7">
      <c r="A897" s="292">
        <f t="shared" si="28"/>
        <v>7</v>
      </c>
      <c r="B897" s="303">
        <v>2130399</v>
      </c>
      <c r="C897" s="422" t="s">
        <v>799</v>
      </c>
      <c r="D897" s="317">
        <v>431</v>
      </c>
      <c r="E897" s="317">
        <v>978</v>
      </c>
      <c r="F897" s="317">
        <v>380</v>
      </c>
      <c r="G897" s="121">
        <f t="shared" si="29"/>
        <v>-0.611</v>
      </c>
    </row>
    <row r="898" ht="36" customHeight="1" spans="1:7">
      <c r="A898" s="292">
        <f t="shared" si="28"/>
        <v>5</v>
      </c>
      <c r="B898" s="303">
        <v>21305</v>
      </c>
      <c r="C898" s="355" t="s">
        <v>1733</v>
      </c>
      <c r="D898" s="317">
        <f>SUM(D899:D908)</f>
        <v>3896</v>
      </c>
      <c r="E898" s="317">
        <f>SUM(E899:E908)</f>
        <v>3538</v>
      </c>
      <c r="F898" s="317">
        <v>3028</v>
      </c>
      <c r="G898" s="121">
        <f t="shared" si="29"/>
        <v>-0.144</v>
      </c>
    </row>
    <row r="899" s="335" customFormat="1" ht="36" customHeight="1" spans="1:7">
      <c r="A899" s="292">
        <f t="shared" si="28"/>
        <v>7</v>
      </c>
      <c r="B899" s="303">
        <v>2130501</v>
      </c>
      <c r="C899" s="422" t="s">
        <v>156</v>
      </c>
      <c r="D899" s="317">
        <v>0</v>
      </c>
      <c r="E899" s="317">
        <v>0</v>
      </c>
      <c r="F899" s="317">
        <v>0</v>
      </c>
      <c r="G899" s="121" t="str">
        <f t="shared" si="29"/>
        <v/>
      </c>
    </row>
    <row r="900" s="335" customFormat="1" ht="36" customHeight="1" spans="1:7">
      <c r="A900" s="292">
        <f t="shared" si="28"/>
        <v>7</v>
      </c>
      <c r="B900" s="303">
        <v>2130502</v>
      </c>
      <c r="C900" s="422" t="s">
        <v>157</v>
      </c>
      <c r="D900" s="317">
        <v>0</v>
      </c>
      <c r="E900" s="317">
        <v>0</v>
      </c>
      <c r="F900" s="317">
        <v>0</v>
      </c>
      <c r="G900" s="121" t="str">
        <f t="shared" si="29"/>
        <v/>
      </c>
    </row>
    <row r="901" s="335" customFormat="1" ht="36" customHeight="1" spans="1:7">
      <c r="A901" s="292">
        <f t="shared" ref="A901:A964" si="30">LEN(B901)</f>
        <v>7</v>
      </c>
      <c r="B901" s="303">
        <v>2130503</v>
      </c>
      <c r="C901" s="422" t="s">
        <v>158</v>
      </c>
      <c r="D901" s="317">
        <v>0</v>
      </c>
      <c r="E901" s="317">
        <v>0</v>
      </c>
      <c r="F901" s="317">
        <v>0</v>
      </c>
      <c r="G901" s="121" t="str">
        <f t="shared" ref="G901:G964" si="31">IF(E901&gt;0,(F901-E901)/E901,"")</f>
        <v/>
      </c>
    </row>
    <row r="902" s="335" customFormat="1" ht="36" customHeight="1" spans="1:7">
      <c r="A902" s="292">
        <f t="shared" si="30"/>
        <v>7</v>
      </c>
      <c r="B902" s="303">
        <v>2130504</v>
      </c>
      <c r="C902" s="422" t="s">
        <v>801</v>
      </c>
      <c r="D902" s="317">
        <v>3366</v>
      </c>
      <c r="E902" s="317">
        <v>112</v>
      </c>
      <c r="F902" s="317">
        <v>652</v>
      </c>
      <c r="G902" s="121">
        <f t="shared" si="31"/>
        <v>4.821</v>
      </c>
    </row>
    <row r="903" s="335" customFormat="1" ht="36" customHeight="1" spans="1:7">
      <c r="A903" s="292">
        <f t="shared" si="30"/>
        <v>7</v>
      </c>
      <c r="B903" s="303">
        <v>2130505</v>
      </c>
      <c r="C903" s="422" t="s">
        <v>802</v>
      </c>
      <c r="D903" s="317">
        <v>500</v>
      </c>
      <c r="E903" s="317">
        <v>205</v>
      </c>
      <c r="F903" s="317">
        <v>1875</v>
      </c>
      <c r="G903" s="121">
        <f t="shared" si="31"/>
        <v>8.146</v>
      </c>
    </row>
    <row r="904" s="335" customFormat="1" ht="36" customHeight="1" spans="1:7">
      <c r="A904" s="292">
        <f t="shared" si="30"/>
        <v>7</v>
      </c>
      <c r="B904" s="303">
        <v>2130506</v>
      </c>
      <c r="C904" s="422" t="s">
        <v>803</v>
      </c>
      <c r="D904" s="317">
        <v>0</v>
      </c>
      <c r="E904" s="317">
        <v>80</v>
      </c>
      <c r="F904" s="317">
        <v>216</v>
      </c>
      <c r="G904" s="121">
        <f t="shared" si="31"/>
        <v>1.7</v>
      </c>
    </row>
    <row r="905" s="335" customFormat="1" ht="36" customHeight="1" spans="1:7">
      <c r="A905" s="292">
        <f t="shared" si="30"/>
        <v>7</v>
      </c>
      <c r="B905" s="303">
        <v>2130507</v>
      </c>
      <c r="C905" s="428" t="s">
        <v>1734</v>
      </c>
      <c r="D905" s="317">
        <v>0</v>
      </c>
      <c r="E905" s="317">
        <v>0</v>
      </c>
      <c r="F905" s="317">
        <v>190</v>
      </c>
      <c r="G905" s="121" t="str">
        <f t="shared" si="31"/>
        <v/>
      </c>
    </row>
    <row r="906" s="335" customFormat="1" ht="36" customHeight="1" spans="1:7">
      <c r="A906" s="292">
        <f t="shared" si="30"/>
        <v>7</v>
      </c>
      <c r="B906" s="303">
        <v>2130508</v>
      </c>
      <c r="C906" s="422" t="s">
        <v>805</v>
      </c>
      <c r="D906" s="317">
        <v>0</v>
      </c>
      <c r="E906" s="317">
        <v>0</v>
      </c>
      <c r="F906" s="317">
        <v>0</v>
      </c>
      <c r="G906" s="121" t="str">
        <f t="shared" si="31"/>
        <v/>
      </c>
    </row>
    <row r="907" s="335" customFormat="1" ht="36" customHeight="1" spans="1:7">
      <c r="A907" s="292">
        <f t="shared" si="30"/>
        <v>7</v>
      </c>
      <c r="B907" s="303">
        <v>2130550</v>
      </c>
      <c r="C907" s="428" t="s">
        <v>165</v>
      </c>
      <c r="D907" s="317">
        <v>0</v>
      </c>
      <c r="E907" s="317">
        <v>0</v>
      </c>
      <c r="F907" s="317">
        <v>0</v>
      </c>
      <c r="G907" s="121" t="str">
        <f t="shared" si="31"/>
        <v/>
      </c>
    </row>
    <row r="908" s="335" customFormat="1" ht="36" customHeight="1" spans="1:7">
      <c r="A908" s="292">
        <f t="shared" si="30"/>
        <v>7</v>
      </c>
      <c r="B908" s="303">
        <v>2130599</v>
      </c>
      <c r="C908" s="428" t="s">
        <v>1735</v>
      </c>
      <c r="D908" s="317">
        <v>30</v>
      </c>
      <c r="E908" s="317">
        <v>3141</v>
      </c>
      <c r="F908" s="317">
        <v>95</v>
      </c>
      <c r="G908" s="121">
        <f t="shared" si="31"/>
        <v>-0.97</v>
      </c>
    </row>
    <row r="909" ht="36" customHeight="1" spans="1:7">
      <c r="A909" s="292">
        <f t="shared" si="30"/>
        <v>5</v>
      </c>
      <c r="B909" s="303">
        <v>21307</v>
      </c>
      <c r="C909" s="343" t="s">
        <v>808</v>
      </c>
      <c r="D909" s="317">
        <f>SUM(D910:D915)</f>
        <v>3824</v>
      </c>
      <c r="E909" s="317">
        <f>SUM(E910:E915)</f>
        <v>3850</v>
      </c>
      <c r="F909" s="317">
        <v>3691</v>
      </c>
      <c r="G909" s="121">
        <f t="shared" si="31"/>
        <v>-0.041</v>
      </c>
    </row>
    <row r="910" s="335" customFormat="1" ht="36" customHeight="1" spans="1:7">
      <c r="A910" s="292">
        <f t="shared" si="30"/>
        <v>7</v>
      </c>
      <c r="B910" s="303">
        <v>2130701</v>
      </c>
      <c r="C910" s="422" t="s">
        <v>809</v>
      </c>
      <c r="D910" s="317">
        <v>3</v>
      </c>
      <c r="E910" s="317">
        <v>6</v>
      </c>
      <c r="F910" s="317">
        <v>73</v>
      </c>
      <c r="G910" s="121">
        <f t="shared" si="31"/>
        <v>11.167</v>
      </c>
    </row>
    <row r="911" s="335" customFormat="1" ht="36" customHeight="1" spans="1:7">
      <c r="A911" s="292">
        <f t="shared" si="30"/>
        <v>7</v>
      </c>
      <c r="B911" s="303">
        <v>2130704</v>
      </c>
      <c r="C911" s="422" t="s">
        <v>810</v>
      </c>
      <c r="D911" s="317">
        <v>0</v>
      </c>
      <c r="E911" s="317">
        <v>0</v>
      </c>
      <c r="F911" s="317">
        <v>0</v>
      </c>
      <c r="G911" s="121" t="str">
        <f t="shared" si="31"/>
        <v/>
      </c>
    </row>
    <row r="912" s="335" customFormat="1" ht="36" customHeight="1" spans="1:7">
      <c r="A912" s="292">
        <f t="shared" si="30"/>
        <v>7</v>
      </c>
      <c r="B912" s="303">
        <v>2130705</v>
      </c>
      <c r="C912" s="422" t="s">
        <v>811</v>
      </c>
      <c r="D912" s="317">
        <v>3821</v>
      </c>
      <c r="E912" s="317">
        <v>3844</v>
      </c>
      <c r="F912" s="317">
        <v>3618</v>
      </c>
      <c r="G912" s="121">
        <f t="shared" si="31"/>
        <v>-0.059</v>
      </c>
    </row>
    <row r="913" s="335" customFormat="1" ht="36" customHeight="1" spans="1:7">
      <c r="A913" s="292">
        <f t="shared" si="30"/>
        <v>7</v>
      </c>
      <c r="B913" s="303">
        <v>2130706</v>
      </c>
      <c r="C913" s="422" t="s">
        <v>812</v>
      </c>
      <c r="D913" s="317">
        <v>0</v>
      </c>
      <c r="E913" s="317">
        <v>0</v>
      </c>
      <c r="F913" s="317">
        <v>0</v>
      </c>
      <c r="G913" s="121" t="str">
        <f t="shared" si="31"/>
        <v/>
      </c>
    </row>
    <row r="914" s="335" customFormat="1" ht="36" customHeight="1" spans="1:7">
      <c r="A914" s="292">
        <f t="shared" si="30"/>
        <v>7</v>
      </c>
      <c r="B914" s="303">
        <v>2130707</v>
      </c>
      <c r="C914" s="422" t="s">
        <v>813</v>
      </c>
      <c r="D914" s="317">
        <v>0</v>
      </c>
      <c r="E914" s="317">
        <v>0</v>
      </c>
      <c r="F914" s="317">
        <v>0</v>
      </c>
      <c r="G914" s="121" t="str">
        <f t="shared" si="31"/>
        <v/>
      </c>
    </row>
    <row r="915" s="335" customFormat="1" ht="36" customHeight="1" spans="1:7">
      <c r="A915" s="292">
        <f t="shared" si="30"/>
        <v>7</v>
      </c>
      <c r="B915" s="303">
        <v>2130799</v>
      </c>
      <c r="C915" s="422" t="s">
        <v>814</v>
      </c>
      <c r="D915" s="317">
        <v>0</v>
      </c>
      <c r="E915" s="317">
        <v>0</v>
      </c>
      <c r="F915" s="317">
        <v>0</v>
      </c>
      <c r="G915" s="121" t="str">
        <f t="shared" si="31"/>
        <v/>
      </c>
    </row>
    <row r="916" ht="36" customHeight="1" spans="1:7">
      <c r="A916" s="292">
        <f t="shared" si="30"/>
        <v>5</v>
      </c>
      <c r="B916" s="303">
        <v>21308</v>
      </c>
      <c r="C916" s="343" t="s">
        <v>815</v>
      </c>
      <c r="D916" s="317">
        <f>SUM(D917:D922)</f>
        <v>2550</v>
      </c>
      <c r="E916" s="317">
        <f>SUM(E917:E922)</f>
        <v>1393</v>
      </c>
      <c r="F916" s="317">
        <v>1316</v>
      </c>
      <c r="G916" s="121">
        <f t="shared" si="31"/>
        <v>-0.055</v>
      </c>
    </row>
    <row r="917" s="335" customFormat="1" ht="36" customHeight="1" spans="1:7">
      <c r="A917" s="292">
        <f t="shared" si="30"/>
        <v>7</v>
      </c>
      <c r="B917" s="303">
        <v>2130801</v>
      </c>
      <c r="C917" s="422" t="s">
        <v>816</v>
      </c>
      <c r="D917" s="317">
        <v>0</v>
      </c>
      <c r="E917" s="317">
        <v>0</v>
      </c>
      <c r="F917" s="317">
        <v>0</v>
      </c>
      <c r="G917" s="121" t="str">
        <f t="shared" si="31"/>
        <v/>
      </c>
    </row>
    <row r="918" s="335" customFormat="1" ht="36" customHeight="1" spans="1:7">
      <c r="A918" s="292">
        <f t="shared" si="30"/>
        <v>7</v>
      </c>
      <c r="B918" s="303">
        <v>2130802</v>
      </c>
      <c r="C918" s="422" t="s">
        <v>817</v>
      </c>
      <c r="D918" s="317">
        <v>0</v>
      </c>
      <c r="E918" s="317">
        <v>0</v>
      </c>
      <c r="F918" s="317">
        <v>0</v>
      </c>
      <c r="G918" s="121" t="str">
        <f t="shared" si="31"/>
        <v/>
      </c>
    </row>
    <row r="919" s="335" customFormat="1" ht="36" customHeight="1" spans="1:7">
      <c r="A919" s="292">
        <f t="shared" si="30"/>
        <v>7</v>
      </c>
      <c r="B919" s="303">
        <v>2130803</v>
      </c>
      <c r="C919" s="422" t="s">
        <v>818</v>
      </c>
      <c r="D919" s="317">
        <v>142</v>
      </c>
      <c r="E919" s="317">
        <v>109</v>
      </c>
      <c r="F919" s="317">
        <v>100</v>
      </c>
      <c r="G919" s="121">
        <f t="shared" si="31"/>
        <v>-0.083</v>
      </c>
    </row>
    <row r="920" s="335" customFormat="1" ht="36" customHeight="1" spans="1:7">
      <c r="A920" s="292">
        <f t="shared" si="30"/>
        <v>7</v>
      </c>
      <c r="B920" s="303">
        <v>2130804</v>
      </c>
      <c r="C920" s="428" t="s">
        <v>1736</v>
      </c>
      <c r="D920" s="317">
        <v>2356</v>
      </c>
      <c r="E920" s="317">
        <v>1283</v>
      </c>
      <c r="F920" s="317">
        <v>1216</v>
      </c>
      <c r="G920" s="121">
        <f t="shared" si="31"/>
        <v>-0.052</v>
      </c>
    </row>
    <row r="921" s="335" customFormat="1" ht="36" customHeight="1" spans="1:7">
      <c r="A921" s="292">
        <f t="shared" si="30"/>
        <v>7</v>
      </c>
      <c r="B921" s="303">
        <v>2130805</v>
      </c>
      <c r="C921" s="422" t="s">
        <v>820</v>
      </c>
      <c r="D921" s="317">
        <v>0</v>
      </c>
      <c r="E921" s="317">
        <v>0</v>
      </c>
      <c r="F921" s="317">
        <v>0</v>
      </c>
      <c r="G921" s="121" t="str">
        <f t="shared" si="31"/>
        <v/>
      </c>
    </row>
    <row r="922" s="335" customFormat="1" ht="36" customHeight="1" spans="1:7">
      <c r="A922" s="292">
        <f t="shared" si="30"/>
        <v>7</v>
      </c>
      <c r="B922" s="303">
        <v>2130899</v>
      </c>
      <c r="C922" s="422" t="s">
        <v>821</v>
      </c>
      <c r="D922" s="317">
        <v>52</v>
      </c>
      <c r="E922" s="317">
        <v>1</v>
      </c>
      <c r="F922" s="317">
        <v>0</v>
      </c>
      <c r="G922" s="121">
        <f t="shared" si="31"/>
        <v>-1</v>
      </c>
    </row>
    <row r="923" ht="36" customHeight="1" spans="1:7">
      <c r="A923" s="292">
        <f t="shared" si="30"/>
        <v>5</v>
      </c>
      <c r="B923" s="303">
        <v>21309</v>
      </c>
      <c r="C923" s="343" t="s">
        <v>822</v>
      </c>
      <c r="D923" s="301">
        <f>SUM(D924:D925)</f>
        <v>0</v>
      </c>
      <c r="E923" s="301">
        <f>SUM(E924:E925)</f>
        <v>0</v>
      </c>
      <c r="F923" s="301">
        <v>0</v>
      </c>
      <c r="G923" s="121" t="str">
        <f t="shared" si="31"/>
        <v/>
      </c>
    </row>
    <row r="924" s="335" customFormat="1" ht="36" customHeight="1" spans="1:7">
      <c r="A924" s="292">
        <f t="shared" si="30"/>
        <v>7</v>
      </c>
      <c r="B924" s="303">
        <v>2130901</v>
      </c>
      <c r="C924" s="422" t="s">
        <v>823</v>
      </c>
      <c r="D924" s="317">
        <v>0</v>
      </c>
      <c r="E924" s="317">
        <v>0</v>
      </c>
      <c r="F924" s="317">
        <v>0</v>
      </c>
      <c r="G924" s="121" t="str">
        <f t="shared" si="31"/>
        <v/>
      </c>
    </row>
    <row r="925" s="335" customFormat="1" ht="36" customHeight="1" spans="1:7">
      <c r="A925" s="292">
        <f t="shared" si="30"/>
        <v>7</v>
      </c>
      <c r="B925" s="303">
        <v>2130999</v>
      </c>
      <c r="C925" s="422" t="s">
        <v>824</v>
      </c>
      <c r="D925" s="317">
        <v>0</v>
      </c>
      <c r="E925" s="317">
        <v>0</v>
      </c>
      <c r="F925" s="317">
        <v>0</v>
      </c>
      <c r="G925" s="121" t="str">
        <f t="shared" si="31"/>
        <v/>
      </c>
    </row>
    <row r="926" ht="36" customHeight="1" spans="1:7">
      <c r="A926" s="292">
        <f t="shared" si="30"/>
        <v>5</v>
      </c>
      <c r="B926" s="303">
        <v>21399</v>
      </c>
      <c r="C926" s="343" t="s">
        <v>825</v>
      </c>
      <c r="D926" s="317">
        <f>SUM(D927:D928)</f>
        <v>400</v>
      </c>
      <c r="E926" s="317">
        <f>SUM(E927:E928)</f>
        <v>255</v>
      </c>
      <c r="F926" s="317">
        <v>55</v>
      </c>
      <c r="G926" s="121">
        <f t="shared" si="31"/>
        <v>-0.784</v>
      </c>
    </row>
    <row r="927" s="335" customFormat="1" ht="36" customHeight="1" spans="1:7">
      <c r="A927" s="292">
        <f t="shared" si="30"/>
        <v>7</v>
      </c>
      <c r="B927" s="303">
        <v>2139901</v>
      </c>
      <c r="C927" s="422" t="s">
        <v>826</v>
      </c>
      <c r="D927" s="317">
        <v>0</v>
      </c>
      <c r="E927" s="317">
        <v>0</v>
      </c>
      <c r="F927" s="317">
        <v>0</v>
      </c>
      <c r="G927" s="121" t="str">
        <f t="shared" si="31"/>
        <v/>
      </c>
    </row>
    <row r="928" s="335" customFormat="1" ht="36" customHeight="1" spans="1:7">
      <c r="A928" s="292">
        <f t="shared" si="30"/>
        <v>7</v>
      </c>
      <c r="B928" s="303">
        <v>2139999</v>
      </c>
      <c r="C928" s="422" t="s">
        <v>825</v>
      </c>
      <c r="D928" s="317">
        <v>400</v>
      </c>
      <c r="E928" s="317">
        <v>255</v>
      </c>
      <c r="F928" s="317">
        <v>55</v>
      </c>
      <c r="G928" s="121">
        <f t="shared" si="31"/>
        <v>-0.784</v>
      </c>
    </row>
    <row r="929" ht="36" customHeight="1" spans="1:7">
      <c r="A929" s="292">
        <f t="shared" si="30"/>
        <v>3</v>
      </c>
      <c r="B929" s="306">
        <v>214</v>
      </c>
      <c r="C929" s="300" t="s">
        <v>122</v>
      </c>
      <c r="D929" s="301">
        <f>SUM(D930,D953,D963,D973,D978,D985,D990)</f>
        <v>2847</v>
      </c>
      <c r="E929" s="301">
        <f>SUM(E930,E953,E963,E973,E978,E985,E990)</f>
        <v>4807</v>
      </c>
      <c r="F929" s="301">
        <v>2715</v>
      </c>
      <c r="G929" s="117">
        <f t="shared" si="31"/>
        <v>-0.435</v>
      </c>
    </row>
    <row r="930" ht="36" customHeight="1" spans="1:7">
      <c r="A930" s="292">
        <f t="shared" si="30"/>
        <v>5</v>
      </c>
      <c r="B930" s="303">
        <v>21401</v>
      </c>
      <c r="C930" s="343" t="s">
        <v>827</v>
      </c>
      <c r="D930" s="317">
        <f>SUM(D931:D952)</f>
        <v>2847</v>
      </c>
      <c r="E930" s="317">
        <f>SUM(E931:E952)</f>
        <v>4244</v>
      </c>
      <c r="F930" s="317">
        <v>2138</v>
      </c>
      <c r="G930" s="121">
        <f t="shared" si="31"/>
        <v>-0.496</v>
      </c>
    </row>
    <row r="931" s="335" customFormat="1" ht="36" customHeight="1" spans="1:7">
      <c r="A931" s="292">
        <f t="shared" si="30"/>
        <v>7</v>
      </c>
      <c r="B931" s="303">
        <v>2140101</v>
      </c>
      <c r="C931" s="422" t="s">
        <v>156</v>
      </c>
      <c r="D931" s="317">
        <v>111</v>
      </c>
      <c r="E931" s="317">
        <v>115</v>
      </c>
      <c r="F931" s="317">
        <v>109</v>
      </c>
      <c r="G931" s="121">
        <f t="shared" si="31"/>
        <v>-0.052</v>
      </c>
    </row>
    <row r="932" s="335" customFormat="1" ht="36" customHeight="1" spans="1:7">
      <c r="A932" s="292">
        <f t="shared" si="30"/>
        <v>7</v>
      </c>
      <c r="B932" s="303">
        <v>2140102</v>
      </c>
      <c r="C932" s="422" t="s">
        <v>157</v>
      </c>
      <c r="D932" s="317">
        <v>0</v>
      </c>
      <c r="E932" s="317">
        <v>0</v>
      </c>
      <c r="F932" s="317">
        <v>0</v>
      </c>
      <c r="G932" s="121" t="str">
        <f t="shared" si="31"/>
        <v/>
      </c>
    </row>
    <row r="933" s="335" customFormat="1" ht="36" customHeight="1" spans="1:7">
      <c r="A933" s="292">
        <f t="shared" si="30"/>
        <v>7</v>
      </c>
      <c r="B933" s="303">
        <v>2140103</v>
      </c>
      <c r="C933" s="422" t="s">
        <v>158</v>
      </c>
      <c r="D933" s="317">
        <v>0</v>
      </c>
      <c r="E933" s="317">
        <v>0</v>
      </c>
      <c r="F933" s="317">
        <v>0</v>
      </c>
      <c r="G933" s="121" t="str">
        <f t="shared" si="31"/>
        <v/>
      </c>
    </row>
    <row r="934" s="335" customFormat="1" ht="36" customHeight="1" spans="1:7">
      <c r="A934" s="292">
        <f t="shared" si="30"/>
        <v>7</v>
      </c>
      <c r="B934" s="303">
        <v>2140104</v>
      </c>
      <c r="C934" s="422" t="s">
        <v>828</v>
      </c>
      <c r="D934" s="317">
        <v>160</v>
      </c>
      <c r="E934" s="317">
        <v>160</v>
      </c>
      <c r="F934" s="317">
        <v>0</v>
      </c>
      <c r="G934" s="121">
        <f t="shared" si="31"/>
        <v>-1</v>
      </c>
    </row>
    <row r="935" s="335" customFormat="1" ht="36" customHeight="1" spans="1:7">
      <c r="A935" s="292">
        <f t="shared" si="30"/>
        <v>7</v>
      </c>
      <c r="B935" s="303">
        <v>2140106</v>
      </c>
      <c r="C935" s="422" t="s">
        <v>829</v>
      </c>
      <c r="D935" s="317">
        <v>1311</v>
      </c>
      <c r="E935" s="317">
        <v>1601</v>
      </c>
      <c r="F935" s="317">
        <v>1151</v>
      </c>
      <c r="G935" s="121">
        <f t="shared" si="31"/>
        <v>-0.281</v>
      </c>
    </row>
    <row r="936" s="335" customFormat="1" ht="36" customHeight="1" spans="1:7">
      <c r="A936" s="292">
        <f t="shared" si="30"/>
        <v>7</v>
      </c>
      <c r="B936" s="303">
        <v>2140109</v>
      </c>
      <c r="C936" s="422" t="s">
        <v>830</v>
      </c>
      <c r="D936" s="317">
        <v>0</v>
      </c>
      <c r="E936" s="317">
        <v>0</v>
      </c>
      <c r="F936" s="317">
        <v>0</v>
      </c>
      <c r="G936" s="121" t="str">
        <f t="shared" si="31"/>
        <v/>
      </c>
    </row>
    <row r="937" s="335" customFormat="1" ht="36" customHeight="1" spans="1:7">
      <c r="A937" s="292">
        <f t="shared" si="30"/>
        <v>7</v>
      </c>
      <c r="B937" s="303">
        <v>2140110</v>
      </c>
      <c r="C937" s="422" t="s">
        <v>831</v>
      </c>
      <c r="D937" s="317">
        <v>0</v>
      </c>
      <c r="E937" s="317">
        <v>0</v>
      </c>
      <c r="F937" s="317">
        <v>0</v>
      </c>
      <c r="G937" s="121" t="str">
        <f t="shared" si="31"/>
        <v/>
      </c>
    </row>
    <row r="938" s="335" customFormat="1" ht="36" customHeight="1" spans="1:7">
      <c r="A938" s="292">
        <f t="shared" si="30"/>
        <v>7</v>
      </c>
      <c r="B938" s="303">
        <v>2140111</v>
      </c>
      <c r="C938" s="422" t="s">
        <v>832</v>
      </c>
      <c r="D938" s="317">
        <v>0</v>
      </c>
      <c r="E938" s="317">
        <v>0</v>
      </c>
      <c r="F938" s="317">
        <v>0</v>
      </c>
      <c r="G938" s="121" t="str">
        <f t="shared" si="31"/>
        <v/>
      </c>
    </row>
    <row r="939" s="335" customFormat="1" ht="36" customHeight="1" spans="1:7">
      <c r="A939" s="292">
        <f t="shared" si="30"/>
        <v>7</v>
      </c>
      <c r="B939" s="303">
        <v>2140112</v>
      </c>
      <c r="C939" s="422" t="s">
        <v>833</v>
      </c>
      <c r="D939" s="317">
        <v>0</v>
      </c>
      <c r="E939" s="317">
        <v>0</v>
      </c>
      <c r="F939" s="317">
        <v>0</v>
      </c>
      <c r="G939" s="121" t="str">
        <f t="shared" si="31"/>
        <v/>
      </c>
    </row>
    <row r="940" s="335" customFormat="1" ht="36" customHeight="1" spans="1:7">
      <c r="A940" s="292">
        <f t="shared" si="30"/>
        <v>7</v>
      </c>
      <c r="B940" s="303">
        <v>2140114</v>
      </c>
      <c r="C940" s="422" t="s">
        <v>834</v>
      </c>
      <c r="D940" s="317">
        <v>0</v>
      </c>
      <c r="E940" s="317">
        <v>0</v>
      </c>
      <c r="F940" s="317">
        <v>0</v>
      </c>
      <c r="G940" s="121" t="str">
        <f t="shared" si="31"/>
        <v/>
      </c>
    </row>
    <row r="941" s="335" customFormat="1" ht="36" customHeight="1" spans="1:7">
      <c r="A941" s="292">
        <f t="shared" si="30"/>
        <v>7</v>
      </c>
      <c r="B941" s="303">
        <v>2140122</v>
      </c>
      <c r="C941" s="422" t="s">
        <v>835</v>
      </c>
      <c r="D941" s="317">
        <v>0</v>
      </c>
      <c r="E941" s="317">
        <v>0</v>
      </c>
      <c r="F941" s="317">
        <v>0</v>
      </c>
      <c r="G941" s="121" t="str">
        <f t="shared" si="31"/>
        <v/>
      </c>
    </row>
    <row r="942" s="335" customFormat="1" ht="36" customHeight="1" spans="1:7">
      <c r="A942" s="292">
        <f t="shared" si="30"/>
        <v>7</v>
      </c>
      <c r="B942" s="303">
        <v>2140123</v>
      </c>
      <c r="C942" s="422" t="s">
        <v>836</v>
      </c>
      <c r="D942" s="317">
        <v>0</v>
      </c>
      <c r="E942" s="317">
        <v>0</v>
      </c>
      <c r="F942" s="317">
        <v>0</v>
      </c>
      <c r="G942" s="121" t="str">
        <f t="shared" si="31"/>
        <v/>
      </c>
    </row>
    <row r="943" s="335" customFormat="1" ht="36" customHeight="1" spans="1:7">
      <c r="A943" s="292">
        <f t="shared" si="30"/>
        <v>7</v>
      </c>
      <c r="B943" s="303">
        <v>2140127</v>
      </c>
      <c r="C943" s="422" t="s">
        <v>837</v>
      </c>
      <c r="D943" s="317">
        <v>0</v>
      </c>
      <c r="E943" s="317">
        <v>0</v>
      </c>
      <c r="F943" s="317">
        <v>0</v>
      </c>
      <c r="G943" s="121" t="str">
        <f t="shared" si="31"/>
        <v/>
      </c>
    </row>
    <row r="944" s="335" customFormat="1" ht="36" customHeight="1" spans="1:7">
      <c r="A944" s="292">
        <f t="shared" si="30"/>
        <v>7</v>
      </c>
      <c r="B944" s="303">
        <v>2140128</v>
      </c>
      <c r="C944" s="422" t="s">
        <v>838</v>
      </c>
      <c r="D944" s="317">
        <v>0</v>
      </c>
      <c r="E944" s="317">
        <v>0</v>
      </c>
      <c r="F944" s="317">
        <v>0</v>
      </c>
      <c r="G944" s="121" t="str">
        <f t="shared" si="31"/>
        <v/>
      </c>
    </row>
    <row r="945" s="335" customFormat="1" ht="36" customHeight="1" spans="1:7">
      <c r="A945" s="292">
        <f t="shared" si="30"/>
        <v>7</v>
      </c>
      <c r="B945" s="303">
        <v>2140129</v>
      </c>
      <c r="C945" s="422" t="s">
        <v>839</v>
      </c>
      <c r="D945" s="317">
        <v>0</v>
      </c>
      <c r="E945" s="317">
        <v>0</v>
      </c>
      <c r="F945" s="317">
        <v>0</v>
      </c>
      <c r="G945" s="121" t="str">
        <f t="shared" si="31"/>
        <v/>
      </c>
    </row>
    <row r="946" s="335" customFormat="1" ht="36" customHeight="1" spans="1:7">
      <c r="A946" s="292">
        <f t="shared" si="30"/>
        <v>7</v>
      </c>
      <c r="B946" s="303">
        <v>2140130</v>
      </c>
      <c r="C946" s="422" t="s">
        <v>840</v>
      </c>
      <c r="D946" s="317">
        <v>0</v>
      </c>
      <c r="E946" s="317">
        <v>0</v>
      </c>
      <c r="F946" s="317">
        <v>0</v>
      </c>
      <c r="G946" s="121" t="str">
        <f t="shared" si="31"/>
        <v/>
      </c>
    </row>
    <row r="947" s="335" customFormat="1" ht="36" customHeight="1" spans="1:7">
      <c r="A947" s="292">
        <f t="shared" si="30"/>
        <v>7</v>
      </c>
      <c r="B947" s="303">
        <v>2140131</v>
      </c>
      <c r="C947" s="422" t="s">
        <v>841</v>
      </c>
      <c r="D947" s="317">
        <v>0</v>
      </c>
      <c r="E947" s="317">
        <v>0</v>
      </c>
      <c r="F947" s="317">
        <v>0</v>
      </c>
      <c r="G947" s="121" t="str">
        <f t="shared" si="31"/>
        <v/>
      </c>
    </row>
    <row r="948" s="335" customFormat="1" ht="36" customHeight="1" spans="1:7">
      <c r="A948" s="292">
        <f t="shared" si="30"/>
        <v>7</v>
      </c>
      <c r="B948" s="303">
        <v>2140133</v>
      </c>
      <c r="C948" s="422" t="s">
        <v>842</v>
      </c>
      <c r="D948" s="317">
        <v>0</v>
      </c>
      <c r="E948" s="317">
        <v>0</v>
      </c>
      <c r="F948" s="317">
        <v>0</v>
      </c>
      <c r="G948" s="121" t="str">
        <f t="shared" si="31"/>
        <v/>
      </c>
    </row>
    <row r="949" s="335" customFormat="1" ht="36" customHeight="1" spans="1:7">
      <c r="A949" s="292">
        <f t="shared" si="30"/>
        <v>7</v>
      </c>
      <c r="B949" s="303">
        <v>2140136</v>
      </c>
      <c r="C949" s="422" t="s">
        <v>843</v>
      </c>
      <c r="D949" s="317">
        <v>0</v>
      </c>
      <c r="E949" s="317">
        <v>0</v>
      </c>
      <c r="F949" s="317">
        <v>0</v>
      </c>
      <c r="G949" s="121" t="str">
        <f t="shared" si="31"/>
        <v/>
      </c>
    </row>
    <row r="950" s="335" customFormat="1" ht="36" customHeight="1" spans="1:7">
      <c r="A950" s="292">
        <f t="shared" si="30"/>
        <v>7</v>
      </c>
      <c r="B950" s="303">
        <v>2140138</v>
      </c>
      <c r="C950" s="422" t="s">
        <v>844</v>
      </c>
      <c r="D950" s="317">
        <v>0</v>
      </c>
      <c r="E950" s="317">
        <v>0</v>
      </c>
      <c r="F950" s="317">
        <v>0</v>
      </c>
      <c r="G950" s="121" t="str">
        <f t="shared" si="31"/>
        <v/>
      </c>
    </row>
    <row r="951" s="335" customFormat="1" ht="36" customHeight="1" spans="1:7">
      <c r="A951" s="292">
        <f t="shared" si="30"/>
        <v>7</v>
      </c>
      <c r="B951" s="303">
        <v>2140139</v>
      </c>
      <c r="C951" s="422" t="s">
        <v>845</v>
      </c>
      <c r="D951" s="317">
        <v>0</v>
      </c>
      <c r="E951" s="317">
        <v>0</v>
      </c>
      <c r="F951" s="317">
        <v>0</v>
      </c>
      <c r="G951" s="121" t="str">
        <f t="shared" si="31"/>
        <v/>
      </c>
    </row>
    <row r="952" s="335" customFormat="1" ht="36" customHeight="1" spans="1:7">
      <c r="A952" s="292">
        <f t="shared" si="30"/>
        <v>7</v>
      </c>
      <c r="B952" s="303">
        <v>2140199</v>
      </c>
      <c r="C952" s="422" t="s">
        <v>846</v>
      </c>
      <c r="D952" s="317">
        <v>1265</v>
      </c>
      <c r="E952" s="317">
        <v>2368</v>
      </c>
      <c r="F952" s="317">
        <v>878</v>
      </c>
      <c r="G952" s="121">
        <f t="shared" si="31"/>
        <v>-0.629</v>
      </c>
    </row>
    <row r="953" ht="36" customHeight="1" spans="1:7">
      <c r="A953" s="292">
        <f t="shared" si="30"/>
        <v>5</v>
      </c>
      <c r="B953" s="303">
        <v>21402</v>
      </c>
      <c r="C953" s="343" t="s">
        <v>847</v>
      </c>
      <c r="D953" s="317">
        <f>SUM(D954:D962)</f>
        <v>0</v>
      </c>
      <c r="E953" s="317">
        <f>SUM(E954:E962)</f>
        <v>0</v>
      </c>
      <c r="F953" s="317">
        <v>0</v>
      </c>
      <c r="G953" s="121" t="str">
        <f t="shared" si="31"/>
        <v/>
      </c>
    </row>
    <row r="954" s="335" customFormat="1" ht="36" customHeight="1" spans="1:7">
      <c r="A954" s="292">
        <f t="shared" si="30"/>
        <v>7</v>
      </c>
      <c r="B954" s="303">
        <v>2140201</v>
      </c>
      <c r="C954" s="422" t="s">
        <v>156</v>
      </c>
      <c r="D954" s="317">
        <v>0</v>
      </c>
      <c r="E954" s="317">
        <v>0</v>
      </c>
      <c r="F954" s="317">
        <v>0</v>
      </c>
      <c r="G954" s="121" t="str">
        <f t="shared" si="31"/>
        <v/>
      </c>
    </row>
    <row r="955" s="335" customFormat="1" ht="36" customHeight="1" spans="1:7">
      <c r="A955" s="292">
        <f t="shared" si="30"/>
        <v>7</v>
      </c>
      <c r="B955" s="303">
        <v>2140202</v>
      </c>
      <c r="C955" s="422" t="s">
        <v>157</v>
      </c>
      <c r="D955" s="317">
        <v>0</v>
      </c>
      <c r="E955" s="317">
        <v>0</v>
      </c>
      <c r="F955" s="317">
        <v>0</v>
      </c>
      <c r="G955" s="121" t="str">
        <f t="shared" si="31"/>
        <v/>
      </c>
    </row>
    <row r="956" s="335" customFormat="1" ht="36" customHeight="1" spans="1:7">
      <c r="A956" s="292">
        <f t="shared" si="30"/>
        <v>7</v>
      </c>
      <c r="B956" s="303">
        <v>2140203</v>
      </c>
      <c r="C956" s="422" t="s">
        <v>158</v>
      </c>
      <c r="D956" s="317">
        <v>0</v>
      </c>
      <c r="E956" s="317">
        <v>0</v>
      </c>
      <c r="F956" s="317">
        <v>0</v>
      </c>
      <c r="G956" s="121" t="str">
        <f t="shared" si="31"/>
        <v/>
      </c>
    </row>
    <row r="957" s="335" customFormat="1" ht="36" customHeight="1" spans="1:7">
      <c r="A957" s="292">
        <f t="shared" si="30"/>
        <v>7</v>
      </c>
      <c r="B957" s="303">
        <v>2140204</v>
      </c>
      <c r="C957" s="422" t="s">
        <v>848</v>
      </c>
      <c r="D957" s="317">
        <v>0</v>
      </c>
      <c r="E957" s="317">
        <v>0</v>
      </c>
      <c r="F957" s="317">
        <v>0</v>
      </c>
      <c r="G957" s="121" t="str">
        <f t="shared" si="31"/>
        <v/>
      </c>
    </row>
    <row r="958" s="335" customFormat="1" ht="36" customHeight="1" spans="1:7">
      <c r="A958" s="292">
        <f t="shared" si="30"/>
        <v>7</v>
      </c>
      <c r="B958" s="303">
        <v>2140205</v>
      </c>
      <c r="C958" s="422" t="s">
        <v>849</v>
      </c>
      <c r="D958" s="317">
        <v>0</v>
      </c>
      <c r="E958" s="317">
        <v>0</v>
      </c>
      <c r="F958" s="317">
        <v>0</v>
      </c>
      <c r="G958" s="121" t="str">
        <f t="shared" si="31"/>
        <v/>
      </c>
    </row>
    <row r="959" s="335" customFormat="1" ht="36" customHeight="1" spans="1:7">
      <c r="A959" s="292">
        <f t="shared" si="30"/>
        <v>7</v>
      </c>
      <c r="B959" s="303">
        <v>2140206</v>
      </c>
      <c r="C959" s="422" t="s">
        <v>850</v>
      </c>
      <c r="D959" s="317">
        <v>0</v>
      </c>
      <c r="E959" s="317">
        <v>0</v>
      </c>
      <c r="F959" s="317">
        <v>0</v>
      </c>
      <c r="G959" s="121" t="str">
        <f t="shared" si="31"/>
        <v/>
      </c>
    </row>
    <row r="960" s="335" customFormat="1" ht="36" customHeight="1" spans="1:7">
      <c r="A960" s="292">
        <f t="shared" si="30"/>
        <v>7</v>
      </c>
      <c r="B960" s="303">
        <v>2140207</v>
      </c>
      <c r="C960" s="422" t="s">
        <v>851</v>
      </c>
      <c r="D960" s="317">
        <v>0</v>
      </c>
      <c r="E960" s="317">
        <v>0</v>
      </c>
      <c r="F960" s="317">
        <v>0</v>
      </c>
      <c r="G960" s="121" t="str">
        <f t="shared" si="31"/>
        <v/>
      </c>
    </row>
    <row r="961" s="335" customFormat="1" ht="36" customHeight="1" spans="1:7">
      <c r="A961" s="292">
        <f t="shared" si="30"/>
        <v>7</v>
      </c>
      <c r="B961" s="303">
        <v>2140208</v>
      </c>
      <c r="C961" s="422" t="s">
        <v>852</v>
      </c>
      <c r="D961" s="317">
        <v>0</v>
      </c>
      <c r="E961" s="317">
        <v>0</v>
      </c>
      <c r="F961" s="317">
        <v>0</v>
      </c>
      <c r="G961" s="121" t="str">
        <f t="shared" si="31"/>
        <v/>
      </c>
    </row>
    <row r="962" s="335" customFormat="1" ht="36" customHeight="1" spans="1:7">
      <c r="A962" s="292">
        <f t="shared" si="30"/>
        <v>7</v>
      </c>
      <c r="B962" s="303">
        <v>2140299</v>
      </c>
      <c r="C962" s="422" t="s">
        <v>853</v>
      </c>
      <c r="D962" s="317">
        <v>0</v>
      </c>
      <c r="E962" s="317">
        <v>0</v>
      </c>
      <c r="F962" s="317">
        <v>0</v>
      </c>
      <c r="G962" s="121" t="str">
        <f t="shared" si="31"/>
        <v/>
      </c>
    </row>
    <row r="963" ht="36" customHeight="1" spans="1:7">
      <c r="A963" s="292">
        <f t="shared" si="30"/>
        <v>5</v>
      </c>
      <c r="B963" s="303">
        <v>21403</v>
      </c>
      <c r="C963" s="343" t="s">
        <v>854</v>
      </c>
      <c r="D963" s="317">
        <f>SUM(D964:D972)</f>
        <v>0</v>
      </c>
      <c r="E963" s="317">
        <f>SUM(E964:E972)</f>
        <v>0</v>
      </c>
      <c r="F963" s="317">
        <v>0</v>
      </c>
      <c r="G963" s="121" t="str">
        <f t="shared" si="31"/>
        <v/>
      </c>
    </row>
    <row r="964" s="335" customFormat="1" ht="36" customHeight="1" spans="1:7">
      <c r="A964" s="292">
        <f t="shared" si="30"/>
        <v>7</v>
      </c>
      <c r="B964" s="303">
        <v>2140301</v>
      </c>
      <c r="C964" s="422" t="s">
        <v>156</v>
      </c>
      <c r="D964" s="317">
        <v>0</v>
      </c>
      <c r="E964" s="317">
        <v>0</v>
      </c>
      <c r="F964" s="317">
        <v>0</v>
      </c>
      <c r="G964" s="121" t="str">
        <f t="shared" si="31"/>
        <v/>
      </c>
    </row>
    <row r="965" s="335" customFormat="1" ht="36" customHeight="1" spans="1:7">
      <c r="A965" s="292">
        <f t="shared" ref="A965:A1028" si="32">LEN(B965)</f>
        <v>7</v>
      </c>
      <c r="B965" s="303">
        <v>2140302</v>
      </c>
      <c r="C965" s="422" t="s">
        <v>157</v>
      </c>
      <c r="D965" s="317">
        <v>0</v>
      </c>
      <c r="E965" s="317">
        <v>0</v>
      </c>
      <c r="F965" s="317">
        <v>0</v>
      </c>
      <c r="G965" s="121" t="str">
        <f t="shared" ref="G965:G1028" si="33">IF(E965&gt;0,(F965-E965)/E965,"")</f>
        <v/>
      </c>
    </row>
    <row r="966" s="335" customFormat="1" ht="36" customHeight="1" spans="1:7">
      <c r="A966" s="292">
        <f t="shared" si="32"/>
        <v>7</v>
      </c>
      <c r="B966" s="303">
        <v>2140303</v>
      </c>
      <c r="C966" s="422" t="s">
        <v>158</v>
      </c>
      <c r="D966" s="317">
        <v>0</v>
      </c>
      <c r="E966" s="317">
        <v>0</v>
      </c>
      <c r="F966" s="317">
        <v>0</v>
      </c>
      <c r="G966" s="121" t="str">
        <f t="shared" si="33"/>
        <v/>
      </c>
    </row>
    <row r="967" s="335" customFormat="1" ht="36" customHeight="1" spans="1:7">
      <c r="A967" s="292">
        <f t="shared" si="32"/>
        <v>7</v>
      </c>
      <c r="B967" s="303">
        <v>2140304</v>
      </c>
      <c r="C967" s="422" t="s">
        <v>855</v>
      </c>
      <c r="D967" s="317">
        <v>0</v>
      </c>
      <c r="E967" s="317">
        <v>0</v>
      </c>
      <c r="F967" s="317">
        <v>0</v>
      </c>
      <c r="G967" s="121" t="str">
        <f t="shared" si="33"/>
        <v/>
      </c>
    </row>
    <row r="968" s="335" customFormat="1" ht="36" customHeight="1" spans="1:7">
      <c r="A968" s="292">
        <f t="shared" si="32"/>
        <v>7</v>
      </c>
      <c r="B968" s="303">
        <v>2140305</v>
      </c>
      <c r="C968" s="422" t="s">
        <v>856</v>
      </c>
      <c r="D968" s="317">
        <v>0</v>
      </c>
      <c r="E968" s="317">
        <v>0</v>
      </c>
      <c r="F968" s="317">
        <v>0</v>
      </c>
      <c r="G968" s="121" t="str">
        <f t="shared" si="33"/>
        <v/>
      </c>
    </row>
    <row r="969" s="335" customFormat="1" ht="36" customHeight="1" spans="1:7">
      <c r="A969" s="292">
        <f t="shared" si="32"/>
        <v>7</v>
      </c>
      <c r="B969" s="303">
        <v>2140306</v>
      </c>
      <c r="C969" s="422" t="s">
        <v>857</v>
      </c>
      <c r="D969" s="317">
        <v>0</v>
      </c>
      <c r="E969" s="317">
        <v>0</v>
      </c>
      <c r="F969" s="317">
        <v>0</v>
      </c>
      <c r="G969" s="121" t="str">
        <f t="shared" si="33"/>
        <v/>
      </c>
    </row>
    <row r="970" s="335" customFormat="1" ht="36" customHeight="1" spans="1:7">
      <c r="A970" s="292">
        <f t="shared" si="32"/>
        <v>7</v>
      </c>
      <c r="B970" s="303">
        <v>2140307</v>
      </c>
      <c r="C970" s="422" t="s">
        <v>858</v>
      </c>
      <c r="D970" s="317">
        <v>0</v>
      </c>
      <c r="E970" s="317">
        <v>0</v>
      </c>
      <c r="F970" s="317">
        <v>0</v>
      </c>
      <c r="G970" s="121" t="str">
        <f t="shared" si="33"/>
        <v/>
      </c>
    </row>
    <row r="971" s="335" customFormat="1" ht="36" customHeight="1" spans="1:7">
      <c r="A971" s="292">
        <f t="shared" si="32"/>
        <v>7</v>
      </c>
      <c r="B971" s="303">
        <v>2140308</v>
      </c>
      <c r="C971" s="422" t="s">
        <v>859</v>
      </c>
      <c r="D971" s="317">
        <v>0</v>
      </c>
      <c r="E971" s="317">
        <v>0</v>
      </c>
      <c r="F971" s="317">
        <v>0</v>
      </c>
      <c r="G971" s="121" t="str">
        <f t="shared" si="33"/>
        <v/>
      </c>
    </row>
    <row r="972" s="335" customFormat="1" ht="36" customHeight="1" spans="1:7">
      <c r="A972" s="292">
        <f t="shared" si="32"/>
        <v>7</v>
      </c>
      <c r="B972" s="303">
        <v>2140399</v>
      </c>
      <c r="C972" s="422" t="s">
        <v>860</v>
      </c>
      <c r="D972" s="317">
        <v>0</v>
      </c>
      <c r="E972" s="317">
        <v>0</v>
      </c>
      <c r="F972" s="317">
        <v>0</v>
      </c>
      <c r="G972" s="121" t="str">
        <f t="shared" si="33"/>
        <v/>
      </c>
    </row>
    <row r="973" ht="36" customHeight="1" spans="1:7">
      <c r="A973" s="292">
        <f t="shared" si="32"/>
        <v>5</v>
      </c>
      <c r="B973" s="303">
        <v>21404</v>
      </c>
      <c r="C973" s="343" t="s">
        <v>861</v>
      </c>
      <c r="D973" s="317">
        <f>SUM(D974:D977)</f>
        <v>0</v>
      </c>
      <c r="E973" s="317">
        <f>SUM(E974:E977)</f>
        <v>467</v>
      </c>
      <c r="F973" s="317">
        <v>0</v>
      </c>
      <c r="G973" s="121">
        <f t="shared" si="33"/>
        <v>-1</v>
      </c>
    </row>
    <row r="974" s="335" customFormat="1" ht="36" customHeight="1" spans="1:7">
      <c r="A974" s="292">
        <f t="shared" si="32"/>
        <v>7</v>
      </c>
      <c r="B974" s="303">
        <v>2140401</v>
      </c>
      <c r="C974" s="422" t="s">
        <v>862</v>
      </c>
      <c r="D974" s="317">
        <v>0</v>
      </c>
      <c r="E974" s="317">
        <v>0</v>
      </c>
      <c r="F974" s="317">
        <v>0</v>
      </c>
      <c r="G974" s="121" t="str">
        <f t="shared" si="33"/>
        <v/>
      </c>
    </row>
    <row r="975" s="335" customFormat="1" ht="36" customHeight="1" spans="1:7">
      <c r="A975" s="292">
        <f t="shared" si="32"/>
        <v>7</v>
      </c>
      <c r="B975" s="303">
        <v>2140402</v>
      </c>
      <c r="C975" s="422" t="s">
        <v>863</v>
      </c>
      <c r="D975" s="317">
        <v>0</v>
      </c>
      <c r="E975" s="317">
        <v>0</v>
      </c>
      <c r="F975" s="317">
        <v>0</v>
      </c>
      <c r="G975" s="121" t="str">
        <f t="shared" si="33"/>
        <v/>
      </c>
    </row>
    <row r="976" s="335" customFormat="1" ht="36" customHeight="1" spans="1:7">
      <c r="A976" s="292">
        <f t="shared" si="32"/>
        <v>7</v>
      </c>
      <c r="B976" s="303">
        <v>2140403</v>
      </c>
      <c r="C976" s="422" t="s">
        <v>864</v>
      </c>
      <c r="D976" s="317">
        <v>0</v>
      </c>
      <c r="E976" s="317">
        <v>0</v>
      </c>
      <c r="F976" s="317">
        <v>0</v>
      </c>
      <c r="G976" s="121" t="str">
        <f t="shared" si="33"/>
        <v/>
      </c>
    </row>
    <row r="977" s="335" customFormat="1" ht="36" customHeight="1" spans="1:7">
      <c r="A977" s="292">
        <f t="shared" si="32"/>
        <v>7</v>
      </c>
      <c r="B977" s="303">
        <v>2140499</v>
      </c>
      <c r="C977" s="422" t="s">
        <v>865</v>
      </c>
      <c r="D977" s="317">
        <v>0</v>
      </c>
      <c r="E977" s="317">
        <v>467</v>
      </c>
      <c r="F977" s="317">
        <v>0</v>
      </c>
      <c r="G977" s="121">
        <f t="shared" si="33"/>
        <v>-1</v>
      </c>
    </row>
    <row r="978" ht="36" customHeight="1" spans="1:7">
      <c r="A978" s="292">
        <f t="shared" si="32"/>
        <v>5</v>
      </c>
      <c r="B978" s="303">
        <v>21405</v>
      </c>
      <c r="C978" s="343" t="s">
        <v>866</v>
      </c>
      <c r="D978" s="317">
        <f>SUM(D979:D984)</f>
        <v>0</v>
      </c>
      <c r="E978" s="317">
        <f>SUM(E979:E984)</f>
        <v>0</v>
      </c>
      <c r="F978" s="317">
        <v>0</v>
      </c>
      <c r="G978" s="121" t="str">
        <f t="shared" si="33"/>
        <v/>
      </c>
    </row>
    <row r="979" s="335" customFormat="1" ht="36" customHeight="1" spans="1:7">
      <c r="A979" s="292">
        <f t="shared" si="32"/>
        <v>7</v>
      </c>
      <c r="B979" s="303">
        <v>2140501</v>
      </c>
      <c r="C979" s="422" t="s">
        <v>156</v>
      </c>
      <c r="D979" s="317">
        <v>0</v>
      </c>
      <c r="E979" s="317">
        <v>0</v>
      </c>
      <c r="F979" s="317">
        <v>0</v>
      </c>
      <c r="G979" s="121" t="str">
        <f t="shared" si="33"/>
        <v/>
      </c>
    </row>
    <row r="980" s="335" customFormat="1" ht="36" customHeight="1" spans="1:7">
      <c r="A980" s="292">
        <f t="shared" si="32"/>
        <v>7</v>
      </c>
      <c r="B980" s="303">
        <v>2140502</v>
      </c>
      <c r="C980" s="422" t="s">
        <v>157</v>
      </c>
      <c r="D980" s="317">
        <v>0</v>
      </c>
      <c r="E980" s="317">
        <v>0</v>
      </c>
      <c r="F980" s="317">
        <v>0</v>
      </c>
      <c r="G980" s="121" t="str">
        <f t="shared" si="33"/>
        <v/>
      </c>
    </row>
    <row r="981" s="335" customFormat="1" ht="36" customHeight="1" spans="1:7">
      <c r="A981" s="292">
        <f t="shared" si="32"/>
        <v>7</v>
      </c>
      <c r="B981" s="303">
        <v>2140503</v>
      </c>
      <c r="C981" s="422" t="s">
        <v>158</v>
      </c>
      <c r="D981" s="317">
        <v>0</v>
      </c>
      <c r="E981" s="317">
        <v>0</v>
      </c>
      <c r="F981" s="317">
        <v>0</v>
      </c>
      <c r="G981" s="121" t="str">
        <f t="shared" si="33"/>
        <v/>
      </c>
    </row>
    <row r="982" s="335" customFormat="1" ht="36" customHeight="1" spans="1:7">
      <c r="A982" s="292">
        <f t="shared" si="32"/>
        <v>7</v>
      </c>
      <c r="B982" s="303">
        <v>2140504</v>
      </c>
      <c r="C982" s="422" t="s">
        <v>852</v>
      </c>
      <c r="D982" s="317">
        <v>0</v>
      </c>
      <c r="E982" s="317">
        <v>0</v>
      </c>
      <c r="F982" s="317">
        <v>0</v>
      </c>
      <c r="G982" s="121" t="str">
        <f t="shared" si="33"/>
        <v/>
      </c>
    </row>
    <row r="983" s="335" customFormat="1" ht="36" customHeight="1" spans="1:7">
      <c r="A983" s="292">
        <f t="shared" si="32"/>
        <v>7</v>
      </c>
      <c r="B983" s="303">
        <v>2140505</v>
      </c>
      <c r="C983" s="422" t="s">
        <v>867</v>
      </c>
      <c r="D983" s="317">
        <v>0</v>
      </c>
      <c r="E983" s="317">
        <v>0</v>
      </c>
      <c r="F983" s="317">
        <v>0</v>
      </c>
      <c r="G983" s="121" t="str">
        <f t="shared" si="33"/>
        <v/>
      </c>
    </row>
    <row r="984" s="335" customFormat="1" ht="36" customHeight="1" spans="1:7">
      <c r="A984" s="292">
        <f t="shared" si="32"/>
        <v>7</v>
      </c>
      <c r="B984" s="303">
        <v>2140599</v>
      </c>
      <c r="C984" s="422" t="s">
        <v>868</v>
      </c>
      <c r="D984" s="317">
        <v>0</v>
      </c>
      <c r="E984" s="317">
        <v>0</v>
      </c>
      <c r="F984" s="317">
        <v>0</v>
      </c>
      <c r="G984" s="121" t="str">
        <f t="shared" si="33"/>
        <v/>
      </c>
    </row>
    <row r="985" ht="36" customHeight="1" spans="1:7">
      <c r="A985" s="292">
        <f t="shared" si="32"/>
        <v>5</v>
      </c>
      <c r="B985" s="303">
        <v>21406</v>
      </c>
      <c r="C985" s="343" t="s">
        <v>869</v>
      </c>
      <c r="D985" s="317">
        <f>SUM(D986:D989)</f>
        <v>0</v>
      </c>
      <c r="E985" s="317">
        <f>SUM(E986:E989)</f>
        <v>0</v>
      </c>
      <c r="F985" s="317">
        <v>417</v>
      </c>
      <c r="G985" s="121" t="str">
        <f t="shared" si="33"/>
        <v/>
      </c>
    </row>
    <row r="986" s="335" customFormat="1" ht="36" customHeight="1" spans="1:7">
      <c r="A986" s="292">
        <f t="shared" si="32"/>
        <v>7</v>
      </c>
      <c r="B986" s="303">
        <v>2140601</v>
      </c>
      <c r="C986" s="422" t="s">
        <v>870</v>
      </c>
      <c r="D986" s="317">
        <v>0</v>
      </c>
      <c r="E986" s="317">
        <v>0</v>
      </c>
      <c r="F986" s="317">
        <v>417</v>
      </c>
      <c r="G986" s="121" t="str">
        <f t="shared" si="33"/>
        <v/>
      </c>
    </row>
    <row r="987" s="335" customFormat="1" ht="36" customHeight="1" spans="1:7">
      <c r="A987" s="292">
        <f t="shared" si="32"/>
        <v>7</v>
      </c>
      <c r="B987" s="303">
        <v>2140602</v>
      </c>
      <c r="C987" s="422" t="s">
        <v>871</v>
      </c>
      <c r="D987" s="317">
        <v>0</v>
      </c>
      <c r="E987" s="317">
        <v>0</v>
      </c>
      <c r="F987" s="317">
        <v>0</v>
      </c>
      <c r="G987" s="121" t="str">
        <f t="shared" si="33"/>
        <v/>
      </c>
    </row>
    <row r="988" s="335" customFormat="1" ht="36" customHeight="1" spans="1:7">
      <c r="A988" s="292">
        <f t="shared" si="32"/>
        <v>7</v>
      </c>
      <c r="B988" s="303">
        <v>2140603</v>
      </c>
      <c r="C988" s="422" t="s">
        <v>872</v>
      </c>
      <c r="D988" s="317">
        <v>0</v>
      </c>
      <c r="E988" s="317">
        <v>0</v>
      </c>
      <c r="F988" s="317">
        <v>0</v>
      </c>
      <c r="G988" s="121" t="str">
        <f t="shared" si="33"/>
        <v/>
      </c>
    </row>
    <row r="989" s="335" customFormat="1" ht="36" customHeight="1" spans="1:7">
      <c r="A989" s="292">
        <f t="shared" si="32"/>
        <v>7</v>
      </c>
      <c r="B989" s="303">
        <v>2140699</v>
      </c>
      <c r="C989" s="422" t="s">
        <v>873</v>
      </c>
      <c r="D989" s="317">
        <v>0</v>
      </c>
      <c r="E989" s="317">
        <v>0</v>
      </c>
      <c r="F989" s="317">
        <v>0</v>
      </c>
      <c r="G989" s="121" t="str">
        <f t="shared" si="33"/>
        <v/>
      </c>
    </row>
    <row r="990" ht="36" customHeight="1" spans="1:7">
      <c r="A990" s="292">
        <f t="shared" si="32"/>
        <v>5</v>
      </c>
      <c r="B990" s="303">
        <v>21499</v>
      </c>
      <c r="C990" s="343" t="s">
        <v>874</v>
      </c>
      <c r="D990" s="317">
        <f>SUM(D991:D992)</f>
        <v>0</v>
      </c>
      <c r="E990" s="317">
        <f>SUM(E991:E992)</f>
        <v>96</v>
      </c>
      <c r="F990" s="317">
        <v>160</v>
      </c>
      <c r="G990" s="121">
        <f t="shared" si="33"/>
        <v>0.667</v>
      </c>
    </row>
    <row r="991" s="335" customFormat="1" ht="36" customHeight="1" spans="1:7">
      <c r="A991" s="292">
        <f t="shared" si="32"/>
        <v>7</v>
      </c>
      <c r="B991" s="303">
        <v>2149901</v>
      </c>
      <c r="C991" s="422" t="s">
        <v>875</v>
      </c>
      <c r="D991" s="317">
        <v>0</v>
      </c>
      <c r="E991" s="317">
        <v>96</v>
      </c>
      <c r="F991" s="317">
        <v>150</v>
      </c>
      <c r="G991" s="121">
        <f t="shared" si="33"/>
        <v>0.563</v>
      </c>
    </row>
    <row r="992" s="335" customFormat="1" ht="36" customHeight="1" spans="1:7">
      <c r="A992" s="292">
        <f t="shared" si="32"/>
        <v>7</v>
      </c>
      <c r="B992" s="303">
        <v>2149999</v>
      </c>
      <c r="C992" s="422" t="s">
        <v>874</v>
      </c>
      <c r="D992" s="317">
        <v>0</v>
      </c>
      <c r="E992" s="317">
        <v>0</v>
      </c>
      <c r="F992" s="317">
        <v>10</v>
      </c>
      <c r="G992" s="121" t="str">
        <f t="shared" si="33"/>
        <v/>
      </c>
    </row>
    <row r="993" ht="36" customHeight="1" spans="1:7">
      <c r="A993" s="292">
        <f t="shared" si="32"/>
        <v>3</v>
      </c>
      <c r="B993" s="306">
        <v>215</v>
      </c>
      <c r="C993" s="300" t="s">
        <v>123</v>
      </c>
      <c r="D993" s="301">
        <f>SUM(D994,D1004,D1020,D1025,D1036,D1043,D1051)</f>
        <v>608</v>
      </c>
      <c r="E993" s="301">
        <f>SUM(E994,E1004,E1020,E1025,E1036,E1043,E1051)</f>
        <v>1741</v>
      </c>
      <c r="F993" s="301">
        <v>977</v>
      </c>
      <c r="G993" s="117">
        <f t="shared" si="33"/>
        <v>-0.439</v>
      </c>
    </row>
    <row r="994" ht="36" customHeight="1" spans="1:7">
      <c r="A994" s="292">
        <f t="shared" si="32"/>
        <v>5</v>
      </c>
      <c r="B994" s="303">
        <v>21501</v>
      </c>
      <c r="C994" s="343" t="s">
        <v>876</v>
      </c>
      <c r="D994" s="317">
        <f>SUM(D995:D1003)</f>
        <v>0</v>
      </c>
      <c r="E994" s="317">
        <f>SUM(E995:E1003)</f>
        <v>0</v>
      </c>
      <c r="F994" s="317">
        <v>0</v>
      </c>
      <c r="G994" s="121" t="str">
        <f t="shared" si="33"/>
        <v/>
      </c>
    </row>
    <row r="995" s="335" customFormat="1" ht="36" customHeight="1" spans="1:7">
      <c r="A995" s="292">
        <f t="shared" si="32"/>
        <v>7</v>
      </c>
      <c r="B995" s="303">
        <v>2150101</v>
      </c>
      <c r="C995" s="422" t="s">
        <v>156</v>
      </c>
      <c r="D995" s="317">
        <v>0</v>
      </c>
      <c r="E995" s="317">
        <v>0</v>
      </c>
      <c r="F995" s="317">
        <v>0</v>
      </c>
      <c r="G995" s="121" t="str">
        <f t="shared" si="33"/>
        <v/>
      </c>
    </row>
    <row r="996" s="335" customFormat="1" ht="36" customHeight="1" spans="1:7">
      <c r="A996" s="292">
        <f t="shared" si="32"/>
        <v>7</v>
      </c>
      <c r="B996" s="303">
        <v>2150102</v>
      </c>
      <c r="C996" s="422" t="s">
        <v>157</v>
      </c>
      <c r="D996" s="317">
        <v>0</v>
      </c>
      <c r="E996" s="317">
        <v>0</v>
      </c>
      <c r="F996" s="317">
        <v>0</v>
      </c>
      <c r="G996" s="121" t="str">
        <f t="shared" si="33"/>
        <v/>
      </c>
    </row>
    <row r="997" s="335" customFormat="1" ht="36" customHeight="1" spans="1:7">
      <c r="A997" s="292">
        <f t="shared" si="32"/>
        <v>7</v>
      </c>
      <c r="B997" s="303">
        <v>2150103</v>
      </c>
      <c r="C997" s="422" t="s">
        <v>158</v>
      </c>
      <c r="D997" s="317">
        <v>0</v>
      </c>
      <c r="E997" s="317">
        <v>0</v>
      </c>
      <c r="F997" s="317">
        <v>0</v>
      </c>
      <c r="G997" s="121" t="str">
        <f t="shared" si="33"/>
        <v/>
      </c>
    </row>
    <row r="998" s="335" customFormat="1" ht="36" customHeight="1" spans="1:7">
      <c r="A998" s="292">
        <f t="shared" si="32"/>
        <v>7</v>
      </c>
      <c r="B998" s="303">
        <v>2150104</v>
      </c>
      <c r="C998" s="422" t="s">
        <v>877</v>
      </c>
      <c r="D998" s="317">
        <v>0</v>
      </c>
      <c r="E998" s="317">
        <v>0</v>
      </c>
      <c r="F998" s="317">
        <v>0</v>
      </c>
      <c r="G998" s="121" t="str">
        <f t="shared" si="33"/>
        <v/>
      </c>
    </row>
    <row r="999" s="335" customFormat="1" ht="36" customHeight="1" spans="1:7">
      <c r="A999" s="292">
        <f t="shared" si="32"/>
        <v>7</v>
      </c>
      <c r="B999" s="303">
        <v>2150105</v>
      </c>
      <c r="C999" s="422" t="s">
        <v>878</v>
      </c>
      <c r="D999" s="317">
        <v>0</v>
      </c>
      <c r="E999" s="317">
        <v>0</v>
      </c>
      <c r="F999" s="317">
        <v>0</v>
      </c>
      <c r="G999" s="121" t="str">
        <f t="shared" si="33"/>
        <v/>
      </c>
    </row>
    <row r="1000" s="335" customFormat="1" ht="36" customHeight="1" spans="1:7">
      <c r="A1000" s="292">
        <f t="shared" si="32"/>
        <v>7</v>
      </c>
      <c r="B1000" s="303">
        <v>2150106</v>
      </c>
      <c r="C1000" s="422" t="s">
        <v>879</v>
      </c>
      <c r="D1000" s="317">
        <v>0</v>
      </c>
      <c r="E1000" s="317">
        <v>0</v>
      </c>
      <c r="F1000" s="317">
        <v>0</v>
      </c>
      <c r="G1000" s="121" t="str">
        <f t="shared" si="33"/>
        <v/>
      </c>
    </row>
    <row r="1001" s="335" customFormat="1" ht="36" customHeight="1" spans="1:7">
      <c r="A1001" s="292">
        <f t="shared" si="32"/>
        <v>7</v>
      </c>
      <c r="B1001" s="303">
        <v>2150107</v>
      </c>
      <c r="C1001" s="422" t="s">
        <v>880</v>
      </c>
      <c r="D1001" s="317">
        <v>0</v>
      </c>
      <c r="E1001" s="317">
        <v>0</v>
      </c>
      <c r="F1001" s="317">
        <v>0</v>
      </c>
      <c r="G1001" s="121" t="str">
        <f t="shared" si="33"/>
        <v/>
      </c>
    </row>
    <row r="1002" s="335" customFormat="1" ht="36" customHeight="1" spans="1:7">
      <c r="A1002" s="292">
        <f t="shared" si="32"/>
        <v>7</v>
      </c>
      <c r="B1002" s="303">
        <v>2150108</v>
      </c>
      <c r="C1002" s="422" t="s">
        <v>881</v>
      </c>
      <c r="D1002" s="317">
        <v>0</v>
      </c>
      <c r="E1002" s="317">
        <v>0</v>
      </c>
      <c r="F1002" s="317">
        <v>0</v>
      </c>
      <c r="G1002" s="121" t="str">
        <f t="shared" si="33"/>
        <v/>
      </c>
    </row>
    <row r="1003" s="335" customFormat="1" ht="36" customHeight="1" spans="1:7">
      <c r="A1003" s="292">
        <f t="shared" si="32"/>
        <v>7</v>
      </c>
      <c r="B1003" s="303">
        <v>2150199</v>
      </c>
      <c r="C1003" s="422" t="s">
        <v>882</v>
      </c>
      <c r="D1003" s="317">
        <v>0</v>
      </c>
      <c r="E1003" s="317">
        <v>0</v>
      </c>
      <c r="F1003" s="317">
        <v>0</v>
      </c>
      <c r="G1003" s="121" t="str">
        <f t="shared" si="33"/>
        <v/>
      </c>
    </row>
    <row r="1004" ht="36" customHeight="1" spans="1:7">
      <c r="A1004" s="292">
        <f t="shared" si="32"/>
        <v>5</v>
      </c>
      <c r="B1004" s="303">
        <v>21502</v>
      </c>
      <c r="C1004" s="343" t="s">
        <v>883</v>
      </c>
      <c r="D1004" s="317">
        <f>SUM(D1005:D1019)</f>
        <v>0</v>
      </c>
      <c r="E1004" s="317">
        <f>SUM(E1005:E1019)</f>
        <v>0</v>
      </c>
      <c r="F1004" s="317">
        <v>0</v>
      </c>
      <c r="G1004" s="121" t="str">
        <f t="shared" si="33"/>
        <v/>
      </c>
    </row>
    <row r="1005" s="335" customFormat="1" ht="36" customHeight="1" spans="1:7">
      <c r="A1005" s="292">
        <f t="shared" si="32"/>
        <v>7</v>
      </c>
      <c r="B1005" s="303">
        <v>2150201</v>
      </c>
      <c r="C1005" s="422" t="s">
        <v>156</v>
      </c>
      <c r="D1005" s="317">
        <v>0</v>
      </c>
      <c r="E1005" s="317">
        <v>0</v>
      </c>
      <c r="F1005" s="317">
        <v>0</v>
      </c>
      <c r="G1005" s="121" t="str">
        <f t="shared" si="33"/>
        <v/>
      </c>
    </row>
    <row r="1006" s="335" customFormat="1" ht="36" customHeight="1" spans="1:7">
      <c r="A1006" s="292">
        <f t="shared" si="32"/>
        <v>7</v>
      </c>
      <c r="B1006" s="303">
        <v>2150202</v>
      </c>
      <c r="C1006" s="422" t="s">
        <v>157</v>
      </c>
      <c r="D1006" s="317">
        <v>0</v>
      </c>
      <c r="E1006" s="317">
        <v>0</v>
      </c>
      <c r="F1006" s="317">
        <v>0</v>
      </c>
      <c r="G1006" s="121" t="str">
        <f t="shared" si="33"/>
        <v/>
      </c>
    </row>
    <row r="1007" s="335" customFormat="1" ht="36" customHeight="1" spans="1:7">
      <c r="A1007" s="292">
        <f t="shared" si="32"/>
        <v>7</v>
      </c>
      <c r="B1007" s="303">
        <v>2150203</v>
      </c>
      <c r="C1007" s="422" t="s">
        <v>158</v>
      </c>
      <c r="D1007" s="317">
        <v>0</v>
      </c>
      <c r="E1007" s="317">
        <v>0</v>
      </c>
      <c r="F1007" s="317">
        <v>0</v>
      </c>
      <c r="G1007" s="121" t="str">
        <f t="shared" si="33"/>
        <v/>
      </c>
    </row>
    <row r="1008" s="335" customFormat="1" ht="36" customHeight="1" spans="1:7">
      <c r="A1008" s="292">
        <f t="shared" si="32"/>
        <v>7</v>
      </c>
      <c r="B1008" s="303">
        <v>2150204</v>
      </c>
      <c r="C1008" s="422" t="s">
        <v>884</v>
      </c>
      <c r="D1008" s="317">
        <v>0</v>
      </c>
      <c r="E1008" s="317">
        <v>0</v>
      </c>
      <c r="F1008" s="317">
        <v>0</v>
      </c>
      <c r="G1008" s="121" t="str">
        <f t="shared" si="33"/>
        <v/>
      </c>
    </row>
    <row r="1009" s="335" customFormat="1" ht="36" customHeight="1" spans="1:7">
      <c r="A1009" s="292">
        <f t="shared" si="32"/>
        <v>7</v>
      </c>
      <c r="B1009" s="303">
        <v>2150205</v>
      </c>
      <c r="C1009" s="422" t="s">
        <v>885</v>
      </c>
      <c r="D1009" s="317">
        <v>0</v>
      </c>
      <c r="E1009" s="317">
        <v>0</v>
      </c>
      <c r="F1009" s="317">
        <v>0</v>
      </c>
      <c r="G1009" s="121" t="str">
        <f t="shared" si="33"/>
        <v/>
      </c>
    </row>
    <row r="1010" s="335" customFormat="1" ht="36" customHeight="1" spans="1:7">
      <c r="A1010" s="292">
        <f t="shared" si="32"/>
        <v>7</v>
      </c>
      <c r="B1010" s="303">
        <v>2150206</v>
      </c>
      <c r="C1010" s="422" t="s">
        <v>886</v>
      </c>
      <c r="D1010" s="317">
        <v>0</v>
      </c>
      <c r="E1010" s="317">
        <v>0</v>
      </c>
      <c r="F1010" s="317">
        <v>0</v>
      </c>
      <c r="G1010" s="121" t="str">
        <f t="shared" si="33"/>
        <v/>
      </c>
    </row>
    <row r="1011" s="335" customFormat="1" ht="36" customHeight="1" spans="1:7">
      <c r="A1011" s="292">
        <f t="shared" si="32"/>
        <v>7</v>
      </c>
      <c r="B1011" s="303">
        <v>2150207</v>
      </c>
      <c r="C1011" s="422" t="s">
        <v>887</v>
      </c>
      <c r="D1011" s="317">
        <v>0</v>
      </c>
      <c r="E1011" s="317">
        <v>0</v>
      </c>
      <c r="F1011" s="317">
        <v>0</v>
      </c>
      <c r="G1011" s="121" t="str">
        <f t="shared" si="33"/>
        <v/>
      </c>
    </row>
    <row r="1012" s="335" customFormat="1" ht="36" customHeight="1" spans="1:7">
      <c r="A1012" s="292">
        <f t="shared" si="32"/>
        <v>7</v>
      </c>
      <c r="B1012" s="303">
        <v>2150208</v>
      </c>
      <c r="C1012" s="422" t="s">
        <v>888</v>
      </c>
      <c r="D1012" s="317">
        <v>0</v>
      </c>
      <c r="E1012" s="317">
        <v>0</v>
      </c>
      <c r="F1012" s="317">
        <v>0</v>
      </c>
      <c r="G1012" s="121" t="str">
        <f t="shared" si="33"/>
        <v/>
      </c>
    </row>
    <row r="1013" s="335" customFormat="1" ht="36" customHeight="1" spans="1:7">
      <c r="A1013" s="292">
        <f t="shared" si="32"/>
        <v>7</v>
      </c>
      <c r="B1013" s="303">
        <v>2150209</v>
      </c>
      <c r="C1013" s="422" t="s">
        <v>889</v>
      </c>
      <c r="D1013" s="317">
        <v>0</v>
      </c>
      <c r="E1013" s="317">
        <v>0</v>
      </c>
      <c r="F1013" s="317">
        <v>0</v>
      </c>
      <c r="G1013" s="121" t="str">
        <f t="shared" si="33"/>
        <v/>
      </c>
    </row>
    <row r="1014" s="335" customFormat="1" ht="36" customHeight="1" spans="1:7">
      <c r="A1014" s="292">
        <f t="shared" si="32"/>
        <v>7</v>
      </c>
      <c r="B1014" s="303">
        <v>2150210</v>
      </c>
      <c r="C1014" s="422" t="s">
        <v>890</v>
      </c>
      <c r="D1014" s="317">
        <v>0</v>
      </c>
      <c r="E1014" s="317">
        <v>0</v>
      </c>
      <c r="F1014" s="317">
        <v>0</v>
      </c>
      <c r="G1014" s="121" t="str">
        <f t="shared" si="33"/>
        <v/>
      </c>
    </row>
    <row r="1015" s="335" customFormat="1" ht="36" customHeight="1" spans="1:7">
      <c r="A1015" s="292">
        <f t="shared" si="32"/>
        <v>7</v>
      </c>
      <c r="B1015" s="303">
        <v>2150212</v>
      </c>
      <c r="C1015" s="422" t="s">
        <v>891</v>
      </c>
      <c r="D1015" s="317">
        <v>0</v>
      </c>
      <c r="E1015" s="317">
        <v>0</v>
      </c>
      <c r="F1015" s="317">
        <v>0</v>
      </c>
      <c r="G1015" s="121" t="str">
        <f t="shared" si="33"/>
        <v/>
      </c>
    </row>
    <row r="1016" s="335" customFormat="1" ht="36" customHeight="1" spans="1:7">
      <c r="A1016" s="292">
        <f t="shared" si="32"/>
        <v>7</v>
      </c>
      <c r="B1016" s="303">
        <v>2150213</v>
      </c>
      <c r="C1016" s="422" t="s">
        <v>892</v>
      </c>
      <c r="D1016" s="317">
        <v>0</v>
      </c>
      <c r="E1016" s="317">
        <v>0</v>
      </c>
      <c r="F1016" s="317">
        <v>0</v>
      </c>
      <c r="G1016" s="121" t="str">
        <f t="shared" si="33"/>
        <v/>
      </c>
    </row>
    <row r="1017" s="335" customFormat="1" ht="36" customHeight="1" spans="1:7">
      <c r="A1017" s="292">
        <f t="shared" si="32"/>
        <v>7</v>
      </c>
      <c r="B1017" s="303">
        <v>2150214</v>
      </c>
      <c r="C1017" s="422" t="s">
        <v>893</v>
      </c>
      <c r="D1017" s="317">
        <v>0</v>
      </c>
      <c r="E1017" s="317">
        <v>0</v>
      </c>
      <c r="F1017" s="317">
        <v>0</v>
      </c>
      <c r="G1017" s="121" t="str">
        <f t="shared" si="33"/>
        <v/>
      </c>
    </row>
    <row r="1018" s="335" customFormat="1" ht="36" customHeight="1" spans="1:7">
      <c r="A1018" s="292">
        <f t="shared" si="32"/>
        <v>7</v>
      </c>
      <c r="B1018" s="303">
        <v>2150215</v>
      </c>
      <c r="C1018" s="422" t="s">
        <v>894</v>
      </c>
      <c r="D1018" s="317">
        <v>0</v>
      </c>
      <c r="E1018" s="317">
        <v>0</v>
      </c>
      <c r="F1018" s="317">
        <v>0</v>
      </c>
      <c r="G1018" s="121" t="str">
        <f t="shared" si="33"/>
        <v/>
      </c>
    </row>
    <row r="1019" s="335" customFormat="1" ht="36" customHeight="1" spans="1:7">
      <c r="A1019" s="292">
        <f t="shared" si="32"/>
        <v>7</v>
      </c>
      <c r="B1019" s="303">
        <v>2150299</v>
      </c>
      <c r="C1019" s="422" t="s">
        <v>895</v>
      </c>
      <c r="D1019" s="317">
        <v>0</v>
      </c>
      <c r="E1019" s="317">
        <v>0</v>
      </c>
      <c r="F1019" s="317">
        <v>0</v>
      </c>
      <c r="G1019" s="121" t="str">
        <f t="shared" si="33"/>
        <v/>
      </c>
    </row>
    <row r="1020" ht="36" customHeight="1" spans="1:7">
      <c r="A1020" s="292">
        <f t="shared" si="32"/>
        <v>5</v>
      </c>
      <c r="B1020" s="303">
        <v>21503</v>
      </c>
      <c r="C1020" s="343" t="s">
        <v>896</v>
      </c>
      <c r="D1020" s="317">
        <f>SUM(D1021:D1024)</f>
        <v>0</v>
      </c>
      <c r="E1020" s="317">
        <f>SUM(E1021:E1024)</f>
        <v>0</v>
      </c>
      <c r="F1020" s="317">
        <v>0</v>
      </c>
      <c r="G1020" s="121" t="str">
        <f t="shared" si="33"/>
        <v/>
      </c>
    </row>
    <row r="1021" s="335" customFormat="1" ht="36" customHeight="1" spans="1:7">
      <c r="A1021" s="292">
        <f t="shared" si="32"/>
        <v>7</v>
      </c>
      <c r="B1021" s="303">
        <v>2150301</v>
      </c>
      <c r="C1021" s="422" t="s">
        <v>156</v>
      </c>
      <c r="D1021" s="317">
        <v>0</v>
      </c>
      <c r="E1021" s="317">
        <v>0</v>
      </c>
      <c r="F1021" s="317">
        <v>0</v>
      </c>
      <c r="G1021" s="121" t="str">
        <f t="shared" si="33"/>
        <v/>
      </c>
    </row>
    <row r="1022" s="335" customFormat="1" ht="36" customHeight="1" spans="1:7">
      <c r="A1022" s="292">
        <f t="shared" si="32"/>
        <v>7</v>
      </c>
      <c r="B1022" s="303">
        <v>2150302</v>
      </c>
      <c r="C1022" s="422" t="s">
        <v>157</v>
      </c>
      <c r="D1022" s="317">
        <v>0</v>
      </c>
      <c r="E1022" s="317">
        <v>0</v>
      </c>
      <c r="F1022" s="317">
        <v>0</v>
      </c>
      <c r="G1022" s="121" t="str">
        <f t="shared" si="33"/>
        <v/>
      </c>
    </row>
    <row r="1023" s="335" customFormat="1" ht="36" customHeight="1" spans="1:7">
      <c r="A1023" s="292">
        <f t="shared" si="32"/>
        <v>7</v>
      </c>
      <c r="B1023" s="303">
        <v>2150303</v>
      </c>
      <c r="C1023" s="422" t="s">
        <v>158</v>
      </c>
      <c r="D1023" s="317">
        <v>0</v>
      </c>
      <c r="E1023" s="317">
        <v>0</v>
      </c>
      <c r="F1023" s="317">
        <v>0</v>
      </c>
      <c r="G1023" s="121" t="str">
        <f t="shared" si="33"/>
        <v/>
      </c>
    </row>
    <row r="1024" s="335" customFormat="1" ht="36" customHeight="1" spans="1:7">
      <c r="A1024" s="292">
        <f t="shared" si="32"/>
        <v>7</v>
      </c>
      <c r="B1024" s="303">
        <v>2150399</v>
      </c>
      <c r="C1024" s="422" t="s">
        <v>897</v>
      </c>
      <c r="D1024" s="317">
        <v>0</v>
      </c>
      <c r="E1024" s="317">
        <v>0</v>
      </c>
      <c r="F1024" s="317">
        <v>0</v>
      </c>
      <c r="G1024" s="121" t="str">
        <f t="shared" si="33"/>
        <v/>
      </c>
    </row>
    <row r="1025" ht="36" customHeight="1" spans="1:7">
      <c r="A1025" s="292">
        <f t="shared" si="32"/>
        <v>5</v>
      </c>
      <c r="B1025" s="303">
        <v>21505</v>
      </c>
      <c r="C1025" s="343" t="s">
        <v>898</v>
      </c>
      <c r="D1025" s="317">
        <f>SUM(D1026:D1035)</f>
        <v>572</v>
      </c>
      <c r="E1025" s="317">
        <f>SUM(E1026:E1035)</f>
        <v>1041</v>
      </c>
      <c r="F1025" s="317">
        <v>977</v>
      </c>
      <c r="G1025" s="121">
        <f t="shared" si="33"/>
        <v>-0.061</v>
      </c>
    </row>
    <row r="1026" s="335" customFormat="1" ht="36" customHeight="1" spans="1:7">
      <c r="A1026" s="292">
        <f t="shared" si="32"/>
        <v>7</v>
      </c>
      <c r="B1026" s="303">
        <v>2150501</v>
      </c>
      <c r="C1026" s="422" t="s">
        <v>156</v>
      </c>
      <c r="D1026" s="317">
        <v>425</v>
      </c>
      <c r="E1026" s="317">
        <v>423</v>
      </c>
      <c r="F1026" s="317">
        <v>388</v>
      </c>
      <c r="G1026" s="121">
        <f t="shared" si="33"/>
        <v>-0.083</v>
      </c>
    </row>
    <row r="1027" s="335" customFormat="1" ht="36" customHeight="1" spans="1:7">
      <c r="A1027" s="292">
        <f t="shared" si="32"/>
        <v>7</v>
      </c>
      <c r="B1027" s="303">
        <v>2150502</v>
      </c>
      <c r="C1027" s="422" t="s">
        <v>157</v>
      </c>
      <c r="D1027" s="317">
        <v>0</v>
      </c>
      <c r="E1027" s="317">
        <v>0</v>
      </c>
      <c r="F1027" s="317">
        <v>0</v>
      </c>
      <c r="G1027" s="121" t="str">
        <f t="shared" si="33"/>
        <v/>
      </c>
    </row>
    <row r="1028" s="335" customFormat="1" ht="36" customHeight="1" spans="1:7">
      <c r="A1028" s="292">
        <f t="shared" si="32"/>
        <v>7</v>
      </c>
      <c r="B1028" s="303">
        <v>2150503</v>
      </c>
      <c r="C1028" s="422" t="s">
        <v>158</v>
      </c>
      <c r="D1028" s="317">
        <v>0</v>
      </c>
      <c r="E1028" s="317">
        <v>0</v>
      </c>
      <c r="F1028" s="317">
        <v>0</v>
      </c>
      <c r="G1028" s="121" t="str">
        <f t="shared" si="33"/>
        <v/>
      </c>
    </row>
    <row r="1029" s="335" customFormat="1" ht="36" customHeight="1" spans="1:7">
      <c r="A1029" s="292">
        <f t="shared" ref="A1029:A1092" si="34">LEN(B1029)</f>
        <v>7</v>
      </c>
      <c r="B1029" s="303">
        <v>2150505</v>
      </c>
      <c r="C1029" s="422" t="s">
        <v>899</v>
      </c>
      <c r="D1029" s="317">
        <v>0</v>
      </c>
      <c r="E1029" s="317">
        <v>0</v>
      </c>
      <c r="F1029" s="317">
        <v>0</v>
      </c>
      <c r="G1029" s="121" t="str">
        <f t="shared" ref="G1029:G1092" si="35">IF(E1029&gt;0,(F1029-E1029)/E1029,"")</f>
        <v/>
      </c>
    </row>
    <row r="1030" s="335" customFormat="1" ht="36" customHeight="1" spans="1:7">
      <c r="A1030" s="292">
        <f t="shared" si="34"/>
        <v>7</v>
      </c>
      <c r="B1030" s="303">
        <v>2150507</v>
      </c>
      <c r="C1030" s="422" t="s">
        <v>900</v>
      </c>
      <c r="D1030" s="317">
        <v>0</v>
      </c>
      <c r="E1030" s="317">
        <v>0</v>
      </c>
      <c r="F1030" s="317">
        <v>0</v>
      </c>
      <c r="G1030" s="121" t="str">
        <f t="shared" si="35"/>
        <v/>
      </c>
    </row>
    <row r="1031" s="335" customFormat="1" ht="36" customHeight="1" spans="1:7">
      <c r="A1031" s="292">
        <f t="shared" si="34"/>
        <v>7</v>
      </c>
      <c r="B1031" s="303">
        <v>2150508</v>
      </c>
      <c r="C1031" s="422" t="s">
        <v>901</v>
      </c>
      <c r="D1031" s="317">
        <v>0</v>
      </c>
      <c r="E1031" s="317">
        <v>0</v>
      </c>
      <c r="F1031" s="317">
        <v>0</v>
      </c>
      <c r="G1031" s="121" t="str">
        <f t="shared" si="35"/>
        <v/>
      </c>
    </row>
    <row r="1032" s="335" customFormat="1" ht="36" customHeight="1" spans="1:7">
      <c r="A1032" s="292">
        <f t="shared" si="34"/>
        <v>7</v>
      </c>
      <c r="B1032" s="487">
        <v>2150516</v>
      </c>
      <c r="C1032" s="434" t="s">
        <v>902</v>
      </c>
      <c r="D1032" s="317">
        <v>0</v>
      </c>
      <c r="E1032" s="317">
        <v>0</v>
      </c>
      <c r="F1032" s="317">
        <v>0</v>
      </c>
      <c r="G1032" s="121" t="str">
        <f t="shared" si="35"/>
        <v/>
      </c>
    </row>
    <row r="1033" s="335" customFormat="1" ht="36" customHeight="1" spans="1:7">
      <c r="A1033" s="292">
        <f t="shared" si="34"/>
        <v>7</v>
      </c>
      <c r="B1033" s="487">
        <v>2150517</v>
      </c>
      <c r="C1033" s="434" t="s">
        <v>903</v>
      </c>
      <c r="D1033" s="317">
        <v>0</v>
      </c>
      <c r="E1033" s="317">
        <v>435</v>
      </c>
      <c r="F1033" s="317">
        <v>435</v>
      </c>
      <c r="G1033" s="121">
        <f t="shared" si="35"/>
        <v>0</v>
      </c>
    </row>
    <row r="1034" s="335" customFormat="1" ht="36" customHeight="1" spans="1:7">
      <c r="A1034" s="292">
        <f t="shared" si="34"/>
        <v>7</v>
      </c>
      <c r="B1034" s="487">
        <v>2150550</v>
      </c>
      <c r="C1034" s="434" t="s">
        <v>165</v>
      </c>
      <c r="D1034" s="317">
        <v>20</v>
      </c>
      <c r="E1034" s="317">
        <v>34</v>
      </c>
      <c r="F1034" s="317">
        <v>34</v>
      </c>
      <c r="G1034" s="121">
        <f t="shared" si="35"/>
        <v>0</v>
      </c>
    </row>
    <row r="1035" s="335" customFormat="1" ht="36" customHeight="1" spans="1:7">
      <c r="A1035" s="292">
        <f t="shared" si="34"/>
        <v>7</v>
      </c>
      <c r="B1035" s="303">
        <v>2150599</v>
      </c>
      <c r="C1035" s="422" t="s">
        <v>904</v>
      </c>
      <c r="D1035" s="317">
        <v>127</v>
      </c>
      <c r="E1035" s="317">
        <v>149</v>
      </c>
      <c r="F1035" s="317">
        <v>120</v>
      </c>
      <c r="G1035" s="121">
        <f t="shared" si="35"/>
        <v>-0.195</v>
      </c>
    </row>
    <row r="1036" ht="36" customHeight="1" spans="1:7">
      <c r="A1036" s="292">
        <f t="shared" si="34"/>
        <v>5</v>
      </c>
      <c r="B1036" s="303">
        <v>21507</v>
      </c>
      <c r="C1036" s="343" t="s">
        <v>905</v>
      </c>
      <c r="D1036" s="317">
        <f>SUM(D1037:D1042)</f>
        <v>0</v>
      </c>
      <c r="E1036" s="317">
        <f>SUM(E1037:E1042)</f>
        <v>0</v>
      </c>
      <c r="F1036" s="317">
        <v>0</v>
      </c>
      <c r="G1036" s="121" t="str">
        <f t="shared" si="35"/>
        <v/>
      </c>
    </row>
    <row r="1037" s="335" customFormat="1" ht="36" customHeight="1" spans="1:7">
      <c r="A1037" s="292">
        <f t="shared" si="34"/>
        <v>7</v>
      </c>
      <c r="B1037" s="303">
        <v>2150701</v>
      </c>
      <c r="C1037" s="422" t="s">
        <v>156</v>
      </c>
      <c r="D1037" s="317">
        <v>0</v>
      </c>
      <c r="E1037" s="317">
        <v>0</v>
      </c>
      <c r="F1037" s="317">
        <v>0</v>
      </c>
      <c r="G1037" s="121" t="str">
        <f t="shared" si="35"/>
        <v/>
      </c>
    </row>
    <row r="1038" s="335" customFormat="1" ht="36" customHeight="1" spans="1:7">
      <c r="A1038" s="292">
        <f t="shared" si="34"/>
        <v>7</v>
      </c>
      <c r="B1038" s="303">
        <v>2150702</v>
      </c>
      <c r="C1038" s="422" t="s">
        <v>157</v>
      </c>
      <c r="D1038" s="317">
        <v>0</v>
      </c>
      <c r="E1038" s="317">
        <v>0</v>
      </c>
      <c r="F1038" s="317">
        <v>0</v>
      </c>
      <c r="G1038" s="121" t="str">
        <f t="shared" si="35"/>
        <v/>
      </c>
    </row>
    <row r="1039" s="335" customFormat="1" ht="36" customHeight="1" spans="1:7">
      <c r="A1039" s="292">
        <f t="shared" si="34"/>
        <v>7</v>
      </c>
      <c r="B1039" s="303">
        <v>2150703</v>
      </c>
      <c r="C1039" s="422" t="s">
        <v>158</v>
      </c>
      <c r="D1039" s="317">
        <v>0</v>
      </c>
      <c r="E1039" s="317">
        <v>0</v>
      </c>
      <c r="F1039" s="317">
        <v>0</v>
      </c>
      <c r="G1039" s="121" t="str">
        <f t="shared" si="35"/>
        <v/>
      </c>
    </row>
    <row r="1040" s="335" customFormat="1" ht="36" customHeight="1" spans="1:7">
      <c r="A1040" s="292">
        <f t="shared" si="34"/>
        <v>7</v>
      </c>
      <c r="B1040" s="303">
        <v>2150704</v>
      </c>
      <c r="C1040" s="422" t="s">
        <v>906</v>
      </c>
      <c r="D1040" s="317">
        <v>0</v>
      </c>
      <c r="E1040" s="317">
        <v>0</v>
      </c>
      <c r="F1040" s="317">
        <v>0</v>
      </c>
      <c r="G1040" s="121" t="str">
        <f t="shared" si="35"/>
        <v/>
      </c>
    </row>
    <row r="1041" s="335" customFormat="1" ht="36" customHeight="1" spans="1:7">
      <c r="A1041" s="292">
        <f t="shared" si="34"/>
        <v>7</v>
      </c>
      <c r="B1041" s="303">
        <v>2150705</v>
      </c>
      <c r="C1041" s="422" t="s">
        <v>907</v>
      </c>
      <c r="D1041" s="317">
        <v>0</v>
      </c>
      <c r="E1041" s="317">
        <v>0</v>
      </c>
      <c r="F1041" s="317">
        <v>0</v>
      </c>
      <c r="G1041" s="121" t="str">
        <f t="shared" si="35"/>
        <v/>
      </c>
    </row>
    <row r="1042" s="335" customFormat="1" ht="36" customHeight="1" spans="1:7">
      <c r="A1042" s="292">
        <f t="shared" si="34"/>
        <v>7</v>
      </c>
      <c r="B1042" s="303">
        <v>2150799</v>
      </c>
      <c r="C1042" s="422" t="s">
        <v>908</v>
      </c>
      <c r="D1042" s="317">
        <v>0</v>
      </c>
      <c r="E1042" s="317">
        <v>0</v>
      </c>
      <c r="F1042" s="317">
        <v>0</v>
      </c>
      <c r="G1042" s="121" t="str">
        <f t="shared" si="35"/>
        <v/>
      </c>
    </row>
    <row r="1043" ht="36" customHeight="1" spans="1:7">
      <c r="A1043" s="292">
        <f t="shared" si="34"/>
        <v>5</v>
      </c>
      <c r="B1043" s="303">
        <v>21508</v>
      </c>
      <c r="C1043" s="343" t="s">
        <v>909</v>
      </c>
      <c r="D1043" s="317">
        <f>SUM(D1044:D1050)</f>
        <v>36</v>
      </c>
      <c r="E1043" s="317">
        <f>SUM(E1044:E1050)</f>
        <v>0</v>
      </c>
      <c r="F1043" s="317">
        <v>0</v>
      </c>
      <c r="G1043" s="121" t="str">
        <f t="shared" si="35"/>
        <v/>
      </c>
    </row>
    <row r="1044" s="335" customFormat="1" ht="36" customHeight="1" spans="1:7">
      <c r="A1044" s="292">
        <f t="shared" si="34"/>
        <v>7</v>
      </c>
      <c r="B1044" s="303">
        <v>2150801</v>
      </c>
      <c r="C1044" s="422" t="s">
        <v>156</v>
      </c>
      <c r="D1044" s="317">
        <v>0</v>
      </c>
      <c r="E1044" s="317">
        <v>0</v>
      </c>
      <c r="F1044" s="317">
        <v>0</v>
      </c>
      <c r="G1044" s="121" t="str">
        <f t="shared" si="35"/>
        <v/>
      </c>
    </row>
    <row r="1045" s="335" customFormat="1" ht="36" customHeight="1" spans="1:7">
      <c r="A1045" s="292">
        <f t="shared" si="34"/>
        <v>7</v>
      </c>
      <c r="B1045" s="303">
        <v>2150802</v>
      </c>
      <c r="C1045" s="422" t="s">
        <v>157</v>
      </c>
      <c r="D1045" s="317">
        <v>0</v>
      </c>
      <c r="E1045" s="317">
        <v>0</v>
      </c>
      <c r="F1045" s="317">
        <v>0</v>
      </c>
      <c r="G1045" s="121" t="str">
        <f t="shared" si="35"/>
        <v/>
      </c>
    </row>
    <row r="1046" s="335" customFormat="1" ht="36" customHeight="1" spans="1:7">
      <c r="A1046" s="292">
        <f t="shared" si="34"/>
        <v>7</v>
      </c>
      <c r="B1046" s="303">
        <v>2150803</v>
      </c>
      <c r="C1046" s="422" t="s">
        <v>158</v>
      </c>
      <c r="D1046" s="317">
        <v>0</v>
      </c>
      <c r="E1046" s="317">
        <v>0</v>
      </c>
      <c r="F1046" s="317">
        <v>0</v>
      </c>
      <c r="G1046" s="121" t="str">
        <f t="shared" si="35"/>
        <v/>
      </c>
    </row>
    <row r="1047" s="335" customFormat="1" ht="36" customHeight="1" spans="1:7">
      <c r="A1047" s="292">
        <f t="shared" si="34"/>
        <v>7</v>
      </c>
      <c r="B1047" s="303">
        <v>2150804</v>
      </c>
      <c r="C1047" s="422" t="s">
        <v>910</v>
      </c>
      <c r="D1047" s="317">
        <v>0</v>
      </c>
      <c r="E1047" s="317">
        <v>0</v>
      </c>
      <c r="F1047" s="317">
        <v>0</v>
      </c>
      <c r="G1047" s="121" t="str">
        <f t="shared" si="35"/>
        <v/>
      </c>
    </row>
    <row r="1048" s="335" customFormat="1" ht="36" customHeight="1" spans="1:7">
      <c r="A1048" s="292">
        <f t="shared" si="34"/>
        <v>7</v>
      </c>
      <c r="B1048" s="303">
        <v>2150805</v>
      </c>
      <c r="C1048" s="422" t="s">
        <v>1737</v>
      </c>
      <c r="D1048" s="317">
        <v>36</v>
      </c>
      <c r="E1048" s="317">
        <v>0</v>
      </c>
      <c r="F1048" s="317">
        <v>0</v>
      </c>
      <c r="G1048" s="121" t="str">
        <f t="shared" si="35"/>
        <v/>
      </c>
    </row>
    <row r="1049" s="335" customFormat="1" ht="36" customHeight="1" spans="1:7">
      <c r="A1049" s="292">
        <f t="shared" si="34"/>
        <v>7</v>
      </c>
      <c r="B1049" s="487">
        <v>2150806</v>
      </c>
      <c r="C1049" s="431" t="s">
        <v>912</v>
      </c>
      <c r="D1049" s="317">
        <v>0</v>
      </c>
      <c r="E1049" s="317">
        <v>0</v>
      </c>
      <c r="F1049" s="317">
        <v>0</v>
      </c>
      <c r="G1049" s="121" t="str">
        <f t="shared" si="35"/>
        <v/>
      </c>
    </row>
    <row r="1050" s="335" customFormat="1" ht="36" customHeight="1" spans="1:7">
      <c r="A1050" s="292">
        <f t="shared" si="34"/>
        <v>7</v>
      </c>
      <c r="B1050" s="303">
        <v>2150899</v>
      </c>
      <c r="C1050" s="422" t="s">
        <v>913</v>
      </c>
      <c r="D1050" s="317">
        <v>0</v>
      </c>
      <c r="E1050" s="317">
        <v>0</v>
      </c>
      <c r="F1050" s="317">
        <v>0</v>
      </c>
      <c r="G1050" s="121" t="str">
        <f t="shared" si="35"/>
        <v/>
      </c>
    </row>
    <row r="1051" ht="36" customHeight="1" spans="1:7">
      <c r="A1051" s="292">
        <f t="shared" si="34"/>
        <v>5</v>
      </c>
      <c r="B1051" s="303">
        <v>21599</v>
      </c>
      <c r="C1051" s="343" t="s">
        <v>914</v>
      </c>
      <c r="D1051" s="317">
        <f>SUM(D1052:D1056)</f>
        <v>0</v>
      </c>
      <c r="E1051" s="317">
        <f>SUM(E1052:E1056)</f>
        <v>700</v>
      </c>
      <c r="F1051" s="317">
        <v>0</v>
      </c>
      <c r="G1051" s="121">
        <f t="shared" si="35"/>
        <v>-1</v>
      </c>
    </row>
    <row r="1052" s="335" customFormat="1" ht="36" customHeight="1" spans="1:7">
      <c r="A1052" s="292">
        <f t="shared" si="34"/>
        <v>7</v>
      </c>
      <c r="B1052" s="303">
        <v>2159901</v>
      </c>
      <c r="C1052" s="422" t="s">
        <v>915</v>
      </c>
      <c r="D1052" s="317">
        <v>0</v>
      </c>
      <c r="E1052" s="317">
        <v>0</v>
      </c>
      <c r="F1052" s="317">
        <v>0</v>
      </c>
      <c r="G1052" s="121" t="str">
        <f t="shared" si="35"/>
        <v/>
      </c>
    </row>
    <row r="1053" s="335" customFormat="1" ht="36" customHeight="1" spans="1:7">
      <c r="A1053" s="292">
        <f t="shared" si="34"/>
        <v>7</v>
      </c>
      <c r="B1053" s="303">
        <v>2159904</v>
      </c>
      <c r="C1053" s="422" t="s">
        <v>916</v>
      </c>
      <c r="D1053" s="317">
        <v>0</v>
      </c>
      <c r="E1053" s="317">
        <v>0</v>
      </c>
      <c r="F1053" s="317">
        <v>0</v>
      </c>
      <c r="G1053" s="121" t="str">
        <f t="shared" si="35"/>
        <v/>
      </c>
    </row>
    <row r="1054" s="335" customFormat="1" ht="36" customHeight="1" spans="1:7">
      <c r="A1054" s="292">
        <f t="shared" si="34"/>
        <v>7</v>
      </c>
      <c r="B1054" s="303">
        <v>2159905</v>
      </c>
      <c r="C1054" s="422" t="s">
        <v>917</v>
      </c>
      <c r="D1054" s="317">
        <v>0</v>
      </c>
      <c r="E1054" s="317">
        <v>0</v>
      </c>
      <c r="F1054" s="317">
        <v>0</v>
      </c>
      <c r="G1054" s="121" t="str">
        <f t="shared" si="35"/>
        <v/>
      </c>
    </row>
    <row r="1055" s="335" customFormat="1" ht="36" customHeight="1" spans="1:7">
      <c r="A1055" s="292">
        <f t="shared" si="34"/>
        <v>7</v>
      </c>
      <c r="B1055" s="303">
        <v>2159906</v>
      </c>
      <c r="C1055" s="422" t="s">
        <v>918</v>
      </c>
      <c r="D1055" s="317">
        <v>0</v>
      </c>
      <c r="E1055" s="317">
        <v>0</v>
      </c>
      <c r="F1055" s="317">
        <v>0</v>
      </c>
      <c r="G1055" s="121" t="str">
        <f t="shared" si="35"/>
        <v/>
      </c>
    </row>
    <row r="1056" s="335" customFormat="1" ht="36" customHeight="1" spans="1:7">
      <c r="A1056" s="292">
        <f t="shared" si="34"/>
        <v>7</v>
      </c>
      <c r="B1056" s="303">
        <v>2159999</v>
      </c>
      <c r="C1056" s="422" t="s">
        <v>914</v>
      </c>
      <c r="D1056" s="317">
        <v>0</v>
      </c>
      <c r="E1056" s="317">
        <v>700</v>
      </c>
      <c r="F1056" s="317">
        <v>0</v>
      </c>
      <c r="G1056" s="121">
        <f t="shared" si="35"/>
        <v>-1</v>
      </c>
    </row>
    <row r="1057" ht="36" customHeight="1" spans="1:7">
      <c r="A1057" s="292">
        <f t="shared" si="34"/>
        <v>3</v>
      </c>
      <c r="B1057" s="306">
        <v>216</v>
      </c>
      <c r="C1057" s="300" t="s">
        <v>124</v>
      </c>
      <c r="D1057" s="301">
        <f>SUM(D1058,D1068,D1074)</f>
        <v>321</v>
      </c>
      <c r="E1057" s="301">
        <f>SUM(E1058,E1068,E1074)</f>
        <v>388</v>
      </c>
      <c r="F1057" s="301">
        <v>324</v>
      </c>
      <c r="G1057" s="117">
        <f t="shared" si="35"/>
        <v>-0.165</v>
      </c>
    </row>
    <row r="1058" ht="36" customHeight="1" spans="1:7">
      <c r="A1058" s="292">
        <f t="shared" si="34"/>
        <v>5</v>
      </c>
      <c r="B1058" s="303">
        <v>21602</v>
      </c>
      <c r="C1058" s="343" t="s">
        <v>919</v>
      </c>
      <c r="D1058" s="317">
        <f>SUM(D1059:D1067)</f>
        <v>321</v>
      </c>
      <c r="E1058" s="317">
        <f>SUM(E1059:E1067)</f>
        <v>308</v>
      </c>
      <c r="F1058" s="317">
        <v>224</v>
      </c>
      <c r="G1058" s="121">
        <f t="shared" si="35"/>
        <v>-0.273</v>
      </c>
    </row>
    <row r="1059" s="335" customFormat="1" ht="36" customHeight="1" spans="1:7">
      <c r="A1059" s="292">
        <f t="shared" si="34"/>
        <v>7</v>
      </c>
      <c r="B1059" s="303">
        <v>2160201</v>
      </c>
      <c r="C1059" s="422" t="s">
        <v>156</v>
      </c>
      <c r="D1059" s="317">
        <v>228</v>
      </c>
      <c r="E1059" s="317">
        <v>238</v>
      </c>
      <c r="F1059" s="317">
        <v>217</v>
      </c>
      <c r="G1059" s="121">
        <f t="shared" si="35"/>
        <v>-0.088</v>
      </c>
    </row>
    <row r="1060" s="335" customFormat="1" ht="36" customHeight="1" spans="1:7">
      <c r="A1060" s="292">
        <f t="shared" si="34"/>
        <v>7</v>
      </c>
      <c r="B1060" s="303">
        <v>2160202</v>
      </c>
      <c r="C1060" s="422" t="s">
        <v>157</v>
      </c>
      <c r="D1060" s="317">
        <v>0</v>
      </c>
      <c r="E1060" s="317">
        <v>0</v>
      </c>
      <c r="F1060" s="317">
        <v>0</v>
      </c>
      <c r="G1060" s="121" t="str">
        <f t="shared" si="35"/>
        <v/>
      </c>
    </row>
    <row r="1061" s="335" customFormat="1" ht="36" customHeight="1" spans="1:7">
      <c r="A1061" s="292">
        <f t="shared" si="34"/>
        <v>7</v>
      </c>
      <c r="B1061" s="303">
        <v>2160203</v>
      </c>
      <c r="C1061" s="422" t="s">
        <v>158</v>
      </c>
      <c r="D1061" s="317">
        <v>0</v>
      </c>
      <c r="E1061" s="317">
        <v>0</v>
      </c>
      <c r="F1061" s="317">
        <v>0</v>
      </c>
      <c r="G1061" s="121" t="str">
        <f t="shared" si="35"/>
        <v/>
      </c>
    </row>
    <row r="1062" s="335" customFormat="1" ht="36" customHeight="1" spans="1:7">
      <c r="A1062" s="292">
        <f t="shared" si="34"/>
        <v>7</v>
      </c>
      <c r="B1062" s="303">
        <v>2160216</v>
      </c>
      <c r="C1062" s="422" t="s">
        <v>920</v>
      </c>
      <c r="D1062" s="317">
        <v>0</v>
      </c>
      <c r="E1062" s="317">
        <v>0</v>
      </c>
      <c r="F1062" s="317">
        <v>0</v>
      </c>
      <c r="G1062" s="121" t="str">
        <f t="shared" si="35"/>
        <v/>
      </c>
    </row>
    <row r="1063" s="335" customFormat="1" ht="36" customHeight="1" spans="1:7">
      <c r="A1063" s="292">
        <f t="shared" si="34"/>
        <v>7</v>
      </c>
      <c r="B1063" s="303">
        <v>2160217</v>
      </c>
      <c r="C1063" s="422" t="s">
        <v>921</v>
      </c>
      <c r="D1063" s="317">
        <v>0</v>
      </c>
      <c r="E1063" s="317">
        <v>0</v>
      </c>
      <c r="F1063" s="317">
        <v>0</v>
      </c>
      <c r="G1063" s="121" t="str">
        <f t="shared" si="35"/>
        <v/>
      </c>
    </row>
    <row r="1064" s="335" customFormat="1" ht="36" customHeight="1" spans="1:7">
      <c r="A1064" s="292">
        <f t="shared" si="34"/>
        <v>7</v>
      </c>
      <c r="B1064" s="303">
        <v>2160218</v>
      </c>
      <c r="C1064" s="422" t="s">
        <v>922</v>
      </c>
      <c r="D1064" s="317">
        <v>0</v>
      </c>
      <c r="E1064" s="317">
        <v>0</v>
      </c>
      <c r="F1064" s="317">
        <v>0</v>
      </c>
      <c r="G1064" s="121" t="str">
        <f t="shared" si="35"/>
        <v/>
      </c>
    </row>
    <row r="1065" s="335" customFormat="1" ht="36" customHeight="1" spans="1:7">
      <c r="A1065" s="292">
        <f t="shared" si="34"/>
        <v>7</v>
      </c>
      <c r="B1065" s="303">
        <v>2160219</v>
      </c>
      <c r="C1065" s="422" t="s">
        <v>923</v>
      </c>
      <c r="D1065" s="317">
        <v>0</v>
      </c>
      <c r="E1065" s="317">
        <v>0</v>
      </c>
      <c r="F1065" s="317">
        <v>0</v>
      </c>
      <c r="G1065" s="121" t="str">
        <f t="shared" si="35"/>
        <v/>
      </c>
    </row>
    <row r="1066" s="335" customFormat="1" ht="36" customHeight="1" spans="1:7">
      <c r="A1066" s="292">
        <f t="shared" si="34"/>
        <v>7</v>
      </c>
      <c r="B1066" s="303">
        <v>2160250</v>
      </c>
      <c r="C1066" s="422" t="s">
        <v>165</v>
      </c>
      <c r="D1066" s="317">
        <v>0</v>
      </c>
      <c r="E1066" s="317">
        <v>0</v>
      </c>
      <c r="F1066" s="317">
        <v>0</v>
      </c>
      <c r="G1066" s="121" t="str">
        <f t="shared" si="35"/>
        <v/>
      </c>
    </row>
    <row r="1067" s="335" customFormat="1" ht="36" customHeight="1" spans="1:7">
      <c r="A1067" s="292">
        <f t="shared" si="34"/>
        <v>7</v>
      </c>
      <c r="B1067" s="303">
        <v>2160299</v>
      </c>
      <c r="C1067" s="422" t="s">
        <v>924</v>
      </c>
      <c r="D1067" s="317">
        <v>93</v>
      </c>
      <c r="E1067" s="317">
        <v>70</v>
      </c>
      <c r="F1067" s="317">
        <v>7</v>
      </c>
      <c r="G1067" s="121">
        <f t="shared" si="35"/>
        <v>-0.9</v>
      </c>
    </row>
    <row r="1068" ht="36" customHeight="1" spans="1:7">
      <c r="A1068" s="292">
        <f t="shared" si="34"/>
        <v>5</v>
      </c>
      <c r="B1068" s="303">
        <v>21606</v>
      </c>
      <c r="C1068" s="343" t="s">
        <v>925</v>
      </c>
      <c r="D1068" s="317">
        <f>SUM(D1069:D1073)</f>
        <v>0</v>
      </c>
      <c r="E1068" s="317">
        <f>SUM(E1069:E1073)</f>
        <v>80</v>
      </c>
      <c r="F1068" s="317">
        <v>100</v>
      </c>
      <c r="G1068" s="121">
        <f t="shared" si="35"/>
        <v>0.25</v>
      </c>
    </row>
    <row r="1069" s="335" customFormat="1" ht="36" customHeight="1" spans="1:7">
      <c r="A1069" s="292">
        <f t="shared" si="34"/>
        <v>7</v>
      </c>
      <c r="B1069" s="303">
        <v>2160601</v>
      </c>
      <c r="C1069" s="422" t="s">
        <v>156</v>
      </c>
      <c r="D1069" s="317">
        <v>0</v>
      </c>
      <c r="E1069" s="317">
        <v>0</v>
      </c>
      <c r="F1069" s="317">
        <v>0</v>
      </c>
      <c r="G1069" s="121" t="str">
        <f t="shared" si="35"/>
        <v/>
      </c>
    </row>
    <row r="1070" s="335" customFormat="1" ht="36" customHeight="1" spans="1:7">
      <c r="A1070" s="292">
        <f t="shared" si="34"/>
        <v>7</v>
      </c>
      <c r="B1070" s="303">
        <v>2160602</v>
      </c>
      <c r="C1070" s="422" t="s">
        <v>157</v>
      </c>
      <c r="D1070" s="317">
        <v>0</v>
      </c>
      <c r="E1070" s="317">
        <v>0</v>
      </c>
      <c r="F1070" s="317">
        <v>0</v>
      </c>
      <c r="G1070" s="121" t="str">
        <f t="shared" si="35"/>
        <v/>
      </c>
    </row>
    <row r="1071" s="335" customFormat="1" ht="36" customHeight="1" spans="1:7">
      <c r="A1071" s="292">
        <f t="shared" si="34"/>
        <v>7</v>
      </c>
      <c r="B1071" s="303">
        <v>2160603</v>
      </c>
      <c r="C1071" s="422" t="s">
        <v>158</v>
      </c>
      <c r="D1071" s="317">
        <v>0</v>
      </c>
      <c r="E1071" s="317">
        <v>0</v>
      </c>
      <c r="F1071" s="317">
        <v>0</v>
      </c>
      <c r="G1071" s="121" t="str">
        <f t="shared" si="35"/>
        <v/>
      </c>
    </row>
    <row r="1072" s="335" customFormat="1" ht="36" customHeight="1" spans="1:7">
      <c r="A1072" s="292">
        <f t="shared" si="34"/>
        <v>7</v>
      </c>
      <c r="B1072" s="303">
        <v>2160607</v>
      </c>
      <c r="C1072" s="422" t="s">
        <v>926</v>
      </c>
      <c r="D1072" s="317">
        <v>0</v>
      </c>
      <c r="E1072" s="317">
        <v>0</v>
      </c>
      <c r="F1072" s="317">
        <v>0</v>
      </c>
      <c r="G1072" s="121" t="str">
        <f t="shared" si="35"/>
        <v/>
      </c>
    </row>
    <row r="1073" s="335" customFormat="1" ht="36" customHeight="1" spans="1:7">
      <c r="A1073" s="292">
        <f t="shared" si="34"/>
        <v>7</v>
      </c>
      <c r="B1073" s="303">
        <v>2160699</v>
      </c>
      <c r="C1073" s="422" t="s">
        <v>927</v>
      </c>
      <c r="D1073" s="317">
        <v>0</v>
      </c>
      <c r="E1073" s="317">
        <v>80</v>
      </c>
      <c r="F1073" s="317">
        <v>100</v>
      </c>
      <c r="G1073" s="121">
        <f t="shared" si="35"/>
        <v>0.25</v>
      </c>
    </row>
    <row r="1074" ht="36" customHeight="1" spans="1:7">
      <c r="A1074" s="292">
        <f t="shared" si="34"/>
        <v>5</v>
      </c>
      <c r="B1074" s="303">
        <v>21699</v>
      </c>
      <c r="C1074" s="343" t="s">
        <v>928</v>
      </c>
      <c r="D1074" s="317">
        <f>SUM(D1075:D1076)</f>
        <v>0</v>
      </c>
      <c r="E1074" s="317">
        <f>SUM(E1075:E1076)</f>
        <v>0</v>
      </c>
      <c r="F1074" s="317">
        <v>0</v>
      </c>
      <c r="G1074" s="121" t="str">
        <f t="shared" si="35"/>
        <v/>
      </c>
    </row>
    <row r="1075" s="335" customFormat="1" ht="36" customHeight="1" spans="1:7">
      <c r="A1075" s="292">
        <f t="shared" si="34"/>
        <v>7</v>
      </c>
      <c r="B1075" s="303">
        <v>2169901</v>
      </c>
      <c r="C1075" s="422" t="s">
        <v>929</v>
      </c>
      <c r="D1075" s="317">
        <v>0</v>
      </c>
      <c r="E1075" s="317">
        <v>0</v>
      </c>
      <c r="F1075" s="317">
        <v>0</v>
      </c>
      <c r="G1075" s="121" t="str">
        <f t="shared" si="35"/>
        <v/>
      </c>
    </row>
    <row r="1076" s="335" customFormat="1" ht="36" customHeight="1" spans="1:7">
      <c r="A1076" s="292">
        <f t="shared" si="34"/>
        <v>7</v>
      </c>
      <c r="B1076" s="303">
        <v>2169999</v>
      </c>
      <c r="C1076" s="422" t="s">
        <v>928</v>
      </c>
      <c r="D1076" s="317">
        <v>0</v>
      </c>
      <c r="E1076" s="317">
        <v>0</v>
      </c>
      <c r="F1076" s="317">
        <v>0</v>
      </c>
      <c r="G1076" s="121" t="str">
        <f t="shared" si="35"/>
        <v/>
      </c>
    </row>
    <row r="1077" ht="36" customHeight="1" spans="1:7">
      <c r="A1077" s="292">
        <f t="shared" si="34"/>
        <v>3</v>
      </c>
      <c r="B1077" s="306">
        <v>217</v>
      </c>
      <c r="C1077" s="300" t="s">
        <v>125</v>
      </c>
      <c r="D1077" s="301">
        <f>SUM(D1078,D1085,D1095,D1101)</f>
        <v>0</v>
      </c>
      <c r="E1077" s="301">
        <f>SUM(E1078,E1085,E1095,E1101)</f>
        <v>20</v>
      </c>
      <c r="F1077" s="301">
        <v>0</v>
      </c>
      <c r="G1077" s="117">
        <f t="shared" si="35"/>
        <v>-1</v>
      </c>
    </row>
    <row r="1078" ht="36" customHeight="1" spans="1:7">
      <c r="A1078" s="292">
        <f t="shared" si="34"/>
        <v>5</v>
      </c>
      <c r="B1078" s="303">
        <v>21701</v>
      </c>
      <c r="C1078" s="343" t="s">
        <v>930</v>
      </c>
      <c r="D1078" s="317">
        <f>SUM(D1079:D1084)</f>
        <v>0</v>
      </c>
      <c r="E1078" s="317">
        <f>SUM(E1079:E1084)</f>
        <v>0</v>
      </c>
      <c r="F1078" s="317">
        <v>0</v>
      </c>
      <c r="G1078" s="121" t="str">
        <f t="shared" si="35"/>
        <v/>
      </c>
    </row>
    <row r="1079" s="335" customFormat="1" ht="36" customHeight="1" spans="1:7">
      <c r="A1079" s="292">
        <f t="shared" si="34"/>
        <v>7</v>
      </c>
      <c r="B1079" s="303">
        <v>2170101</v>
      </c>
      <c r="C1079" s="422" t="s">
        <v>156</v>
      </c>
      <c r="D1079" s="317">
        <v>0</v>
      </c>
      <c r="E1079" s="317">
        <v>0</v>
      </c>
      <c r="F1079" s="317">
        <v>0</v>
      </c>
      <c r="G1079" s="121" t="str">
        <f t="shared" si="35"/>
        <v/>
      </c>
    </row>
    <row r="1080" s="335" customFormat="1" ht="36" customHeight="1" spans="1:7">
      <c r="A1080" s="292">
        <f t="shared" si="34"/>
        <v>7</v>
      </c>
      <c r="B1080" s="303">
        <v>2170102</v>
      </c>
      <c r="C1080" s="422" t="s">
        <v>157</v>
      </c>
      <c r="D1080" s="317">
        <v>0</v>
      </c>
      <c r="E1080" s="317">
        <v>0</v>
      </c>
      <c r="F1080" s="317">
        <v>0</v>
      </c>
      <c r="G1080" s="121" t="str">
        <f t="shared" si="35"/>
        <v/>
      </c>
    </row>
    <row r="1081" s="335" customFormat="1" ht="36" customHeight="1" spans="1:7">
      <c r="A1081" s="292">
        <f t="shared" si="34"/>
        <v>7</v>
      </c>
      <c r="B1081" s="303">
        <v>2170103</v>
      </c>
      <c r="C1081" s="422" t="s">
        <v>158</v>
      </c>
      <c r="D1081" s="317">
        <v>0</v>
      </c>
      <c r="E1081" s="317">
        <v>0</v>
      </c>
      <c r="F1081" s="317">
        <v>0</v>
      </c>
      <c r="G1081" s="121" t="str">
        <f t="shared" si="35"/>
        <v/>
      </c>
    </row>
    <row r="1082" s="335" customFormat="1" ht="36" customHeight="1" spans="1:7">
      <c r="A1082" s="292">
        <f t="shared" si="34"/>
        <v>7</v>
      </c>
      <c r="B1082" s="303">
        <v>2170104</v>
      </c>
      <c r="C1082" s="422" t="s">
        <v>931</v>
      </c>
      <c r="D1082" s="317">
        <v>0</v>
      </c>
      <c r="E1082" s="317">
        <v>0</v>
      </c>
      <c r="F1082" s="317">
        <v>0</v>
      </c>
      <c r="G1082" s="121" t="str">
        <f t="shared" si="35"/>
        <v/>
      </c>
    </row>
    <row r="1083" s="335" customFormat="1" ht="36" customHeight="1" spans="1:7">
      <c r="A1083" s="292">
        <f t="shared" si="34"/>
        <v>7</v>
      </c>
      <c r="B1083" s="303">
        <v>2170150</v>
      </c>
      <c r="C1083" s="422" t="s">
        <v>165</v>
      </c>
      <c r="D1083" s="317">
        <v>0</v>
      </c>
      <c r="E1083" s="317">
        <v>0</v>
      </c>
      <c r="F1083" s="317">
        <v>0</v>
      </c>
      <c r="G1083" s="121" t="str">
        <f t="shared" si="35"/>
        <v/>
      </c>
    </row>
    <row r="1084" s="335" customFormat="1" ht="36" customHeight="1" spans="1:7">
      <c r="A1084" s="292">
        <f t="shared" si="34"/>
        <v>7</v>
      </c>
      <c r="B1084" s="303">
        <v>2170199</v>
      </c>
      <c r="C1084" s="422" t="s">
        <v>932</v>
      </c>
      <c r="D1084" s="317">
        <v>0</v>
      </c>
      <c r="E1084" s="317">
        <v>0</v>
      </c>
      <c r="F1084" s="317">
        <v>0</v>
      </c>
      <c r="G1084" s="121" t="str">
        <f t="shared" si="35"/>
        <v/>
      </c>
    </row>
    <row r="1085" ht="36" customHeight="1" spans="1:7">
      <c r="A1085" s="292">
        <f t="shared" si="34"/>
        <v>5</v>
      </c>
      <c r="B1085" s="312">
        <v>21702</v>
      </c>
      <c r="C1085" s="343" t="s">
        <v>933</v>
      </c>
      <c r="D1085" s="317">
        <f>SUM(D1086:D1094)</f>
        <v>0</v>
      </c>
      <c r="E1085" s="317">
        <f>SUM(E1086:E1094)</f>
        <v>0</v>
      </c>
      <c r="F1085" s="317">
        <v>0</v>
      </c>
      <c r="G1085" s="121" t="str">
        <f t="shared" si="35"/>
        <v/>
      </c>
    </row>
    <row r="1086" s="335" customFormat="1" ht="36" customHeight="1" spans="1:7">
      <c r="A1086" s="292">
        <f t="shared" si="34"/>
        <v>7</v>
      </c>
      <c r="B1086" s="491">
        <v>2170201</v>
      </c>
      <c r="C1086" s="437" t="s">
        <v>934</v>
      </c>
      <c r="D1086" s="317">
        <v>0</v>
      </c>
      <c r="E1086" s="317">
        <v>0</v>
      </c>
      <c r="F1086" s="317">
        <v>0</v>
      </c>
      <c r="G1086" s="121" t="str">
        <f t="shared" si="35"/>
        <v/>
      </c>
    </row>
    <row r="1087" s="335" customFormat="1" ht="36" customHeight="1" spans="1:7">
      <c r="A1087" s="292">
        <f t="shared" si="34"/>
        <v>7</v>
      </c>
      <c r="B1087" s="491">
        <v>2170202</v>
      </c>
      <c r="C1087" s="437" t="s">
        <v>935</v>
      </c>
      <c r="D1087" s="317">
        <v>0</v>
      </c>
      <c r="E1087" s="317">
        <v>0</v>
      </c>
      <c r="F1087" s="317">
        <v>0</v>
      </c>
      <c r="G1087" s="121" t="str">
        <f t="shared" si="35"/>
        <v/>
      </c>
    </row>
    <row r="1088" s="335" customFormat="1" ht="36" customHeight="1" spans="1:7">
      <c r="A1088" s="292">
        <f t="shared" si="34"/>
        <v>7</v>
      </c>
      <c r="B1088" s="491">
        <v>2170203</v>
      </c>
      <c r="C1088" s="437" t="s">
        <v>936</v>
      </c>
      <c r="D1088" s="317">
        <v>0</v>
      </c>
      <c r="E1088" s="317">
        <v>0</v>
      </c>
      <c r="F1088" s="317">
        <v>0</v>
      </c>
      <c r="G1088" s="121" t="str">
        <f t="shared" si="35"/>
        <v/>
      </c>
    </row>
    <row r="1089" s="335" customFormat="1" ht="36" customHeight="1" spans="1:7">
      <c r="A1089" s="292">
        <f t="shared" si="34"/>
        <v>7</v>
      </c>
      <c r="B1089" s="491">
        <v>2170204</v>
      </c>
      <c r="C1089" s="437" t="s">
        <v>937</v>
      </c>
      <c r="D1089" s="317">
        <v>0</v>
      </c>
      <c r="E1089" s="317">
        <v>0</v>
      </c>
      <c r="F1089" s="317">
        <v>0</v>
      </c>
      <c r="G1089" s="121" t="str">
        <f t="shared" si="35"/>
        <v/>
      </c>
    </row>
    <row r="1090" s="335" customFormat="1" ht="36" customHeight="1" spans="1:7">
      <c r="A1090" s="292">
        <f t="shared" si="34"/>
        <v>7</v>
      </c>
      <c r="B1090" s="491">
        <v>2170205</v>
      </c>
      <c r="C1090" s="437" t="s">
        <v>938</v>
      </c>
      <c r="D1090" s="317">
        <v>0</v>
      </c>
      <c r="E1090" s="317">
        <v>0</v>
      </c>
      <c r="F1090" s="317">
        <v>0</v>
      </c>
      <c r="G1090" s="121" t="str">
        <f t="shared" si="35"/>
        <v/>
      </c>
    </row>
    <row r="1091" s="335" customFormat="1" ht="36" customHeight="1" spans="1:7">
      <c r="A1091" s="292">
        <f t="shared" si="34"/>
        <v>7</v>
      </c>
      <c r="B1091" s="491">
        <v>2170206</v>
      </c>
      <c r="C1091" s="437" t="s">
        <v>939</v>
      </c>
      <c r="D1091" s="317">
        <v>0</v>
      </c>
      <c r="E1091" s="317">
        <v>0</v>
      </c>
      <c r="F1091" s="317">
        <v>0</v>
      </c>
      <c r="G1091" s="121" t="str">
        <f t="shared" si="35"/>
        <v/>
      </c>
    </row>
    <row r="1092" s="335" customFormat="1" ht="36" customHeight="1" spans="1:7">
      <c r="A1092" s="292">
        <f t="shared" si="34"/>
        <v>7</v>
      </c>
      <c r="B1092" s="491">
        <v>2170207</v>
      </c>
      <c r="C1092" s="437" t="s">
        <v>940</v>
      </c>
      <c r="D1092" s="317">
        <v>0</v>
      </c>
      <c r="E1092" s="317">
        <v>0</v>
      </c>
      <c r="F1092" s="317">
        <v>0</v>
      </c>
      <c r="G1092" s="121" t="str">
        <f t="shared" si="35"/>
        <v/>
      </c>
    </row>
    <row r="1093" s="335" customFormat="1" ht="36" customHeight="1" spans="1:7">
      <c r="A1093" s="292">
        <f t="shared" ref="A1093:A1156" si="36">LEN(B1093)</f>
        <v>7</v>
      </c>
      <c r="B1093" s="491">
        <v>2170208</v>
      </c>
      <c r="C1093" s="437" t="s">
        <v>941</v>
      </c>
      <c r="D1093" s="317">
        <v>0</v>
      </c>
      <c r="E1093" s="317">
        <v>0</v>
      </c>
      <c r="F1093" s="317">
        <v>0</v>
      </c>
      <c r="G1093" s="121" t="str">
        <f t="shared" ref="G1093:G1156" si="37">IF(E1093&gt;0,(F1093-E1093)/E1093,"")</f>
        <v/>
      </c>
    </row>
    <row r="1094" s="335" customFormat="1" ht="36" customHeight="1" spans="1:7">
      <c r="A1094" s="292">
        <f t="shared" si="36"/>
        <v>7</v>
      </c>
      <c r="B1094" s="491">
        <v>2170299</v>
      </c>
      <c r="C1094" s="437" t="s">
        <v>942</v>
      </c>
      <c r="D1094" s="317">
        <v>0</v>
      </c>
      <c r="E1094" s="317">
        <v>0</v>
      </c>
      <c r="F1094" s="317">
        <v>0</v>
      </c>
      <c r="G1094" s="121" t="str">
        <f t="shared" si="37"/>
        <v/>
      </c>
    </row>
    <row r="1095" ht="36" customHeight="1" spans="1:7">
      <c r="A1095" s="292">
        <f t="shared" si="36"/>
        <v>5</v>
      </c>
      <c r="B1095" s="303">
        <v>21703</v>
      </c>
      <c r="C1095" s="343" t="s">
        <v>943</v>
      </c>
      <c r="D1095" s="317">
        <f>SUM(D1096:D1100)</f>
        <v>0</v>
      </c>
      <c r="E1095" s="317">
        <f>SUM(E1096:E1100)</f>
        <v>0</v>
      </c>
      <c r="F1095" s="317">
        <v>0</v>
      </c>
      <c r="G1095" s="121" t="str">
        <f t="shared" si="37"/>
        <v/>
      </c>
    </row>
    <row r="1096" s="335" customFormat="1" ht="36" customHeight="1" spans="1:7">
      <c r="A1096" s="292">
        <f t="shared" si="36"/>
        <v>7</v>
      </c>
      <c r="B1096" s="303">
        <v>2170301</v>
      </c>
      <c r="C1096" s="422" t="s">
        <v>944</v>
      </c>
      <c r="D1096" s="317">
        <v>0</v>
      </c>
      <c r="E1096" s="317">
        <v>0</v>
      </c>
      <c r="F1096" s="317">
        <v>0</v>
      </c>
      <c r="G1096" s="121" t="str">
        <f t="shared" si="37"/>
        <v/>
      </c>
    </row>
    <row r="1097" s="335" customFormat="1" ht="36" customHeight="1" spans="1:7">
      <c r="A1097" s="292">
        <f t="shared" si="36"/>
        <v>7</v>
      </c>
      <c r="B1097" s="303">
        <v>2170302</v>
      </c>
      <c r="C1097" s="422" t="s">
        <v>945</v>
      </c>
      <c r="D1097" s="317">
        <v>0</v>
      </c>
      <c r="E1097" s="317">
        <v>0</v>
      </c>
      <c r="F1097" s="317">
        <v>0</v>
      </c>
      <c r="G1097" s="121" t="str">
        <f t="shared" si="37"/>
        <v/>
      </c>
    </row>
    <row r="1098" s="335" customFormat="1" ht="36" customHeight="1" spans="1:7">
      <c r="A1098" s="292">
        <f t="shared" si="36"/>
        <v>7</v>
      </c>
      <c r="B1098" s="303">
        <v>2170303</v>
      </c>
      <c r="C1098" s="422" t="s">
        <v>946</v>
      </c>
      <c r="D1098" s="317">
        <v>0</v>
      </c>
      <c r="E1098" s="317">
        <v>0</v>
      </c>
      <c r="F1098" s="317">
        <v>0</v>
      </c>
      <c r="G1098" s="121" t="str">
        <f t="shared" si="37"/>
        <v/>
      </c>
    </row>
    <row r="1099" s="335" customFormat="1" ht="36" customHeight="1" spans="1:7">
      <c r="A1099" s="292">
        <f t="shared" si="36"/>
        <v>7</v>
      </c>
      <c r="B1099" s="303">
        <v>2170304</v>
      </c>
      <c r="C1099" s="422" t="s">
        <v>947</v>
      </c>
      <c r="D1099" s="317">
        <v>0</v>
      </c>
      <c r="E1099" s="317">
        <v>0</v>
      </c>
      <c r="F1099" s="317">
        <v>0</v>
      </c>
      <c r="G1099" s="121" t="str">
        <f t="shared" si="37"/>
        <v/>
      </c>
    </row>
    <row r="1100" s="335" customFormat="1" ht="36" customHeight="1" spans="1:7">
      <c r="A1100" s="292">
        <f t="shared" si="36"/>
        <v>7</v>
      </c>
      <c r="B1100" s="303">
        <v>2170399</v>
      </c>
      <c r="C1100" s="422" t="s">
        <v>948</v>
      </c>
      <c r="D1100" s="317">
        <v>0</v>
      </c>
      <c r="E1100" s="317">
        <v>0</v>
      </c>
      <c r="F1100" s="317">
        <v>0</v>
      </c>
      <c r="G1100" s="121" t="str">
        <f t="shared" si="37"/>
        <v/>
      </c>
    </row>
    <row r="1101" ht="36" customHeight="1" spans="1:7">
      <c r="A1101" s="292">
        <f t="shared" si="36"/>
        <v>5</v>
      </c>
      <c r="B1101" s="303">
        <v>21799</v>
      </c>
      <c r="C1101" s="343" t="s">
        <v>949</v>
      </c>
      <c r="D1101" s="317">
        <f>SUM(D1102:D1103)</f>
        <v>0</v>
      </c>
      <c r="E1101" s="317">
        <f>SUM(E1102:E1103)</f>
        <v>20</v>
      </c>
      <c r="F1101" s="317">
        <v>0</v>
      </c>
      <c r="G1101" s="121">
        <f t="shared" si="37"/>
        <v>-1</v>
      </c>
    </row>
    <row r="1102" s="335" customFormat="1" ht="36" customHeight="1" spans="1:7">
      <c r="A1102" s="292">
        <f t="shared" si="36"/>
        <v>7</v>
      </c>
      <c r="B1102" s="312">
        <v>2179902</v>
      </c>
      <c r="C1102" s="422" t="s">
        <v>950</v>
      </c>
      <c r="D1102" s="317">
        <v>0</v>
      </c>
      <c r="E1102" s="317">
        <v>0</v>
      </c>
      <c r="F1102" s="317">
        <v>0</v>
      </c>
      <c r="G1102" s="121" t="str">
        <f t="shared" si="37"/>
        <v/>
      </c>
    </row>
    <row r="1103" s="335" customFormat="1" ht="36" customHeight="1" spans="1:7">
      <c r="A1103" s="292">
        <f t="shared" si="36"/>
        <v>7</v>
      </c>
      <c r="B1103" s="492">
        <v>2179999</v>
      </c>
      <c r="C1103" s="422" t="s">
        <v>948</v>
      </c>
      <c r="D1103" s="317">
        <v>0</v>
      </c>
      <c r="E1103" s="317">
        <v>20</v>
      </c>
      <c r="F1103" s="317">
        <v>0</v>
      </c>
      <c r="G1103" s="121">
        <f t="shared" si="37"/>
        <v>-1</v>
      </c>
    </row>
    <row r="1104" ht="36" customHeight="1" spans="1:7">
      <c r="A1104" s="292">
        <f t="shared" si="36"/>
        <v>3</v>
      </c>
      <c r="B1104" s="306">
        <v>219</v>
      </c>
      <c r="C1104" s="300" t="s">
        <v>126</v>
      </c>
      <c r="D1104" s="301">
        <f>SUM(D1105:D1113)</f>
        <v>0</v>
      </c>
      <c r="E1104" s="301">
        <f>SUM(E1105:E1113)</f>
        <v>0</v>
      </c>
      <c r="F1104" s="301">
        <v>0</v>
      </c>
      <c r="G1104" s="117" t="str">
        <f t="shared" si="37"/>
        <v/>
      </c>
    </row>
    <row r="1105" s="335" customFormat="1" ht="36" customHeight="1" spans="1:7">
      <c r="A1105" s="292">
        <f t="shared" si="36"/>
        <v>5</v>
      </c>
      <c r="B1105" s="303">
        <v>21901</v>
      </c>
      <c r="C1105" s="343" t="s">
        <v>951</v>
      </c>
      <c r="D1105" s="301"/>
      <c r="E1105" s="301"/>
      <c r="F1105" s="301"/>
      <c r="G1105" s="121" t="str">
        <f t="shared" si="37"/>
        <v/>
      </c>
    </row>
    <row r="1106" s="335" customFormat="1" ht="36" customHeight="1" spans="1:7">
      <c r="A1106" s="292">
        <f t="shared" si="36"/>
        <v>5</v>
      </c>
      <c r="B1106" s="303">
        <v>21902</v>
      </c>
      <c r="C1106" s="343" t="s">
        <v>952</v>
      </c>
      <c r="D1106" s="301"/>
      <c r="E1106" s="301"/>
      <c r="F1106" s="301"/>
      <c r="G1106" s="121" t="str">
        <f t="shared" si="37"/>
        <v/>
      </c>
    </row>
    <row r="1107" s="335" customFormat="1" ht="36" customHeight="1" spans="1:7">
      <c r="A1107" s="292">
        <f t="shared" si="36"/>
        <v>5</v>
      </c>
      <c r="B1107" s="303">
        <v>21903</v>
      </c>
      <c r="C1107" s="355" t="s">
        <v>1177</v>
      </c>
      <c r="D1107" s="301"/>
      <c r="E1107" s="301"/>
      <c r="F1107" s="301"/>
      <c r="G1107" s="121" t="str">
        <f t="shared" si="37"/>
        <v/>
      </c>
    </row>
    <row r="1108" s="335" customFormat="1" ht="36" customHeight="1" spans="1:7">
      <c r="A1108" s="292">
        <f t="shared" si="36"/>
        <v>5</v>
      </c>
      <c r="B1108" s="303">
        <v>21904</v>
      </c>
      <c r="C1108" s="355" t="s">
        <v>1179</v>
      </c>
      <c r="D1108" s="301"/>
      <c r="E1108" s="301"/>
      <c r="F1108" s="301"/>
      <c r="G1108" s="121" t="str">
        <f t="shared" si="37"/>
        <v/>
      </c>
    </row>
    <row r="1109" s="335" customFormat="1" ht="36" customHeight="1" spans="1:7">
      <c r="A1109" s="292">
        <f t="shared" si="36"/>
        <v>5</v>
      </c>
      <c r="B1109" s="303">
        <v>21905</v>
      </c>
      <c r="C1109" s="343" t="s">
        <v>955</v>
      </c>
      <c r="D1109" s="301"/>
      <c r="E1109" s="301"/>
      <c r="F1109" s="301"/>
      <c r="G1109" s="121" t="str">
        <f t="shared" si="37"/>
        <v/>
      </c>
    </row>
    <row r="1110" s="335" customFormat="1" ht="36" customHeight="1" spans="1:7">
      <c r="A1110" s="292">
        <f t="shared" si="36"/>
        <v>5</v>
      </c>
      <c r="B1110" s="303">
        <v>21906</v>
      </c>
      <c r="C1110" s="355" t="s">
        <v>734</v>
      </c>
      <c r="D1110" s="301"/>
      <c r="E1110" s="301"/>
      <c r="F1110" s="301"/>
      <c r="G1110" s="121" t="str">
        <f t="shared" si="37"/>
        <v/>
      </c>
    </row>
    <row r="1111" s="335" customFormat="1" ht="36" customHeight="1" spans="1:7">
      <c r="A1111" s="292">
        <f t="shared" si="36"/>
        <v>5</v>
      </c>
      <c r="B1111" s="303">
        <v>21907</v>
      </c>
      <c r="C1111" s="343" t="s">
        <v>957</v>
      </c>
      <c r="D1111" s="301"/>
      <c r="E1111" s="301"/>
      <c r="F1111" s="301"/>
      <c r="G1111" s="121" t="str">
        <f t="shared" si="37"/>
        <v/>
      </c>
    </row>
    <row r="1112" s="335" customFormat="1" ht="36" customHeight="1" spans="1:7">
      <c r="A1112" s="292">
        <f t="shared" si="36"/>
        <v>5</v>
      </c>
      <c r="B1112" s="303">
        <v>21908</v>
      </c>
      <c r="C1112" s="343" t="s">
        <v>958</v>
      </c>
      <c r="D1112" s="301"/>
      <c r="E1112" s="301"/>
      <c r="F1112" s="301"/>
      <c r="G1112" s="121" t="str">
        <f t="shared" si="37"/>
        <v/>
      </c>
    </row>
    <row r="1113" ht="36" customHeight="1" spans="1:7">
      <c r="A1113" s="292">
        <f t="shared" si="36"/>
        <v>5</v>
      </c>
      <c r="B1113" s="303">
        <v>21999</v>
      </c>
      <c r="C1113" s="343" t="s">
        <v>959</v>
      </c>
      <c r="D1113" s="301"/>
      <c r="E1113" s="301"/>
      <c r="F1113" s="301"/>
      <c r="G1113" s="121" t="str">
        <f t="shared" si="37"/>
        <v/>
      </c>
    </row>
    <row r="1114" ht="36" customHeight="1" spans="1:7">
      <c r="A1114" s="292">
        <f t="shared" si="36"/>
        <v>3</v>
      </c>
      <c r="B1114" s="306">
        <v>220</v>
      </c>
      <c r="C1114" s="300" t="s">
        <v>127</v>
      </c>
      <c r="D1114" s="301">
        <f>SUM(D1115,D1142,D1157)</f>
        <v>1774</v>
      </c>
      <c r="E1114" s="301">
        <f>SUM(E1115,E1142,E1157)</f>
        <v>1477</v>
      </c>
      <c r="F1114" s="301">
        <v>1199</v>
      </c>
      <c r="G1114" s="117">
        <f t="shared" si="37"/>
        <v>-0.188</v>
      </c>
    </row>
    <row r="1115" ht="36" customHeight="1" spans="1:7">
      <c r="A1115" s="292">
        <f t="shared" si="36"/>
        <v>5</v>
      </c>
      <c r="B1115" s="303">
        <v>22001</v>
      </c>
      <c r="C1115" s="343" t="s">
        <v>960</v>
      </c>
      <c r="D1115" s="317">
        <f>SUM(D1116:D1141)</f>
        <v>1716</v>
      </c>
      <c r="E1115" s="317">
        <f>SUM(E1116:E1141)</f>
        <v>1363</v>
      </c>
      <c r="F1115" s="317">
        <v>1147</v>
      </c>
      <c r="G1115" s="121">
        <f t="shared" si="37"/>
        <v>-0.158</v>
      </c>
    </row>
    <row r="1116" s="335" customFormat="1" ht="36" customHeight="1" spans="1:7">
      <c r="A1116" s="292">
        <f t="shared" si="36"/>
        <v>7</v>
      </c>
      <c r="B1116" s="303">
        <v>2200101</v>
      </c>
      <c r="C1116" s="422" t="s">
        <v>156</v>
      </c>
      <c r="D1116" s="317">
        <v>527</v>
      </c>
      <c r="E1116" s="317">
        <v>525</v>
      </c>
      <c r="F1116" s="317">
        <v>563</v>
      </c>
      <c r="G1116" s="121">
        <f t="shared" si="37"/>
        <v>0.072</v>
      </c>
    </row>
    <row r="1117" s="335" customFormat="1" ht="36" customHeight="1" spans="1:7">
      <c r="A1117" s="292">
        <f t="shared" si="36"/>
        <v>7</v>
      </c>
      <c r="B1117" s="303">
        <v>2200102</v>
      </c>
      <c r="C1117" s="422" t="s">
        <v>157</v>
      </c>
      <c r="D1117" s="317">
        <v>0</v>
      </c>
      <c r="E1117" s="317">
        <v>0</v>
      </c>
      <c r="F1117" s="317">
        <v>0</v>
      </c>
      <c r="G1117" s="121" t="str">
        <f t="shared" si="37"/>
        <v/>
      </c>
    </row>
    <row r="1118" s="335" customFormat="1" ht="36" customHeight="1" spans="1:7">
      <c r="A1118" s="292">
        <f t="shared" si="36"/>
        <v>7</v>
      </c>
      <c r="B1118" s="303">
        <v>2200103</v>
      </c>
      <c r="C1118" s="422" t="s">
        <v>158</v>
      </c>
      <c r="D1118" s="317">
        <v>0</v>
      </c>
      <c r="E1118" s="317">
        <v>0</v>
      </c>
      <c r="F1118" s="317">
        <v>0</v>
      </c>
      <c r="G1118" s="121" t="str">
        <f t="shared" si="37"/>
        <v/>
      </c>
    </row>
    <row r="1119" s="335" customFormat="1" ht="36" customHeight="1" spans="1:7">
      <c r="A1119" s="292">
        <f t="shared" si="36"/>
        <v>7</v>
      </c>
      <c r="B1119" s="303">
        <v>2200104</v>
      </c>
      <c r="C1119" s="422" t="s">
        <v>961</v>
      </c>
      <c r="D1119" s="317">
        <v>0</v>
      </c>
      <c r="E1119" s="317">
        <v>0</v>
      </c>
      <c r="F1119" s="317">
        <v>100</v>
      </c>
      <c r="G1119" s="121" t="str">
        <f t="shared" si="37"/>
        <v/>
      </c>
    </row>
    <row r="1120" s="335" customFormat="1" ht="36" customHeight="1" spans="1:7">
      <c r="A1120" s="292">
        <f t="shared" si="36"/>
        <v>7</v>
      </c>
      <c r="B1120" s="303">
        <v>2200106</v>
      </c>
      <c r="C1120" s="422" t="s">
        <v>962</v>
      </c>
      <c r="D1120" s="317">
        <v>299</v>
      </c>
      <c r="E1120" s="317">
        <v>50</v>
      </c>
      <c r="F1120" s="317">
        <v>0</v>
      </c>
      <c r="G1120" s="121">
        <f t="shared" si="37"/>
        <v>-1</v>
      </c>
    </row>
    <row r="1121" s="335" customFormat="1" ht="36" customHeight="1" spans="1:7">
      <c r="A1121" s="292">
        <f t="shared" si="36"/>
        <v>7</v>
      </c>
      <c r="B1121" s="303">
        <v>2200107</v>
      </c>
      <c r="C1121" s="422" t="s">
        <v>963</v>
      </c>
      <c r="D1121" s="317">
        <v>0</v>
      </c>
      <c r="E1121" s="317">
        <v>0</v>
      </c>
      <c r="F1121" s="317">
        <v>0</v>
      </c>
      <c r="G1121" s="121" t="str">
        <f t="shared" si="37"/>
        <v/>
      </c>
    </row>
    <row r="1122" s="335" customFormat="1" ht="36" customHeight="1" spans="1:7">
      <c r="A1122" s="292">
        <f t="shared" si="36"/>
        <v>7</v>
      </c>
      <c r="B1122" s="303">
        <v>2200108</v>
      </c>
      <c r="C1122" s="422" t="s">
        <v>964</v>
      </c>
      <c r="D1122" s="317">
        <v>40</v>
      </c>
      <c r="E1122" s="317">
        <v>40</v>
      </c>
      <c r="F1122" s="317">
        <v>0</v>
      </c>
      <c r="G1122" s="121">
        <f t="shared" si="37"/>
        <v>-1</v>
      </c>
    </row>
    <row r="1123" s="335" customFormat="1" ht="36" customHeight="1" spans="1:7">
      <c r="A1123" s="292">
        <f t="shared" si="36"/>
        <v>7</v>
      </c>
      <c r="B1123" s="303">
        <v>2200109</v>
      </c>
      <c r="C1123" s="422" t="s">
        <v>965</v>
      </c>
      <c r="D1123" s="317">
        <v>0</v>
      </c>
      <c r="E1123" s="317">
        <v>0</v>
      </c>
      <c r="F1123" s="317">
        <v>0</v>
      </c>
      <c r="G1123" s="121" t="str">
        <f t="shared" si="37"/>
        <v/>
      </c>
    </row>
    <row r="1124" s="335" customFormat="1" ht="36" customHeight="1" spans="1:7">
      <c r="A1124" s="292">
        <f t="shared" si="36"/>
        <v>7</v>
      </c>
      <c r="B1124" s="303">
        <v>2200112</v>
      </c>
      <c r="C1124" s="422" t="s">
        <v>966</v>
      </c>
      <c r="D1124" s="317">
        <v>0</v>
      </c>
      <c r="E1124" s="317">
        <v>0</v>
      </c>
      <c r="F1124" s="317">
        <v>0</v>
      </c>
      <c r="G1124" s="121" t="str">
        <f t="shared" si="37"/>
        <v/>
      </c>
    </row>
    <row r="1125" s="335" customFormat="1" ht="36" customHeight="1" spans="1:7">
      <c r="A1125" s="292">
        <f t="shared" si="36"/>
        <v>7</v>
      </c>
      <c r="B1125" s="303">
        <v>2200113</v>
      </c>
      <c r="C1125" s="422" t="s">
        <v>967</v>
      </c>
      <c r="D1125" s="317">
        <v>0</v>
      </c>
      <c r="E1125" s="317">
        <v>0</v>
      </c>
      <c r="F1125" s="317">
        <v>0</v>
      </c>
      <c r="G1125" s="121" t="str">
        <f t="shared" si="37"/>
        <v/>
      </c>
    </row>
    <row r="1126" s="335" customFormat="1" ht="36" customHeight="1" spans="1:7">
      <c r="A1126" s="292">
        <f t="shared" si="36"/>
        <v>7</v>
      </c>
      <c r="B1126" s="303">
        <v>2200114</v>
      </c>
      <c r="C1126" s="422" t="s">
        <v>968</v>
      </c>
      <c r="D1126" s="317">
        <v>0</v>
      </c>
      <c r="E1126" s="317">
        <v>0</v>
      </c>
      <c r="F1126" s="317">
        <v>0</v>
      </c>
      <c r="G1126" s="121" t="str">
        <f t="shared" si="37"/>
        <v/>
      </c>
    </row>
    <row r="1127" s="335" customFormat="1" ht="36" customHeight="1" spans="1:7">
      <c r="A1127" s="292">
        <f t="shared" si="36"/>
        <v>7</v>
      </c>
      <c r="B1127" s="303">
        <v>2200115</v>
      </c>
      <c r="C1127" s="422" t="s">
        <v>969</v>
      </c>
      <c r="D1127" s="317">
        <v>0</v>
      </c>
      <c r="E1127" s="317">
        <v>0</v>
      </c>
      <c r="F1127" s="317">
        <v>0</v>
      </c>
      <c r="G1127" s="121" t="str">
        <f t="shared" si="37"/>
        <v/>
      </c>
    </row>
    <row r="1128" s="335" customFormat="1" ht="36" customHeight="1" spans="1:7">
      <c r="A1128" s="292">
        <f t="shared" si="36"/>
        <v>7</v>
      </c>
      <c r="B1128" s="303">
        <v>2200116</v>
      </c>
      <c r="C1128" s="422" t="s">
        <v>970</v>
      </c>
      <c r="D1128" s="317">
        <v>0</v>
      </c>
      <c r="E1128" s="317">
        <v>0</v>
      </c>
      <c r="F1128" s="317">
        <v>0</v>
      </c>
      <c r="G1128" s="121" t="str">
        <f t="shared" si="37"/>
        <v/>
      </c>
    </row>
    <row r="1129" s="335" customFormat="1" ht="36" customHeight="1" spans="1:7">
      <c r="A1129" s="292">
        <f t="shared" si="36"/>
        <v>7</v>
      </c>
      <c r="B1129" s="303">
        <v>2200119</v>
      </c>
      <c r="C1129" s="422" t="s">
        <v>971</v>
      </c>
      <c r="D1129" s="317">
        <v>0</v>
      </c>
      <c r="E1129" s="317">
        <v>0</v>
      </c>
      <c r="F1129" s="317">
        <v>0</v>
      </c>
      <c r="G1129" s="121" t="str">
        <f t="shared" si="37"/>
        <v/>
      </c>
    </row>
    <row r="1130" s="335" customFormat="1" ht="36" customHeight="1" spans="1:7">
      <c r="A1130" s="292">
        <f t="shared" si="36"/>
        <v>7</v>
      </c>
      <c r="B1130" s="303">
        <v>2200120</v>
      </c>
      <c r="C1130" s="422" t="s">
        <v>972</v>
      </c>
      <c r="D1130" s="317">
        <v>0</v>
      </c>
      <c r="E1130" s="317">
        <v>0</v>
      </c>
      <c r="F1130" s="317">
        <v>0</v>
      </c>
      <c r="G1130" s="121" t="str">
        <f t="shared" si="37"/>
        <v/>
      </c>
    </row>
    <row r="1131" s="335" customFormat="1" ht="36" customHeight="1" spans="1:7">
      <c r="A1131" s="292">
        <f t="shared" si="36"/>
        <v>7</v>
      </c>
      <c r="B1131" s="303">
        <v>2200121</v>
      </c>
      <c r="C1131" s="422" t="s">
        <v>973</v>
      </c>
      <c r="D1131" s="317">
        <v>0</v>
      </c>
      <c r="E1131" s="317">
        <v>0</v>
      </c>
      <c r="F1131" s="317">
        <v>0</v>
      </c>
      <c r="G1131" s="121" t="str">
        <f t="shared" si="37"/>
        <v/>
      </c>
    </row>
    <row r="1132" s="335" customFormat="1" ht="36" customHeight="1" spans="1:7">
      <c r="A1132" s="292">
        <f t="shared" si="36"/>
        <v>7</v>
      </c>
      <c r="B1132" s="303">
        <v>2200122</v>
      </c>
      <c r="C1132" s="422" t="s">
        <v>974</v>
      </c>
      <c r="D1132" s="317">
        <v>0</v>
      </c>
      <c r="E1132" s="317">
        <v>0</v>
      </c>
      <c r="F1132" s="317">
        <v>0</v>
      </c>
      <c r="G1132" s="121" t="str">
        <f t="shared" si="37"/>
        <v/>
      </c>
    </row>
    <row r="1133" s="335" customFormat="1" ht="36" customHeight="1" spans="1:7">
      <c r="A1133" s="292">
        <f t="shared" si="36"/>
        <v>7</v>
      </c>
      <c r="B1133" s="303">
        <v>2200123</v>
      </c>
      <c r="C1133" s="422" t="s">
        <v>975</v>
      </c>
      <c r="D1133" s="317">
        <v>0</v>
      </c>
      <c r="E1133" s="317">
        <v>0</v>
      </c>
      <c r="F1133" s="317">
        <v>0</v>
      </c>
      <c r="G1133" s="121" t="str">
        <f t="shared" si="37"/>
        <v/>
      </c>
    </row>
    <row r="1134" s="335" customFormat="1" ht="36" customHeight="1" spans="1:7">
      <c r="A1134" s="292">
        <f t="shared" si="36"/>
        <v>7</v>
      </c>
      <c r="B1134" s="303">
        <v>2200124</v>
      </c>
      <c r="C1134" s="422" t="s">
        <v>976</v>
      </c>
      <c r="D1134" s="317">
        <v>0</v>
      </c>
      <c r="E1134" s="317">
        <v>0</v>
      </c>
      <c r="F1134" s="317">
        <v>0</v>
      </c>
      <c r="G1134" s="121" t="str">
        <f t="shared" si="37"/>
        <v/>
      </c>
    </row>
    <row r="1135" s="335" customFormat="1" ht="36" customHeight="1" spans="1:7">
      <c r="A1135" s="292">
        <f t="shared" si="36"/>
        <v>7</v>
      </c>
      <c r="B1135" s="303">
        <v>2200125</v>
      </c>
      <c r="C1135" s="422" t="s">
        <v>977</v>
      </c>
      <c r="D1135" s="317">
        <v>0</v>
      </c>
      <c r="E1135" s="317">
        <v>0</v>
      </c>
      <c r="F1135" s="317">
        <v>0</v>
      </c>
      <c r="G1135" s="121" t="str">
        <f t="shared" si="37"/>
        <v/>
      </c>
    </row>
    <row r="1136" s="335" customFormat="1" ht="36" customHeight="1" spans="1:7">
      <c r="A1136" s="292">
        <f t="shared" si="36"/>
        <v>7</v>
      </c>
      <c r="B1136" s="303">
        <v>2200126</v>
      </c>
      <c r="C1136" s="422" t="s">
        <v>978</v>
      </c>
      <c r="D1136" s="317">
        <v>0</v>
      </c>
      <c r="E1136" s="317">
        <v>0</v>
      </c>
      <c r="F1136" s="317">
        <v>0</v>
      </c>
      <c r="G1136" s="121" t="str">
        <f t="shared" si="37"/>
        <v/>
      </c>
    </row>
    <row r="1137" s="335" customFormat="1" ht="36" customHeight="1" spans="1:7">
      <c r="A1137" s="292">
        <f t="shared" si="36"/>
        <v>7</v>
      </c>
      <c r="B1137" s="303">
        <v>2200127</v>
      </c>
      <c r="C1137" s="422" t="s">
        <v>979</v>
      </c>
      <c r="D1137" s="317">
        <v>0</v>
      </c>
      <c r="E1137" s="317">
        <v>0</v>
      </c>
      <c r="F1137" s="317">
        <v>0</v>
      </c>
      <c r="G1137" s="121" t="str">
        <f t="shared" si="37"/>
        <v/>
      </c>
    </row>
    <row r="1138" s="335" customFormat="1" ht="36" customHeight="1" spans="1:7">
      <c r="A1138" s="292">
        <f t="shared" si="36"/>
        <v>7</v>
      </c>
      <c r="B1138" s="303">
        <v>2200128</v>
      </c>
      <c r="C1138" s="422" t="s">
        <v>980</v>
      </c>
      <c r="D1138" s="317">
        <v>0</v>
      </c>
      <c r="E1138" s="317">
        <v>0</v>
      </c>
      <c r="F1138" s="317">
        <v>0</v>
      </c>
      <c r="G1138" s="121" t="str">
        <f t="shared" si="37"/>
        <v/>
      </c>
    </row>
    <row r="1139" s="335" customFormat="1" ht="36" customHeight="1" spans="1:7">
      <c r="A1139" s="292">
        <f t="shared" si="36"/>
        <v>7</v>
      </c>
      <c r="B1139" s="303">
        <v>2200129</v>
      </c>
      <c r="C1139" s="422" t="s">
        <v>981</v>
      </c>
      <c r="D1139" s="317">
        <v>0</v>
      </c>
      <c r="E1139" s="317">
        <v>0</v>
      </c>
      <c r="F1139" s="317">
        <v>0</v>
      </c>
      <c r="G1139" s="121" t="str">
        <f t="shared" si="37"/>
        <v/>
      </c>
    </row>
    <row r="1140" s="335" customFormat="1" ht="36" customHeight="1" spans="1:7">
      <c r="A1140" s="292">
        <f t="shared" si="36"/>
        <v>7</v>
      </c>
      <c r="B1140" s="303">
        <v>2200150</v>
      </c>
      <c r="C1140" s="422" t="s">
        <v>165</v>
      </c>
      <c r="D1140" s="317">
        <v>472</v>
      </c>
      <c r="E1140" s="317">
        <v>481</v>
      </c>
      <c r="F1140" s="317">
        <v>443</v>
      </c>
      <c r="G1140" s="121">
        <f t="shared" si="37"/>
        <v>-0.079</v>
      </c>
    </row>
    <row r="1141" s="335" customFormat="1" ht="36" customHeight="1" spans="1:7">
      <c r="A1141" s="292">
        <f t="shared" si="36"/>
        <v>7</v>
      </c>
      <c r="B1141" s="303">
        <v>2200199</v>
      </c>
      <c r="C1141" s="422" t="s">
        <v>982</v>
      </c>
      <c r="D1141" s="317">
        <v>378</v>
      </c>
      <c r="E1141" s="317">
        <v>267</v>
      </c>
      <c r="F1141" s="317">
        <v>41</v>
      </c>
      <c r="G1141" s="121">
        <f t="shared" si="37"/>
        <v>-0.846</v>
      </c>
    </row>
    <row r="1142" ht="36" customHeight="1" spans="1:7">
      <c r="A1142" s="292">
        <f t="shared" si="36"/>
        <v>5</v>
      </c>
      <c r="B1142" s="303">
        <v>22005</v>
      </c>
      <c r="C1142" s="343" t="s">
        <v>983</v>
      </c>
      <c r="D1142" s="317">
        <f>SUM(D1143:D1156)</f>
        <v>58</v>
      </c>
      <c r="E1142" s="317">
        <f>SUM(E1143:E1156)</f>
        <v>114</v>
      </c>
      <c r="F1142" s="317">
        <v>52</v>
      </c>
      <c r="G1142" s="121">
        <f t="shared" si="37"/>
        <v>-0.544</v>
      </c>
    </row>
    <row r="1143" s="335" customFormat="1" ht="36" customHeight="1" spans="1:7">
      <c r="A1143" s="292">
        <f t="shared" si="36"/>
        <v>7</v>
      </c>
      <c r="B1143" s="303">
        <v>2200501</v>
      </c>
      <c r="C1143" s="422" t="s">
        <v>156</v>
      </c>
      <c r="D1143" s="317">
        <v>17</v>
      </c>
      <c r="E1143" s="317">
        <v>17</v>
      </c>
      <c r="F1143" s="317">
        <v>11</v>
      </c>
      <c r="G1143" s="121">
        <f t="shared" si="37"/>
        <v>-0.353</v>
      </c>
    </row>
    <row r="1144" s="335" customFormat="1" ht="36" customHeight="1" spans="1:7">
      <c r="A1144" s="292">
        <f t="shared" si="36"/>
        <v>7</v>
      </c>
      <c r="B1144" s="303">
        <v>2200502</v>
      </c>
      <c r="C1144" s="422" t="s">
        <v>157</v>
      </c>
      <c r="D1144" s="317">
        <v>2</v>
      </c>
      <c r="E1144" s="317">
        <v>2</v>
      </c>
      <c r="F1144" s="317">
        <v>0</v>
      </c>
      <c r="G1144" s="121">
        <f t="shared" si="37"/>
        <v>-1</v>
      </c>
    </row>
    <row r="1145" s="335" customFormat="1" ht="36" customHeight="1" spans="1:7">
      <c r="A1145" s="292">
        <f t="shared" si="36"/>
        <v>7</v>
      </c>
      <c r="B1145" s="303">
        <v>2200503</v>
      </c>
      <c r="C1145" s="422" t="s">
        <v>158</v>
      </c>
      <c r="D1145" s="317">
        <v>0</v>
      </c>
      <c r="E1145" s="317">
        <v>0</v>
      </c>
      <c r="F1145" s="317">
        <v>0</v>
      </c>
      <c r="G1145" s="121" t="str">
        <f t="shared" si="37"/>
        <v/>
      </c>
    </row>
    <row r="1146" s="335" customFormat="1" ht="36" customHeight="1" spans="1:7">
      <c r="A1146" s="292">
        <f t="shared" si="36"/>
        <v>7</v>
      </c>
      <c r="B1146" s="303">
        <v>2200504</v>
      </c>
      <c r="C1146" s="422" t="s">
        <v>984</v>
      </c>
      <c r="D1146" s="317">
        <v>11</v>
      </c>
      <c r="E1146" s="317">
        <v>72</v>
      </c>
      <c r="F1146" s="317">
        <v>16</v>
      </c>
      <c r="G1146" s="121">
        <f t="shared" si="37"/>
        <v>-0.778</v>
      </c>
    </row>
    <row r="1147" s="335" customFormat="1" ht="36" customHeight="1" spans="1:7">
      <c r="A1147" s="292">
        <f t="shared" si="36"/>
        <v>7</v>
      </c>
      <c r="B1147" s="303">
        <v>2200506</v>
      </c>
      <c r="C1147" s="422" t="s">
        <v>985</v>
      </c>
      <c r="D1147" s="317">
        <v>7</v>
      </c>
      <c r="E1147" s="317">
        <v>7</v>
      </c>
      <c r="F1147" s="317">
        <v>0</v>
      </c>
      <c r="G1147" s="121">
        <f t="shared" si="37"/>
        <v>-1</v>
      </c>
    </row>
    <row r="1148" s="335" customFormat="1" ht="36" customHeight="1" spans="1:7">
      <c r="A1148" s="292">
        <f t="shared" si="36"/>
        <v>7</v>
      </c>
      <c r="B1148" s="303">
        <v>2200507</v>
      </c>
      <c r="C1148" s="422" t="s">
        <v>986</v>
      </c>
      <c r="D1148" s="317">
        <v>20</v>
      </c>
      <c r="E1148" s="317">
        <v>15</v>
      </c>
      <c r="F1148" s="317">
        <v>16</v>
      </c>
      <c r="G1148" s="121">
        <f t="shared" si="37"/>
        <v>0.067</v>
      </c>
    </row>
    <row r="1149" s="335" customFormat="1" ht="36" customHeight="1" spans="1:7">
      <c r="A1149" s="292">
        <f t="shared" si="36"/>
        <v>7</v>
      </c>
      <c r="B1149" s="303">
        <v>2200508</v>
      </c>
      <c r="C1149" s="422" t="s">
        <v>987</v>
      </c>
      <c r="D1149" s="317">
        <v>0</v>
      </c>
      <c r="E1149" s="317">
        <v>0</v>
      </c>
      <c r="F1149" s="317">
        <v>0</v>
      </c>
      <c r="G1149" s="121" t="str">
        <f t="shared" si="37"/>
        <v/>
      </c>
    </row>
    <row r="1150" s="335" customFormat="1" ht="36" customHeight="1" spans="1:7">
      <c r="A1150" s="292">
        <f t="shared" si="36"/>
        <v>7</v>
      </c>
      <c r="B1150" s="303">
        <v>2200509</v>
      </c>
      <c r="C1150" s="422" t="s">
        <v>988</v>
      </c>
      <c r="D1150" s="317">
        <v>0</v>
      </c>
      <c r="E1150" s="317">
        <v>0</v>
      </c>
      <c r="F1150" s="317">
        <v>0</v>
      </c>
      <c r="G1150" s="121" t="str">
        <f t="shared" si="37"/>
        <v/>
      </c>
    </row>
    <row r="1151" s="335" customFormat="1" ht="36" customHeight="1" spans="1:7">
      <c r="A1151" s="292">
        <f t="shared" si="36"/>
        <v>7</v>
      </c>
      <c r="B1151" s="303">
        <v>2200510</v>
      </c>
      <c r="C1151" s="422" t="s">
        <v>989</v>
      </c>
      <c r="D1151" s="317">
        <v>0</v>
      </c>
      <c r="E1151" s="317">
        <v>0</v>
      </c>
      <c r="F1151" s="317">
        <v>0</v>
      </c>
      <c r="G1151" s="121" t="str">
        <f t="shared" si="37"/>
        <v/>
      </c>
    </row>
    <row r="1152" s="335" customFormat="1" ht="36" customHeight="1" spans="1:7">
      <c r="A1152" s="292">
        <f t="shared" si="36"/>
        <v>7</v>
      </c>
      <c r="B1152" s="303">
        <v>2200511</v>
      </c>
      <c r="C1152" s="422" t="s">
        <v>990</v>
      </c>
      <c r="D1152" s="317">
        <v>0</v>
      </c>
      <c r="E1152" s="317">
        <v>0</v>
      </c>
      <c r="F1152" s="317">
        <v>9</v>
      </c>
      <c r="G1152" s="121" t="str">
        <f t="shared" si="37"/>
        <v/>
      </c>
    </row>
    <row r="1153" s="335" customFormat="1" ht="36" customHeight="1" spans="1:7">
      <c r="A1153" s="292">
        <f t="shared" si="36"/>
        <v>7</v>
      </c>
      <c r="B1153" s="303">
        <v>2200512</v>
      </c>
      <c r="C1153" s="422" t="s">
        <v>991</v>
      </c>
      <c r="D1153" s="317">
        <v>0</v>
      </c>
      <c r="E1153" s="317">
        <v>0</v>
      </c>
      <c r="F1153" s="317">
        <v>0</v>
      </c>
      <c r="G1153" s="121" t="str">
        <f t="shared" si="37"/>
        <v/>
      </c>
    </row>
    <row r="1154" s="335" customFormat="1" ht="36" customHeight="1" spans="1:7">
      <c r="A1154" s="292">
        <f t="shared" si="36"/>
        <v>7</v>
      </c>
      <c r="B1154" s="303">
        <v>2200513</v>
      </c>
      <c r="C1154" s="422" t="s">
        <v>992</v>
      </c>
      <c r="D1154" s="317">
        <v>0</v>
      </c>
      <c r="E1154" s="317">
        <v>0</v>
      </c>
      <c r="F1154" s="317">
        <v>0</v>
      </c>
      <c r="G1154" s="121" t="str">
        <f t="shared" si="37"/>
        <v/>
      </c>
    </row>
    <row r="1155" s="335" customFormat="1" ht="36" customHeight="1" spans="1:7">
      <c r="A1155" s="292">
        <f t="shared" si="36"/>
        <v>7</v>
      </c>
      <c r="B1155" s="303">
        <v>2200514</v>
      </c>
      <c r="C1155" s="422" t="s">
        <v>993</v>
      </c>
      <c r="D1155" s="317">
        <v>0</v>
      </c>
      <c r="E1155" s="317">
        <v>0</v>
      </c>
      <c r="F1155" s="317">
        <v>0</v>
      </c>
      <c r="G1155" s="121" t="str">
        <f t="shared" si="37"/>
        <v/>
      </c>
    </row>
    <row r="1156" s="335" customFormat="1" ht="36" customHeight="1" spans="1:7">
      <c r="A1156" s="292">
        <f t="shared" si="36"/>
        <v>7</v>
      </c>
      <c r="B1156" s="303">
        <v>2200599</v>
      </c>
      <c r="C1156" s="422" t="s">
        <v>994</v>
      </c>
      <c r="D1156" s="317">
        <v>1</v>
      </c>
      <c r="E1156" s="317">
        <v>1</v>
      </c>
      <c r="F1156" s="317">
        <v>0</v>
      </c>
      <c r="G1156" s="121">
        <f t="shared" si="37"/>
        <v>-1</v>
      </c>
    </row>
    <row r="1157" ht="36" customHeight="1" spans="1:7">
      <c r="A1157" s="292">
        <f t="shared" ref="A1157:A1220" si="38">LEN(B1157)</f>
        <v>5</v>
      </c>
      <c r="B1157" s="303">
        <v>22099</v>
      </c>
      <c r="C1157" s="343" t="s">
        <v>995</v>
      </c>
      <c r="D1157" s="317">
        <f>D1158</f>
        <v>0</v>
      </c>
      <c r="E1157" s="317">
        <f>E1158</f>
        <v>0</v>
      </c>
      <c r="F1157" s="317">
        <v>0</v>
      </c>
      <c r="G1157" s="121" t="str">
        <f t="shared" ref="G1157:G1220" si="39">IF(E1157&gt;0,(F1157-E1157)/E1157,"")</f>
        <v/>
      </c>
    </row>
    <row r="1158" s="335" customFormat="1" ht="36" customHeight="1" spans="1:7">
      <c r="A1158" s="292">
        <f t="shared" si="38"/>
        <v>7</v>
      </c>
      <c r="B1158" s="315">
        <v>2209999</v>
      </c>
      <c r="C1158" s="422" t="s">
        <v>995</v>
      </c>
      <c r="D1158" s="317">
        <v>0</v>
      </c>
      <c r="E1158" s="317">
        <v>0</v>
      </c>
      <c r="F1158" s="317">
        <v>0</v>
      </c>
      <c r="G1158" s="121" t="str">
        <f t="shared" si="39"/>
        <v/>
      </c>
    </row>
    <row r="1159" ht="36" customHeight="1" spans="1:7">
      <c r="A1159" s="292">
        <f t="shared" si="38"/>
        <v>3</v>
      </c>
      <c r="B1159" s="306">
        <v>221</v>
      </c>
      <c r="C1159" s="300" t="s">
        <v>128</v>
      </c>
      <c r="D1159" s="301">
        <f>SUM(D1160,D1172,D1176)</f>
        <v>8436</v>
      </c>
      <c r="E1159" s="301">
        <f>SUM(E1160,E1172,E1176)</f>
        <v>8962</v>
      </c>
      <c r="F1159" s="301">
        <v>8320</v>
      </c>
      <c r="G1159" s="117">
        <f t="shared" si="39"/>
        <v>-0.072</v>
      </c>
    </row>
    <row r="1160" ht="36" customHeight="1" spans="1:7">
      <c r="A1160" s="292">
        <f t="shared" si="38"/>
        <v>5</v>
      </c>
      <c r="B1160" s="303">
        <v>22101</v>
      </c>
      <c r="C1160" s="343" t="s">
        <v>996</v>
      </c>
      <c r="D1160" s="317">
        <f>SUM(D1161:D1171)</f>
        <v>57</v>
      </c>
      <c r="E1160" s="317">
        <f>SUM(E1161:E1171)</f>
        <v>57</v>
      </c>
      <c r="F1160" s="317">
        <v>7</v>
      </c>
      <c r="G1160" s="121">
        <f t="shared" si="39"/>
        <v>-0.877</v>
      </c>
    </row>
    <row r="1161" s="335" customFormat="1" ht="36" customHeight="1" spans="1:7">
      <c r="A1161" s="292">
        <f t="shared" si="38"/>
        <v>7</v>
      </c>
      <c r="B1161" s="303">
        <v>2210101</v>
      </c>
      <c r="C1161" s="422" t="s">
        <v>997</v>
      </c>
      <c r="D1161" s="317">
        <v>0</v>
      </c>
      <c r="E1161" s="317">
        <v>0</v>
      </c>
      <c r="F1161" s="317">
        <v>0</v>
      </c>
      <c r="G1161" s="121" t="str">
        <f t="shared" si="39"/>
        <v/>
      </c>
    </row>
    <row r="1162" s="335" customFormat="1" ht="36" customHeight="1" spans="1:7">
      <c r="A1162" s="292">
        <f t="shared" si="38"/>
        <v>7</v>
      </c>
      <c r="B1162" s="303">
        <v>2210102</v>
      </c>
      <c r="C1162" s="422" t="s">
        <v>998</v>
      </c>
      <c r="D1162" s="317">
        <v>0</v>
      </c>
      <c r="E1162" s="317">
        <v>0</v>
      </c>
      <c r="F1162" s="317">
        <v>0</v>
      </c>
      <c r="G1162" s="121" t="str">
        <f t="shared" si="39"/>
        <v/>
      </c>
    </row>
    <row r="1163" s="335" customFormat="1" ht="36" customHeight="1" spans="1:7">
      <c r="A1163" s="292">
        <f t="shared" si="38"/>
        <v>7</v>
      </c>
      <c r="B1163" s="303">
        <v>2210103</v>
      </c>
      <c r="C1163" s="422" t="s">
        <v>999</v>
      </c>
      <c r="D1163" s="317">
        <v>0</v>
      </c>
      <c r="E1163" s="317">
        <v>0</v>
      </c>
      <c r="F1163" s="317">
        <v>0</v>
      </c>
      <c r="G1163" s="121" t="str">
        <f t="shared" si="39"/>
        <v/>
      </c>
    </row>
    <row r="1164" s="335" customFormat="1" ht="36" customHeight="1" spans="1:7">
      <c r="A1164" s="292">
        <f t="shared" si="38"/>
        <v>7</v>
      </c>
      <c r="B1164" s="303">
        <v>2210104</v>
      </c>
      <c r="C1164" s="422" t="s">
        <v>1000</v>
      </c>
      <c r="D1164" s="317">
        <v>0</v>
      </c>
      <c r="E1164" s="317">
        <v>0</v>
      </c>
      <c r="F1164" s="317">
        <v>0</v>
      </c>
      <c r="G1164" s="121" t="str">
        <f t="shared" si="39"/>
        <v/>
      </c>
    </row>
    <row r="1165" s="335" customFormat="1" ht="36" customHeight="1" spans="1:7">
      <c r="A1165" s="292">
        <f t="shared" si="38"/>
        <v>7</v>
      </c>
      <c r="B1165" s="303">
        <v>2210105</v>
      </c>
      <c r="C1165" s="422" t="s">
        <v>1001</v>
      </c>
      <c r="D1165" s="317">
        <v>7</v>
      </c>
      <c r="E1165" s="317">
        <v>7</v>
      </c>
      <c r="F1165" s="317">
        <v>7</v>
      </c>
      <c r="G1165" s="121">
        <f t="shared" si="39"/>
        <v>0</v>
      </c>
    </row>
    <row r="1166" s="335" customFormat="1" ht="36" customHeight="1" spans="1:7">
      <c r="A1166" s="292">
        <f t="shared" si="38"/>
        <v>7</v>
      </c>
      <c r="B1166" s="303">
        <v>2210106</v>
      </c>
      <c r="C1166" s="422" t="s">
        <v>1002</v>
      </c>
      <c r="D1166" s="317">
        <v>0</v>
      </c>
      <c r="E1166" s="317">
        <v>0</v>
      </c>
      <c r="F1166" s="317">
        <v>0</v>
      </c>
      <c r="G1166" s="121" t="str">
        <f t="shared" si="39"/>
        <v/>
      </c>
    </row>
    <row r="1167" s="335" customFormat="1" ht="36" customHeight="1" spans="1:7">
      <c r="A1167" s="292">
        <f t="shared" si="38"/>
        <v>7</v>
      </c>
      <c r="B1167" s="303">
        <v>2210107</v>
      </c>
      <c r="C1167" s="422" t="s">
        <v>1003</v>
      </c>
      <c r="D1167" s="317">
        <v>50</v>
      </c>
      <c r="E1167" s="317">
        <v>50</v>
      </c>
      <c r="F1167" s="317">
        <v>0</v>
      </c>
      <c r="G1167" s="121">
        <f t="shared" si="39"/>
        <v>-1</v>
      </c>
    </row>
    <row r="1168" s="335" customFormat="1" ht="36" customHeight="1" spans="1:7">
      <c r="A1168" s="292">
        <f t="shared" si="38"/>
        <v>7</v>
      </c>
      <c r="B1168" s="303">
        <v>2210108</v>
      </c>
      <c r="C1168" s="422" t="s">
        <v>1004</v>
      </c>
      <c r="D1168" s="317">
        <v>0</v>
      </c>
      <c r="E1168" s="317">
        <v>0</v>
      </c>
      <c r="F1168" s="317">
        <v>0</v>
      </c>
      <c r="G1168" s="121" t="str">
        <f t="shared" si="39"/>
        <v/>
      </c>
    </row>
    <row r="1169" s="335" customFormat="1" ht="36" customHeight="1" spans="1:7">
      <c r="A1169" s="292">
        <f t="shared" si="38"/>
        <v>7</v>
      </c>
      <c r="B1169" s="303">
        <v>2210109</v>
      </c>
      <c r="C1169" s="422" t="s">
        <v>1005</v>
      </c>
      <c r="D1169" s="317">
        <v>0</v>
      </c>
      <c r="E1169" s="317">
        <v>0</v>
      </c>
      <c r="F1169" s="317">
        <v>0</v>
      </c>
      <c r="G1169" s="121" t="str">
        <f t="shared" si="39"/>
        <v/>
      </c>
    </row>
    <row r="1170" s="335" customFormat="1" ht="36" customHeight="1" spans="1:7">
      <c r="A1170" s="292">
        <f t="shared" si="38"/>
        <v>7</v>
      </c>
      <c r="B1170" s="303">
        <v>2210110</v>
      </c>
      <c r="C1170" s="422" t="s">
        <v>1738</v>
      </c>
      <c r="D1170" s="317">
        <v>0</v>
      </c>
      <c r="E1170" s="317">
        <v>0</v>
      </c>
      <c r="F1170" s="317">
        <v>0</v>
      </c>
      <c r="G1170" s="121" t="str">
        <f t="shared" si="39"/>
        <v/>
      </c>
    </row>
    <row r="1171" s="335" customFormat="1" ht="36" customHeight="1" spans="1:7">
      <c r="A1171" s="292">
        <f t="shared" si="38"/>
        <v>7</v>
      </c>
      <c r="B1171" s="303">
        <v>2210199</v>
      </c>
      <c r="C1171" s="422" t="s">
        <v>1006</v>
      </c>
      <c r="D1171" s="317">
        <v>0</v>
      </c>
      <c r="E1171" s="317">
        <v>0</v>
      </c>
      <c r="F1171" s="317">
        <v>0</v>
      </c>
      <c r="G1171" s="121" t="str">
        <f t="shared" si="39"/>
        <v/>
      </c>
    </row>
    <row r="1172" ht="36" customHeight="1" spans="1:7">
      <c r="A1172" s="292">
        <f t="shared" si="38"/>
        <v>5</v>
      </c>
      <c r="B1172" s="303">
        <v>22102</v>
      </c>
      <c r="C1172" s="343" t="s">
        <v>1007</v>
      </c>
      <c r="D1172" s="317">
        <f>SUM(D1173:D1175)</f>
        <v>8379</v>
      </c>
      <c r="E1172" s="317">
        <f>SUM(E1173:E1175)</f>
        <v>8905</v>
      </c>
      <c r="F1172" s="317">
        <v>8313</v>
      </c>
      <c r="G1172" s="121">
        <f t="shared" si="39"/>
        <v>-0.066</v>
      </c>
    </row>
    <row r="1173" s="335" customFormat="1" ht="36" customHeight="1" spans="1:7">
      <c r="A1173" s="292">
        <f t="shared" si="38"/>
        <v>7</v>
      </c>
      <c r="B1173" s="303">
        <v>2210201</v>
      </c>
      <c r="C1173" s="422" t="s">
        <v>1008</v>
      </c>
      <c r="D1173" s="317">
        <v>7801</v>
      </c>
      <c r="E1173" s="317">
        <v>8197</v>
      </c>
      <c r="F1173" s="317">
        <v>7693</v>
      </c>
      <c r="G1173" s="121">
        <f t="shared" si="39"/>
        <v>-0.061</v>
      </c>
    </row>
    <row r="1174" s="335" customFormat="1" ht="36" customHeight="1" spans="1:7">
      <c r="A1174" s="292">
        <f t="shared" si="38"/>
        <v>7</v>
      </c>
      <c r="B1174" s="303">
        <v>2210202</v>
      </c>
      <c r="C1174" s="422" t="s">
        <v>1009</v>
      </c>
      <c r="D1174" s="317">
        <v>0</v>
      </c>
      <c r="E1174" s="317">
        <v>0</v>
      </c>
      <c r="F1174" s="317">
        <v>0</v>
      </c>
      <c r="G1174" s="121" t="str">
        <f t="shared" si="39"/>
        <v/>
      </c>
    </row>
    <row r="1175" s="335" customFormat="1" ht="36" customHeight="1" spans="1:7">
      <c r="A1175" s="292">
        <f t="shared" si="38"/>
        <v>7</v>
      </c>
      <c r="B1175" s="303">
        <v>2210203</v>
      </c>
      <c r="C1175" s="422" t="s">
        <v>1010</v>
      </c>
      <c r="D1175" s="317">
        <v>578</v>
      </c>
      <c r="E1175" s="317">
        <v>708</v>
      </c>
      <c r="F1175" s="317">
        <v>620</v>
      </c>
      <c r="G1175" s="121">
        <f t="shared" si="39"/>
        <v>-0.124</v>
      </c>
    </row>
    <row r="1176" ht="36" customHeight="1" spans="1:7">
      <c r="A1176" s="292">
        <f t="shared" si="38"/>
        <v>5</v>
      </c>
      <c r="B1176" s="303">
        <v>22103</v>
      </c>
      <c r="C1176" s="343" t="s">
        <v>1011</v>
      </c>
      <c r="D1176" s="317">
        <f>SUM(D1177:D1179)</f>
        <v>0</v>
      </c>
      <c r="E1176" s="317">
        <f>SUM(E1177:E1179)</f>
        <v>0</v>
      </c>
      <c r="F1176" s="317">
        <v>0</v>
      </c>
      <c r="G1176" s="121" t="str">
        <f t="shared" si="39"/>
        <v/>
      </c>
    </row>
    <row r="1177" s="335" customFormat="1" ht="36" customHeight="1" spans="1:7">
      <c r="A1177" s="292">
        <f t="shared" si="38"/>
        <v>7</v>
      </c>
      <c r="B1177" s="303">
        <v>2210301</v>
      </c>
      <c r="C1177" s="422" t="s">
        <v>1012</v>
      </c>
      <c r="D1177" s="317">
        <v>0</v>
      </c>
      <c r="E1177" s="317">
        <v>0</v>
      </c>
      <c r="F1177" s="317">
        <v>0</v>
      </c>
      <c r="G1177" s="121" t="str">
        <f t="shared" si="39"/>
        <v/>
      </c>
    </row>
    <row r="1178" s="335" customFormat="1" ht="36" customHeight="1" spans="1:7">
      <c r="A1178" s="292">
        <f t="shared" si="38"/>
        <v>7</v>
      </c>
      <c r="B1178" s="303">
        <v>2210302</v>
      </c>
      <c r="C1178" s="422" t="s">
        <v>1013</v>
      </c>
      <c r="D1178" s="317">
        <v>0</v>
      </c>
      <c r="E1178" s="317">
        <v>0</v>
      </c>
      <c r="F1178" s="317">
        <v>0</v>
      </c>
      <c r="G1178" s="121" t="str">
        <f t="shared" si="39"/>
        <v/>
      </c>
    </row>
    <row r="1179" s="335" customFormat="1" ht="36" customHeight="1" spans="1:7">
      <c r="A1179" s="292">
        <f t="shared" si="38"/>
        <v>7</v>
      </c>
      <c r="B1179" s="303">
        <v>2210399</v>
      </c>
      <c r="C1179" s="422" t="s">
        <v>1014</v>
      </c>
      <c r="D1179" s="317">
        <v>0</v>
      </c>
      <c r="E1179" s="317">
        <v>0</v>
      </c>
      <c r="F1179" s="317">
        <v>0</v>
      </c>
      <c r="G1179" s="121" t="str">
        <f t="shared" si="39"/>
        <v/>
      </c>
    </row>
    <row r="1180" ht="36" customHeight="1" spans="1:7">
      <c r="A1180" s="292">
        <f t="shared" si="38"/>
        <v>3</v>
      </c>
      <c r="B1180" s="306">
        <v>222</v>
      </c>
      <c r="C1180" s="300" t="s">
        <v>129</v>
      </c>
      <c r="D1180" s="301">
        <f>SUM(D1181,D1199,D1205,D1211)</f>
        <v>65</v>
      </c>
      <c r="E1180" s="301">
        <f>SUM(E1181,E1199,E1205,E1211)</f>
        <v>663</v>
      </c>
      <c r="F1180" s="301">
        <v>395</v>
      </c>
      <c r="G1180" s="117">
        <f t="shared" si="39"/>
        <v>-0.404</v>
      </c>
    </row>
    <row r="1181" ht="36" customHeight="1" spans="1:7">
      <c r="A1181" s="292">
        <f t="shared" si="38"/>
        <v>5</v>
      </c>
      <c r="B1181" s="303">
        <v>22201</v>
      </c>
      <c r="C1181" s="343" t="s">
        <v>1015</v>
      </c>
      <c r="D1181" s="317">
        <f>SUM(D1182:D1198)</f>
        <v>65</v>
      </c>
      <c r="E1181" s="317">
        <f>SUM(E1182:E1198)</f>
        <v>515</v>
      </c>
      <c r="F1181" s="317">
        <v>345</v>
      </c>
      <c r="G1181" s="121">
        <f t="shared" si="39"/>
        <v>-0.33</v>
      </c>
    </row>
    <row r="1182" s="335" customFormat="1" ht="36" customHeight="1" spans="1:7">
      <c r="A1182" s="292">
        <f t="shared" si="38"/>
        <v>7</v>
      </c>
      <c r="B1182" s="303">
        <v>2220101</v>
      </c>
      <c r="C1182" s="422" t="s">
        <v>156</v>
      </c>
      <c r="D1182" s="317">
        <v>0</v>
      </c>
      <c r="E1182" s="317">
        <v>0</v>
      </c>
      <c r="F1182" s="317">
        <v>0</v>
      </c>
      <c r="G1182" s="121" t="str">
        <f t="shared" si="39"/>
        <v/>
      </c>
    </row>
    <row r="1183" s="335" customFormat="1" ht="36" customHeight="1" spans="1:7">
      <c r="A1183" s="292">
        <f t="shared" si="38"/>
        <v>7</v>
      </c>
      <c r="B1183" s="303">
        <v>2220102</v>
      </c>
      <c r="C1183" s="422" t="s">
        <v>157</v>
      </c>
      <c r="D1183" s="317">
        <v>0</v>
      </c>
      <c r="E1183" s="317">
        <v>0</v>
      </c>
      <c r="F1183" s="317">
        <v>0</v>
      </c>
      <c r="G1183" s="121" t="str">
        <f t="shared" si="39"/>
        <v/>
      </c>
    </row>
    <row r="1184" s="335" customFormat="1" ht="36" customHeight="1" spans="1:7">
      <c r="A1184" s="292">
        <f t="shared" si="38"/>
        <v>7</v>
      </c>
      <c r="B1184" s="303">
        <v>2220103</v>
      </c>
      <c r="C1184" s="422" t="s">
        <v>158</v>
      </c>
      <c r="D1184" s="317">
        <v>0</v>
      </c>
      <c r="E1184" s="317">
        <v>0</v>
      </c>
      <c r="F1184" s="317">
        <v>0</v>
      </c>
      <c r="G1184" s="121" t="str">
        <f t="shared" si="39"/>
        <v/>
      </c>
    </row>
    <row r="1185" s="335" customFormat="1" ht="36" customHeight="1" spans="1:7">
      <c r="A1185" s="292">
        <f t="shared" si="38"/>
        <v>7</v>
      </c>
      <c r="B1185" s="303">
        <v>2220104</v>
      </c>
      <c r="C1185" s="422" t="s">
        <v>1016</v>
      </c>
      <c r="D1185" s="317">
        <v>0</v>
      </c>
      <c r="E1185" s="317">
        <v>0</v>
      </c>
      <c r="F1185" s="317">
        <v>0</v>
      </c>
      <c r="G1185" s="121" t="str">
        <f t="shared" si="39"/>
        <v/>
      </c>
    </row>
    <row r="1186" s="335" customFormat="1" ht="36" customHeight="1" spans="1:7">
      <c r="A1186" s="292">
        <f t="shared" si="38"/>
        <v>7</v>
      </c>
      <c r="B1186" s="303">
        <v>2220105</v>
      </c>
      <c r="C1186" s="422" t="s">
        <v>1017</v>
      </c>
      <c r="D1186" s="317">
        <v>2</v>
      </c>
      <c r="E1186" s="317">
        <v>2</v>
      </c>
      <c r="F1186" s="317">
        <v>1</v>
      </c>
      <c r="G1186" s="121">
        <f t="shared" si="39"/>
        <v>-0.5</v>
      </c>
    </row>
    <row r="1187" s="335" customFormat="1" ht="36" customHeight="1" spans="1:7">
      <c r="A1187" s="292">
        <f t="shared" si="38"/>
        <v>7</v>
      </c>
      <c r="B1187" s="303">
        <v>2220106</v>
      </c>
      <c r="C1187" s="422" t="s">
        <v>1018</v>
      </c>
      <c r="D1187" s="317">
        <v>22</v>
      </c>
      <c r="E1187" s="317">
        <v>22</v>
      </c>
      <c r="F1187" s="317">
        <v>17</v>
      </c>
      <c r="G1187" s="121">
        <f t="shared" si="39"/>
        <v>-0.227</v>
      </c>
    </row>
    <row r="1188" s="335" customFormat="1" ht="36" customHeight="1" spans="1:7">
      <c r="A1188" s="292">
        <f t="shared" si="38"/>
        <v>7</v>
      </c>
      <c r="B1188" s="303">
        <v>2220107</v>
      </c>
      <c r="C1188" s="422" t="s">
        <v>1019</v>
      </c>
      <c r="D1188" s="317">
        <v>0</v>
      </c>
      <c r="E1188" s="317">
        <v>0</v>
      </c>
      <c r="F1188" s="317">
        <v>0</v>
      </c>
      <c r="G1188" s="121" t="str">
        <f t="shared" si="39"/>
        <v/>
      </c>
    </row>
    <row r="1189" s="335" customFormat="1" ht="36" customHeight="1" spans="1:7">
      <c r="A1189" s="292">
        <f t="shared" si="38"/>
        <v>7</v>
      </c>
      <c r="B1189" s="303">
        <v>2220112</v>
      </c>
      <c r="C1189" s="422" t="s">
        <v>1020</v>
      </c>
      <c r="D1189" s="317">
        <v>0</v>
      </c>
      <c r="E1189" s="317">
        <v>0</v>
      </c>
      <c r="F1189" s="317">
        <v>10</v>
      </c>
      <c r="G1189" s="121" t="str">
        <f t="shared" si="39"/>
        <v/>
      </c>
    </row>
    <row r="1190" s="335" customFormat="1" ht="36" customHeight="1" spans="1:7">
      <c r="A1190" s="292">
        <f t="shared" si="38"/>
        <v>7</v>
      </c>
      <c r="B1190" s="303">
        <v>2220113</v>
      </c>
      <c r="C1190" s="422" t="s">
        <v>1021</v>
      </c>
      <c r="D1190" s="317">
        <v>0</v>
      </c>
      <c r="E1190" s="317">
        <v>61</v>
      </c>
      <c r="F1190" s="317">
        <v>90</v>
      </c>
      <c r="G1190" s="121">
        <f t="shared" si="39"/>
        <v>0.475</v>
      </c>
    </row>
    <row r="1191" s="335" customFormat="1" ht="36" customHeight="1" spans="1:7">
      <c r="A1191" s="292">
        <f t="shared" si="38"/>
        <v>7</v>
      </c>
      <c r="B1191" s="303">
        <v>2220114</v>
      </c>
      <c r="C1191" s="422" t="s">
        <v>1022</v>
      </c>
      <c r="D1191" s="317">
        <v>0</v>
      </c>
      <c r="E1191" s="317">
        <v>0</v>
      </c>
      <c r="F1191" s="317">
        <v>0</v>
      </c>
      <c r="G1191" s="121" t="str">
        <f t="shared" si="39"/>
        <v/>
      </c>
    </row>
    <row r="1192" s="335" customFormat="1" ht="36" customHeight="1" spans="1:7">
      <c r="A1192" s="292">
        <f t="shared" si="38"/>
        <v>7</v>
      </c>
      <c r="B1192" s="303">
        <v>2220115</v>
      </c>
      <c r="C1192" s="422" t="s">
        <v>1023</v>
      </c>
      <c r="D1192" s="317">
        <v>0</v>
      </c>
      <c r="E1192" s="317">
        <v>389</v>
      </c>
      <c r="F1192" s="317">
        <v>218</v>
      </c>
      <c r="G1192" s="121">
        <f t="shared" si="39"/>
        <v>-0.44</v>
      </c>
    </row>
    <row r="1193" s="335" customFormat="1" ht="36" customHeight="1" spans="1:7">
      <c r="A1193" s="292">
        <f t="shared" si="38"/>
        <v>7</v>
      </c>
      <c r="B1193" s="303">
        <v>2220118</v>
      </c>
      <c r="C1193" s="422" t="s">
        <v>1024</v>
      </c>
      <c r="D1193" s="317">
        <v>0</v>
      </c>
      <c r="E1193" s="317">
        <v>0</v>
      </c>
      <c r="F1193" s="317">
        <v>0</v>
      </c>
      <c r="G1193" s="121" t="str">
        <f t="shared" si="39"/>
        <v/>
      </c>
    </row>
    <row r="1194" s="335" customFormat="1" ht="36" customHeight="1" spans="1:7">
      <c r="A1194" s="292">
        <f t="shared" si="38"/>
        <v>7</v>
      </c>
      <c r="B1194" s="487">
        <v>2220119</v>
      </c>
      <c r="C1194" s="434" t="s">
        <v>1025</v>
      </c>
      <c r="D1194" s="317">
        <v>0</v>
      </c>
      <c r="E1194" s="317">
        <v>0</v>
      </c>
      <c r="F1194" s="317">
        <v>0</v>
      </c>
      <c r="G1194" s="121" t="str">
        <f t="shared" si="39"/>
        <v/>
      </c>
    </row>
    <row r="1195" s="335" customFormat="1" ht="36" customHeight="1" spans="1:7">
      <c r="A1195" s="292">
        <f t="shared" si="38"/>
        <v>7</v>
      </c>
      <c r="B1195" s="487">
        <v>2220120</v>
      </c>
      <c r="C1195" s="434" t="s">
        <v>1026</v>
      </c>
      <c r="D1195" s="317">
        <v>0</v>
      </c>
      <c r="E1195" s="317">
        <v>0</v>
      </c>
      <c r="F1195" s="317">
        <v>0</v>
      </c>
      <c r="G1195" s="121" t="str">
        <f t="shared" si="39"/>
        <v/>
      </c>
    </row>
    <row r="1196" s="335" customFormat="1" ht="36" customHeight="1" spans="1:7">
      <c r="A1196" s="292">
        <f t="shared" si="38"/>
        <v>7</v>
      </c>
      <c r="B1196" s="487">
        <v>2220121</v>
      </c>
      <c r="C1196" s="434" t="s">
        <v>1027</v>
      </c>
      <c r="D1196" s="317">
        <v>0</v>
      </c>
      <c r="E1196" s="317">
        <v>0</v>
      </c>
      <c r="F1196" s="317">
        <v>0</v>
      </c>
      <c r="G1196" s="121" t="str">
        <f t="shared" si="39"/>
        <v/>
      </c>
    </row>
    <row r="1197" s="335" customFormat="1" ht="36" customHeight="1" spans="1:7">
      <c r="A1197" s="292">
        <f t="shared" si="38"/>
        <v>7</v>
      </c>
      <c r="B1197" s="303">
        <v>2220150</v>
      </c>
      <c r="C1197" s="422" t="s">
        <v>165</v>
      </c>
      <c r="D1197" s="317">
        <v>0</v>
      </c>
      <c r="E1197" s="317">
        <v>0</v>
      </c>
      <c r="F1197" s="317">
        <v>0</v>
      </c>
      <c r="G1197" s="121" t="str">
        <f t="shared" si="39"/>
        <v/>
      </c>
    </row>
    <row r="1198" s="335" customFormat="1" ht="36" customHeight="1" spans="1:7">
      <c r="A1198" s="292">
        <f t="shared" si="38"/>
        <v>7</v>
      </c>
      <c r="B1198" s="303">
        <v>2220199</v>
      </c>
      <c r="C1198" s="422" t="s">
        <v>1028</v>
      </c>
      <c r="D1198" s="317">
        <v>41</v>
      </c>
      <c r="E1198" s="317">
        <v>41</v>
      </c>
      <c r="F1198" s="317">
        <v>9</v>
      </c>
      <c r="G1198" s="121">
        <f t="shared" si="39"/>
        <v>-0.78</v>
      </c>
    </row>
    <row r="1199" ht="36" customHeight="1" spans="1:7">
      <c r="A1199" s="292">
        <f t="shared" si="38"/>
        <v>5</v>
      </c>
      <c r="B1199" s="303">
        <v>22203</v>
      </c>
      <c r="C1199" s="343" t="s">
        <v>1029</v>
      </c>
      <c r="D1199" s="301">
        <f>SUM(D1200:D1204)</f>
        <v>0</v>
      </c>
      <c r="E1199" s="301">
        <f>SUM(E1200:E1204)</f>
        <v>0</v>
      </c>
      <c r="F1199" s="301">
        <v>0</v>
      </c>
      <c r="G1199" s="121" t="str">
        <f t="shared" si="39"/>
        <v/>
      </c>
    </row>
    <row r="1200" s="335" customFormat="1" ht="36" customHeight="1" spans="1:7">
      <c r="A1200" s="292">
        <f t="shared" si="38"/>
        <v>7</v>
      </c>
      <c r="B1200" s="303">
        <v>2220301</v>
      </c>
      <c r="C1200" s="422" t="s">
        <v>1030</v>
      </c>
      <c r="D1200" s="317">
        <v>0</v>
      </c>
      <c r="E1200" s="317">
        <v>0</v>
      </c>
      <c r="F1200" s="317">
        <v>0</v>
      </c>
      <c r="G1200" s="121" t="str">
        <f t="shared" si="39"/>
        <v/>
      </c>
    </row>
    <row r="1201" s="335" customFormat="1" ht="36" customHeight="1" spans="1:7">
      <c r="A1201" s="292">
        <f t="shared" si="38"/>
        <v>7</v>
      </c>
      <c r="B1201" s="303">
        <v>2220303</v>
      </c>
      <c r="C1201" s="422" t="s">
        <v>1739</v>
      </c>
      <c r="D1201" s="317">
        <v>0</v>
      </c>
      <c r="E1201" s="317">
        <v>0</v>
      </c>
      <c r="F1201" s="317">
        <v>0</v>
      </c>
      <c r="G1201" s="121" t="str">
        <f t="shared" si="39"/>
        <v/>
      </c>
    </row>
    <row r="1202" s="335" customFormat="1" ht="36" customHeight="1" spans="1:7">
      <c r="A1202" s="292">
        <f t="shared" si="38"/>
        <v>7</v>
      </c>
      <c r="B1202" s="303">
        <v>2220304</v>
      </c>
      <c r="C1202" s="422" t="s">
        <v>1740</v>
      </c>
      <c r="D1202" s="317">
        <v>0</v>
      </c>
      <c r="E1202" s="317">
        <v>0</v>
      </c>
      <c r="F1202" s="317">
        <v>0</v>
      </c>
      <c r="G1202" s="121" t="str">
        <f t="shared" si="39"/>
        <v/>
      </c>
    </row>
    <row r="1203" s="335" customFormat="1" ht="36" customHeight="1" spans="1:7">
      <c r="A1203" s="292">
        <f t="shared" si="38"/>
        <v>7</v>
      </c>
      <c r="B1203" s="487">
        <v>2220305</v>
      </c>
      <c r="C1203" s="434" t="s">
        <v>1033</v>
      </c>
      <c r="D1203" s="317">
        <v>0</v>
      </c>
      <c r="E1203" s="317">
        <v>0</v>
      </c>
      <c r="F1203" s="317">
        <v>0</v>
      </c>
      <c r="G1203" s="121" t="str">
        <f t="shared" si="39"/>
        <v/>
      </c>
    </row>
    <row r="1204" s="335" customFormat="1" ht="36" customHeight="1" spans="1:7">
      <c r="A1204" s="292">
        <f t="shared" si="38"/>
        <v>7</v>
      </c>
      <c r="B1204" s="303">
        <v>2220399</v>
      </c>
      <c r="C1204" s="422" t="s">
        <v>1034</v>
      </c>
      <c r="D1204" s="317">
        <v>0</v>
      </c>
      <c r="E1204" s="317">
        <v>0</v>
      </c>
      <c r="F1204" s="317">
        <v>0</v>
      </c>
      <c r="G1204" s="121" t="str">
        <f t="shared" si="39"/>
        <v/>
      </c>
    </row>
    <row r="1205" ht="36" customHeight="1" spans="1:7">
      <c r="A1205" s="292">
        <f t="shared" si="38"/>
        <v>5</v>
      </c>
      <c r="B1205" s="303">
        <v>22204</v>
      </c>
      <c r="C1205" s="343" t="s">
        <v>1035</v>
      </c>
      <c r="D1205" s="317">
        <f>SUM(D1206:D1210)</f>
        <v>0</v>
      </c>
      <c r="E1205" s="317">
        <f>SUM(E1206:E1210)</f>
        <v>148</v>
      </c>
      <c r="F1205" s="317">
        <v>21</v>
      </c>
      <c r="G1205" s="121">
        <f t="shared" si="39"/>
        <v>-0.858</v>
      </c>
    </row>
    <row r="1206" s="335" customFormat="1" ht="36" customHeight="1" spans="1:7">
      <c r="A1206" s="292">
        <f t="shared" si="38"/>
        <v>7</v>
      </c>
      <c r="B1206" s="303">
        <v>2220401</v>
      </c>
      <c r="C1206" s="422" t="s">
        <v>1036</v>
      </c>
      <c r="D1206" s="317">
        <v>0</v>
      </c>
      <c r="E1206" s="317">
        <v>0</v>
      </c>
      <c r="F1206" s="317">
        <v>21</v>
      </c>
      <c r="G1206" s="121" t="str">
        <f t="shared" si="39"/>
        <v/>
      </c>
    </row>
    <row r="1207" s="335" customFormat="1" ht="36" customHeight="1" spans="1:7">
      <c r="A1207" s="292">
        <f t="shared" si="38"/>
        <v>7</v>
      </c>
      <c r="B1207" s="303">
        <v>2220402</v>
      </c>
      <c r="C1207" s="422" t="s">
        <v>1037</v>
      </c>
      <c r="D1207" s="317">
        <v>0</v>
      </c>
      <c r="E1207" s="317">
        <v>79</v>
      </c>
      <c r="F1207" s="317">
        <v>0</v>
      </c>
      <c r="G1207" s="121">
        <f t="shared" si="39"/>
        <v>-1</v>
      </c>
    </row>
    <row r="1208" s="335" customFormat="1" ht="36" customHeight="1" spans="1:7">
      <c r="A1208" s="292">
        <f t="shared" si="38"/>
        <v>7</v>
      </c>
      <c r="B1208" s="303">
        <v>2220403</v>
      </c>
      <c r="C1208" s="422" t="s">
        <v>1038</v>
      </c>
      <c r="D1208" s="317">
        <v>0</v>
      </c>
      <c r="E1208" s="317">
        <v>69</v>
      </c>
      <c r="F1208" s="317">
        <v>0</v>
      </c>
      <c r="G1208" s="121">
        <f t="shared" si="39"/>
        <v>-1</v>
      </c>
    </row>
    <row r="1209" s="335" customFormat="1" ht="36" customHeight="1" spans="1:7">
      <c r="A1209" s="292">
        <f t="shared" si="38"/>
        <v>7</v>
      </c>
      <c r="B1209" s="303">
        <v>2220404</v>
      </c>
      <c r="C1209" s="422" t="s">
        <v>1039</v>
      </c>
      <c r="D1209" s="317">
        <v>0</v>
      </c>
      <c r="E1209" s="317">
        <v>0</v>
      </c>
      <c r="F1209" s="317">
        <v>0</v>
      </c>
      <c r="G1209" s="121" t="str">
        <f t="shared" si="39"/>
        <v/>
      </c>
    </row>
    <row r="1210" s="335" customFormat="1" ht="36" customHeight="1" spans="1:7">
      <c r="A1210" s="292">
        <f t="shared" si="38"/>
        <v>7</v>
      </c>
      <c r="B1210" s="303">
        <v>2220499</v>
      </c>
      <c r="C1210" s="422" t="s">
        <v>1040</v>
      </c>
      <c r="D1210" s="317">
        <v>0</v>
      </c>
      <c r="E1210" s="317">
        <v>0</v>
      </c>
      <c r="F1210" s="317">
        <v>0</v>
      </c>
      <c r="G1210" s="121" t="str">
        <f t="shared" si="39"/>
        <v/>
      </c>
    </row>
    <row r="1211" ht="36" customHeight="1" spans="1:7">
      <c r="A1211" s="292">
        <f t="shared" si="38"/>
        <v>5</v>
      </c>
      <c r="B1211" s="303">
        <v>22205</v>
      </c>
      <c r="C1211" s="343" t="s">
        <v>1041</v>
      </c>
      <c r="D1211" s="317">
        <f>SUM(D1212:D1223)</f>
        <v>0</v>
      </c>
      <c r="E1211" s="317">
        <f>SUM(E1212:E1223)</f>
        <v>0</v>
      </c>
      <c r="F1211" s="317">
        <v>29</v>
      </c>
      <c r="G1211" s="121" t="str">
        <f t="shared" si="39"/>
        <v/>
      </c>
    </row>
    <row r="1212" s="335" customFormat="1" ht="36" customHeight="1" spans="1:7">
      <c r="A1212" s="292">
        <f t="shared" si="38"/>
        <v>7</v>
      </c>
      <c r="B1212" s="303">
        <v>2220501</v>
      </c>
      <c r="C1212" s="422" t="s">
        <v>1042</v>
      </c>
      <c r="D1212" s="317">
        <v>0</v>
      </c>
      <c r="E1212" s="317">
        <v>0</v>
      </c>
      <c r="F1212" s="317">
        <v>0</v>
      </c>
      <c r="G1212" s="121" t="str">
        <f t="shared" si="39"/>
        <v/>
      </c>
    </row>
    <row r="1213" s="335" customFormat="1" ht="36" customHeight="1" spans="1:7">
      <c r="A1213" s="292">
        <f t="shared" si="38"/>
        <v>7</v>
      </c>
      <c r="B1213" s="303">
        <v>2220502</v>
      </c>
      <c r="C1213" s="422" t="s">
        <v>1043</v>
      </c>
      <c r="D1213" s="317">
        <v>0</v>
      </c>
      <c r="E1213" s="317">
        <v>0</v>
      </c>
      <c r="F1213" s="317">
        <v>0</v>
      </c>
      <c r="G1213" s="121" t="str">
        <f t="shared" si="39"/>
        <v/>
      </c>
    </row>
    <row r="1214" s="335" customFormat="1" ht="36" customHeight="1" spans="1:7">
      <c r="A1214" s="292">
        <f t="shared" si="38"/>
        <v>7</v>
      </c>
      <c r="B1214" s="303">
        <v>2220503</v>
      </c>
      <c r="C1214" s="422" t="s">
        <v>1044</v>
      </c>
      <c r="D1214" s="317">
        <v>0</v>
      </c>
      <c r="E1214" s="317">
        <v>0</v>
      </c>
      <c r="F1214" s="317">
        <v>0</v>
      </c>
      <c r="G1214" s="121" t="str">
        <f t="shared" si="39"/>
        <v/>
      </c>
    </row>
    <row r="1215" s="335" customFormat="1" ht="36" customHeight="1" spans="1:7">
      <c r="A1215" s="292">
        <f t="shared" si="38"/>
        <v>7</v>
      </c>
      <c r="B1215" s="303">
        <v>2220504</v>
      </c>
      <c r="C1215" s="422" t="s">
        <v>1045</v>
      </c>
      <c r="D1215" s="317">
        <v>0</v>
      </c>
      <c r="E1215" s="317">
        <v>0</v>
      </c>
      <c r="F1215" s="317">
        <v>0</v>
      </c>
      <c r="G1215" s="121" t="str">
        <f t="shared" si="39"/>
        <v/>
      </c>
    </row>
    <row r="1216" s="335" customFormat="1" ht="36" customHeight="1" spans="1:7">
      <c r="A1216" s="292">
        <f t="shared" si="38"/>
        <v>7</v>
      </c>
      <c r="B1216" s="303">
        <v>2220505</v>
      </c>
      <c r="C1216" s="422" t="s">
        <v>1046</v>
      </c>
      <c r="D1216" s="317">
        <v>0</v>
      </c>
      <c r="E1216" s="317">
        <v>0</v>
      </c>
      <c r="F1216" s="317">
        <v>0</v>
      </c>
      <c r="G1216" s="121" t="str">
        <f t="shared" si="39"/>
        <v/>
      </c>
    </row>
    <row r="1217" s="335" customFormat="1" ht="36" customHeight="1" spans="1:7">
      <c r="A1217" s="292">
        <f t="shared" si="38"/>
        <v>7</v>
      </c>
      <c r="B1217" s="303">
        <v>2220506</v>
      </c>
      <c r="C1217" s="422" t="s">
        <v>1047</v>
      </c>
      <c r="D1217" s="317">
        <v>0</v>
      </c>
      <c r="E1217" s="317">
        <v>0</v>
      </c>
      <c r="F1217" s="317">
        <v>0</v>
      </c>
      <c r="G1217" s="121" t="str">
        <f t="shared" si="39"/>
        <v/>
      </c>
    </row>
    <row r="1218" s="335" customFormat="1" ht="36" customHeight="1" spans="1:7">
      <c r="A1218" s="292">
        <f t="shared" si="38"/>
        <v>7</v>
      </c>
      <c r="B1218" s="303">
        <v>2220507</v>
      </c>
      <c r="C1218" s="422" t="s">
        <v>1048</v>
      </c>
      <c r="D1218" s="317">
        <v>0</v>
      </c>
      <c r="E1218" s="317">
        <v>0</v>
      </c>
      <c r="F1218" s="317">
        <v>0</v>
      </c>
      <c r="G1218" s="121" t="str">
        <f t="shared" si="39"/>
        <v/>
      </c>
    </row>
    <row r="1219" s="335" customFormat="1" ht="36" customHeight="1" spans="1:7">
      <c r="A1219" s="292">
        <f t="shared" si="38"/>
        <v>7</v>
      </c>
      <c r="B1219" s="303">
        <v>2220508</v>
      </c>
      <c r="C1219" s="422" t="s">
        <v>1049</v>
      </c>
      <c r="D1219" s="317">
        <v>0</v>
      </c>
      <c r="E1219" s="317">
        <v>0</v>
      </c>
      <c r="F1219" s="317">
        <v>0</v>
      </c>
      <c r="G1219" s="121" t="str">
        <f t="shared" si="39"/>
        <v/>
      </c>
    </row>
    <row r="1220" s="335" customFormat="1" ht="36" customHeight="1" spans="1:7">
      <c r="A1220" s="292">
        <f t="shared" si="38"/>
        <v>7</v>
      </c>
      <c r="B1220" s="303">
        <v>2220509</v>
      </c>
      <c r="C1220" s="422" t="s">
        <v>1050</v>
      </c>
      <c r="D1220" s="317">
        <v>0</v>
      </c>
      <c r="E1220" s="317">
        <v>0</v>
      </c>
      <c r="F1220" s="317">
        <v>0</v>
      </c>
      <c r="G1220" s="121" t="str">
        <f t="shared" si="39"/>
        <v/>
      </c>
    </row>
    <row r="1221" s="335" customFormat="1" ht="36" customHeight="1" spans="1:7">
      <c r="A1221" s="292">
        <f t="shared" ref="A1221:A1284" si="40">LEN(B1221)</f>
        <v>7</v>
      </c>
      <c r="B1221" s="303">
        <v>2220510</v>
      </c>
      <c r="C1221" s="422" t="s">
        <v>1051</v>
      </c>
      <c r="D1221" s="317">
        <v>0</v>
      </c>
      <c r="E1221" s="317">
        <v>0</v>
      </c>
      <c r="F1221" s="317">
        <v>0</v>
      </c>
      <c r="G1221" s="121" t="str">
        <f t="shared" ref="G1221:G1284" si="41">IF(E1221&gt;0,(F1221-E1221)/E1221,"")</f>
        <v/>
      </c>
    </row>
    <row r="1222" s="335" customFormat="1" ht="36" customHeight="1" spans="1:7">
      <c r="A1222" s="292">
        <f t="shared" si="40"/>
        <v>7</v>
      </c>
      <c r="B1222" s="312">
        <v>2220511</v>
      </c>
      <c r="C1222" s="422" t="s">
        <v>1052</v>
      </c>
      <c r="D1222" s="317">
        <v>0</v>
      </c>
      <c r="E1222" s="317">
        <v>0</v>
      </c>
      <c r="F1222" s="317">
        <v>29</v>
      </c>
      <c r="G1222" s="121" t="str">
        <f t="shared" si="41"/>
        <v/>
      </c>
    </row>
    <row r="1223" s="335" customFormat="1" ht="36" customHeight="1" spans="1:7">
      <c r="A1223" s="292">
        <f t="shared" si="40"/>
        <v>7</v>
      </c>
      <c r="B1223" s="303">
        <v>2220599</v>
      </c>
      <c r="C1223" s="422" t="s">
        <v>1053</v>
      </c>
      <c r="D1223" s="317">
        <v>0</v>
      </c>
      <c r="E1223" s="317">
        <v>0</v>
      </c>
      <c r="F1223" s="317">
        <v>0</v>
      </c>
      <c r="G1223" s="121" t="str">
        <f t="shared" si="41"/>
        <v/>
      </c>
    </row>
    <row r="1224" ht="36" customHeight="1" spans="1:7">
      <c r="A1224" s="292">
        <f t="shared" si="40"/>
        <v>3</v>
      </c>
      <c r="B1224" s="306">
        <v>224</v>
      </c>
      <c r="C1224" s="300" t="s">
        <v>130</v>
      </c>
      <c r="D1224" s="301">
        <f>SUM(D1225,D1237,D1244,D1250,D1258,D1271,D1275,D1279)</f>
        <v>2842</v>
      </c>
      <c r="E1224" s="301">
        <f>SUM(E1225,E1237,E1244,E1250,E1258,E1271,E1275,E1279)</f>
        <v>2785</v>
      </c>
      <c r="F1224" s="301">
        <v>2018</v>
      </c>
      <c r="G1224" s="117">
        <f t="shared" si="41"/>
        <v>-0.275</v>
      </c>
    </row>
    <row r="1225" ht="36" customHeight="1" spans="1:7">
      <c r="A1225" s="292">
        <f t="shared" si="40"/>
        <v>5</v>
      </c>
      <c r="B1225" s="303">
        <v>22401</v>
      </c>
      <c r="C1225" s="343" t="s">
        <v>1054</v>
      </c>
      <c r="D1225" s="317">
        <f>SUM(D1226:D1236)</f>
        <v>1026</v>
      </c>
      <c r="E1225" s="317">
        <f>SUM(E1226:E1236)</f>
        <v>1100</v>
      </c>
      <c r="F1225" s="317">
        <v>848</v>
      </c>
      <c r="G1225" s="121">
        <f t="shared" si="41"/>
        <v>-0.229</v>
      </c>
    </row>
    <row r="1226" s="335" customFormat="1" ht="36" customHeight="1" spans="1:7">
      <c r="A1226" s="292">
        <f t="shared" si="40"/>
        <v>7</v>
      </c>
      <c r="B1226" s="303">
        <v>2240101</v>
      </c>
      <c r="C1226" s="422" t="s">
        <v>156</v>
      </c>
      <c r="D1226" s="317">
        <v>384</v>
      </c>
      <c r="E1226" s="317">
        <v>382</v>
      </c>
      <c r="F1226" s="317">
        <v>375</v>
      </c>
      <c r="G1226" s="121">
        <f t="shared" si="41"/>
        <v>-0.018</v>
      </c>
    </row>
    <row r="1227" s="335" customFormat="1" ht="36" customHeight="1" spans="1:7">
      <c r="A1227" s="292">
        <f t="shared" si="40"/>
        <v>7</v>
      </c>
      <c r="B1227" s="303">
        <v>2240102</v>
      </c>
      <c r="C1227" s="422" t="s">
        <v>157</v>
      </c>
      <c r="D1227" s="317">
        <v>0</v>
      </c>
      <c r="E1227" s="317">
        <v>0</v>
      </c>
      <c r="F1227" s="317">
        <v>0</v>
      </c>
      <c r="G1227" s="121" t="str">
        <f t="shared" si="41"/>
        <v/>
      </c>
    </row>
    <row r="1228" s="335" customFormat="1" ht="36" customHeight="1" spans="1:7">
      <c r="A1228" s="292">
        <f t="shared" si="40"/>
        <v>7</v>
      </c>
      <c r="B1228" s="303">
        <v>2240103</v>
      </c>
      <c r="C1228" s="422" t="s">
        <v>158</v>
      </c>
      <c r="D1228" s="317">
        <v>0</v>
      </c>
      <c r="E1228" s="317">
        <v>0</v>
      </c>
      <c r="F1228" s="317">
        <v>0</v>
      </c>
      <c r="G1228" s="121" t="str">
        <f t="shared" si="41"/>
        <v/>
      </c>
    </row>
    <row r="1229" s="335" customFormat="1" ht="36" customHeight="1" spans="1:7">
      <c r="A1229" s="292">
        <f t="shared" si="40"/>
        <v>7</v>
      </c>
      <c r="B1229" s="303">
        <v>2240104</v>
      </c>
      <c r="C1229" s="422" t="s">
        <v>1055</v>
      </c>
      <c r="D1229" s="317">
        <v>0</v>
      </c>
      <c r="E1229" s="317">
        <v>0</v>
      </c>
      <c r="F1229" s="317">
        <v>0</v>
      </c>
      <c r="G1229" s="121" t="str">
        <f t="shared" si="41"/>
        <v/>
      </c>
    </row>
    <row r="1230" s="335" customFormat="1" ht="36" customHeight="1" spans="1:7">
      <c r="A1230" s="292">
        <f t="shared" si="40"/>
        <v>7</v>
      </c>
      <c r="B1230" s="303">
        <v>2240105</v>
      </c>
      <c r="C1230" s="422" t="s">
        <v>1056</v>
      </c>
      <c r="D1230" s="317">
        <v>0</v>
      </c>
      <c r="E1230" s="317">
        <v>0</v>
      </c>
      <c r="F1230" s="317">
        <v>0</v>
      </c>
      <c r="G1230" s="121" t="str">
        <f t="shared" si="41"/>
        <v/>
      </c>
    </row>
    <row r="1231" s="335" customFormat="1" ht="36" customHeight="1" spans="1:7">
      <c r="A1231" s="292">
        <f t="shared" si="40"/>
        <v>7</v>
      </c>
      <c r="B1231" s="303">
        <v>2240106</v>
      </c>
      <c r="C1231" s="422" t="s">
        <v>1057</v>
      </c>
      <c r="D1231" s="317">
        <v>130</v>
      </c>
      <c r="E1231" s="317">
        <v>130</v>
      </c>
      <c r="F1231" s="317">
        <v>120</v>
      </c>
      <c r="G1231" s="121">
        <f t="shared" si="41"/>
        <v>-0.077</v>
      </c>
    </row>
    <row r="1232" s="335" customFormat="1" ht="36" customHeight="1" spans="1:7">
      <c r="A1232" s="292">
        <f t="shared" si="40"/>
        <v>7</v>
      </c>
      <c r="B1232" s="303">
        <v>2240107</v>
      </c>
      <c r="C1232" s="422" t="s">
        <v>1058</v>
      </c>
      <c r="D1232" s="317">
        <v>0</v>
      </c>
      <c r="E1232" s="317">
        <v>0</v>
      </c>
      <c r="F1232" s="317">
        <v>0</v>
      </c>
      <c r="G1232" s="121" t="str">
        <f t="shared" si="41"/>
        <v/>
      </c>
    </row>
    <row r="1233" s="335" customFormat="1" ht="36" customHeight="1" spans="1:7">
      <c r="A1233" s="292">
        <f t="shared" si="40"/>
        <v>7</v>
      </c>
      <c r="B1233" s="303">
        <v>2240108</v>
      </c>
      <c r="C1233" s="422" t="s">
        <v>1059</v>
      </c>
      <c r="D1233" s="317">
        <v>87</v>
      </c>
      <c r="E1233" s="317">
        <v>87</v>
      </c>
      <c r="F1233" s="317">
        <v>0</v>
      </c>
      <c r="G1233" s="121">
        <f t="shared" si="41"/>
        <v>-1</v>
      </c>
    </row>
    <row r="1234" s="335" customFormat="1" ht="36" customHeight="1" spans="1:7">
      <c r="A1234" s="292">
        <f t="shared" si="40"/>
        <v>7</v>
      </c>
      <c r="B1234" s="303">
        <v>2240109</v>
      </c>
      <c r="C1234" s="422" t="s">
        <v>1060</v>
      </c>
      <c r="D1234" s="317">
        <v>260</v>
      </c>
      <c r="E1234" s="317">
        <v>90</v>
      </c>
      <c r="F1234" s="317">
        <v>113</v>
      </c>
      <c r="G1234" s="121">
        <f t="shared" si="41"/>
        <v>0.256</v>
      </c>
    </row>
    <row r="1235" s="335" customFormat="1" ht="36" customHeight="1" spans="1:7">
      <c r="A1235" s="292">
        <f t="shared" si="40"/>
        <v>7</v>
      </c>
      <c r="B1235" s="303">
        <v>2240150</v>
      </c>
      <c r="C1235" s="422" t="s">
        <v>165</v>
      </c>
      <c r="D1235" s="317">
        <v>165</v>
      </c>
      <c r="E1235" s="317">
        <v>309</v>
      </c>
      <c r="F1235" s="317">
        <v>240</v>
      </c>
      <c r="G1235" s="121">
        <f t="shared" si="41"/>
        <v>-0.223</v>
      </c>
    </row>
    <row r="1236" s="335" customFormat="1" ht="36" customHeight="1" spans="1:7">
      <c r="A1236" s="292">
        <f t="shared" si="40"/>
        <v>7</v>
      </c>
      <c r="B1236" s="303">
        <v>2240199</v>
      </c>
      <c r="C1236" s="422" t="s">
        <v>1061</v>
      </c>
      <c r="D1236" s="317">
        <v>0</v>
      </c>
      <c r="E1236" s="317">
        <v>102</v>
      </c>
      <c r="F1236" s="317">
        <v>0</v>
      </c>
      <c r="G1236" s="121">
        <f t="shared" si="41"/>
        <v>-1</v>
      </c>
    </row>
    <row r="1237" ht="36" customHeight="1" spans="1:7">
      <c r="A1237" s="292">
        <f t="shared" si="40"/>
        <v>5</v>
      </c>
      <c r="B1237" s="303">
        <v>22402</v>
      </c>
      <c r="C1237" s="355" t="s">
        <v>1741</v>
      </c>
      <c r="D1237" s="317">
        <f>SUM(D1238:D1243)</f>
        <v>1143</v>
      </c>
      <c r="E1237" s="317">
        <f>SUM(E1238:E1243)</f>
        <v>1061</v>
      </c>
      <c r="F1237" s="317">
        <v>1001</v>
      </c>
      <c r="G1237" s="121">
        <f t="shared" si="41"/>
        <v>-0.057</v>
      </c>
    </row>
    <row r="1238" s="335" customFormat="1" ht="36" customHeight="1" spans="1:7">
      <c r="A1238" s="292">
        <f t="shared" si="40"/>
        <v>7</v>
      </c>
      <c r="B1238" s="303">
        <v>2240201</v>
      </c>
      <c r="C1238" s="422" t="s">
        <v>156</v>
      </c>
      <c r="D1238" s="317">
        <v>967</v>
      </c>
      <c r="E1238" s="317">
        <v>887</v>
      </c>
      <c r="F1238" s="317">
        <v>491</v>
      </c>
      <c r="G1238" s="121">
        <f t="shared" si="41"/>
        <v>-0.446</v>
      </c>
    </row>
    <row r="1239" s="335" customFormat="1" ht="36" customHeight="1" spans="1:7">
      <c r="A1239" s="292">
        <f t="shared" si="40"/>
        <v>7</v>
      </c>
      <c r="B1239" s="303">
        <v>2240202</v>
      </c>
      <c r="C1239" s="422" t="s">
        <v>157</v>
      </c>
      <c r="D1239" s="317">
        <v>0</v>
      </c>
      <c r="E1239" s="317">
        <v>0</v>
      </c>
      <c r="F1239" s="317">
        <v>0</v>
      </c>
      <c r="G1239" s="121" t="str">
        <f t="shared" si="41"/>
        <v/>
      </c>
    </row>
    <row r="1240" s="335" customFormat="1" ht="36" customHeight="1" spans="1:7">
      <c r="A1240" s="292">
        <f t="shared" si="40"/>
        <v>7</v>
      </c>
      <c r="B1240" s="303">
        <v>2240203</v>
      </c>
      <c r="C1240" s="422" t="s">
        <v>158</v>
      </c>
      <c r="D1240" s="317">
        <v>0</v>
      </c>
      <c r="E1240" s="317">
        <v>0</v>
      </c>
      <c r="F1240" s="317">
        <v>0</v>
      </c>
      <c r="G1240" s="121" t="str">
        <f t="shared" si="41"/>
        <v/>
      </c>
    </row>
    <row r="1241" s="335" customFormat="1" ht="36" customHeight="1" spans="1:7">
      <c r="A1241" s="292">
        <f t="shared" si="40"/>
        <v>7</v>
      </c>
      <c r="B1241" s="303">
        <v>2240204</v>
      </c>
      <c r="C1241" s="422" t="s">
        <v>1742</v>
      </c>
      <c r="D1241" s="317">
        <v>176</v>
      </c>
      <c r="E1241" s="317">
        <v>174</v>
      </c>
      <c r="F1241" s="317">
        <v>510</v>
      </c>
      <c r="G1241" s="121">
        <f t="shared" si="41"/>
        <v>1.931</v>
      </c>
    </row>
    <row r="1242" s="335" customFormat="1" ht="36" customHeight="1" spans="1:7">
      <c r="A1242" s="292">
        <f t="shared" si="40"/>
        <v>7</v>
      </c>
      <c r="B1242" s="308">
        <v>2240250</v>
      </c>
      <c r="C1242" s="422" t="s">
        <v>1722</v>
      </c>
      <c r="D1242" s="317">
        <v>0</v>
      </c>
      <c r="E1242" s="317">
        <v>0</v>
      </c>
      <c r="F1242" s="317">
        <v>0</v>
      </c>
      <c r="G1242" s="121" t="str">
        <f t="shared" si="41"/>
        <v/>
      </c>
    </row>
    <row r="1243" s="335" customFormat="1" ht="36" customHeight="1" spans="1:7">
      <c r="A1243" s="292">
        <f t="shared" si="40"/>
        <v>7</v>
      </c>
      <c r="B1243" s="303">
        <v>2240299</v>
      </c>
      <c r="C1243" s="428" t="s">
        <v>1743</v>
      </c>
      <c r="D1243" s="317">
        <v>0</v>
      </c>
      <c r="E1243" s="317">
        <v>0</v>
      </c>
      <c r="F1243" s="317">
        <v>0</v>
      </c>
      <c r="G1243" s="121" t="str">
        <f t="shared" si="41"/>
        <v/>
      </c>
    </row>
    <row r="1244" ht="36" customHeight="1" spans="1:7">
      <c r="A1244" s="292">
        <f t="shared" si="40"/>
        <v>5</v>
      </c>
      <c r="B1244" s="303">
        <v>22403</v>
      </c>
      <c r="C1244" s="343" t="s">
        <v>1065</v>
      </c>
      <c r="D1244" s="317">
        <f>SUM(D1245:D1249)</f>
        <v>0</v>
      </c>
      <c r="E1244" s="317">
        <f>SUM(E1245:E1249)</f>
        <v>0</v>
      </c>
      <c r="F1244" s="317">
        <v>0</v>
      </c>
      <c r="G1244" s="121" t="str">
        <f t="shared" si="41"/>
        <v/>
      </c>
    </row>
    <row r="1245" s="335" customFormat="1" ht="36" customHeight="1" spans="1:7">
      <c r="A1245" s="292">
        <f t="shared" si="40"/>
        <v>7</v>
      </c>
      <c r="B1245" s="303">
        <v>2240301</v>
      </c>
      <c r="C1245" s="422" t="s">
        <v>1066</v>
      </c>
      <c r="D1245" s="317">
        <v>0</v>
      </c>
      <c r="E1245" s="317">
        <v>0</v>
      </c>
      <c r="F1245" s="317">
        <v>0</v>
      </c>
      <c r="G1245" s="121" t="str">
        <f t="shared" si="41"/>
        <v/>
      </c>
    </row>
    <row r="1246" s="335" customFormat="1" ht="36" customHeight="1" spans="1:7">
      <c r="A1246" s="292">
        <f t="shared" si="40"/>
        <v>7</v>
      </c>
      <c r="B1246" s="303">
        <v>2240302</v>
      </c>
      <c r="C1246" s="422" t="s">
        <v>1067</v>
      </c>
      <c r="D1246" s="317">
        <v>0</v>
      </c>
      <c r="E1246" s="317">
        <v>0</v>
      </c>
      <c r="F1246" s="317">
        <v>0</v>
      </c>
      <c r="G1246" s="121" t="str">
        <f t="shared" si="41"/>
        <v/>
      </c>
    </row>
    <row r="1247" s="335" customFormat="1" ht="36" customHeight="1" spans="1:7">
      <c r="A1247" s="292">
        <f t="shared" si="40"/>
        <v>7</v>
      </c>
      <c r="B1247" s="303">
        <v>2240303</v>
      </c>
      <c r="C1247" s="422" t="s">
        <v>1068</v>
      </c>
      <c r="D1247" s="317">
        <v>0</v>
      </c>
      <c r="E1247" s="317">
        <v>0</v>
      </c>
      <c r="F1247" s="317">
        <v>0</v>
      </c>
      <c r="G1247" s="121" t="str">
        <f t="shared" si="41"/>
        <v/>
      </c>
    </row>
    <row r="1248" s="335" customFormat="1" ht="36" customHeight="1" spans="1:7">
      <c r="A1248" s="292">
        <f t="shared" si="40"/>
        <v>7</v>
      </c>
      <c r="B1248" s="303">
        <v>2240304</v>
      </c>
      <c r="C1248" s="422" t="s">
        <v>1069</v>
      </c>
      <c r="D1248" s="317">
        <v>0</v>
      </c>
      <c r="E1248" s="317">
        <v>0</v>
      </c>
      <c r="F1248" s="317">
        <v>0</v>
      </c>
      <c r="G1248" s="121" t="str">
        <f t="shared" si="41"/>
        <v/>
      </c>
    </row>
    <row r="1249" s="335" customFormat="1" ht="36" customHeight="1" spans="1:7">
      <c r="A1249" s="292">
        <f t="shared" si="40"/>
        <v>7</v>
      </c>
      <c r="B1249" s="303">
        <v>2240399</v>
      </c>
      <c r="C1249" s="422" t="s">
        <v>1070</v>
      </c>
      <c r="D1249" s="317">
        <v>0</v>
      </c>
      <c r="E1249" s="317">
        <v>0</v>
      </c>
      <c r="F1249" s="317">
        <v>0</v>
      </c>
      <c r="G1249" s="121" t="str">
        <f t="shared" si="41"/>
        <v/>
      </c>
    </row>
    <row r="1250" ht="36" customHeight="1" spans="1:7">
      <c r="A1250" s="292">
        <f t="shared" si="40"/>
        <v>5</v>
      </c>
      <c r="B1250" s="303">
        <v>22404</v>
      </c>
      <c r="C1250" s="343" t="s">
        <v>1071</v>
      </c>
      <c r="D1250" s="317">
        <f>SUM(D1251:D1257)</f>
        <v>0</v>
      </c>
      <c r="E1250" s="317">
        <f>SUM(E1251:E1257)</f>
        <v>0</v>
      </c>
      <c r="F1250" s="317">
        <v>0</v>
      </c>
      <c r="G1250" s="121" t="str">
        <f t="shared" si="41"/>
        <v/>
      </c>
    </row>
    <row r="1251" s="335" customFormat="1" ht="36" customHeight="1" spans="1:7">
      <c r="A1251" s="292">
        <f t="shared" si="40"/>
        <v>7</v>
      </c>
      <c r="B1251" s="303">
        <v>2240401</v>
      </c>
      <c r="C1251" s="422" t="s">
        <v>156</v>
      </c>
      <c r="D1251" s="317">
        <v>0</v>
      </c>
      <c r="E1251" s="317">
        <v>0</v>
      </c>
      <c r="F1251" s="317">
        <v>0</v>
      </c>
      <c r="G1251" s="121" t="str">
        <f t="shared" si="41"/>
        <v/>
      </c>
    </row>
    <row r="1252" s="335" customFormat="1" ht="36" customHeight="1" spans="1:7">
      <c r="A1252" s="292">
        <f t="shared" si="40"/>
        <v>7</v>
      </c>
      <c r="B1252" s="303">
        <v>2240402</v>
      </c>
      <c r="C1252" s="422" t="s">
        <v>157</v>
      </c>
      <c r="D1252" s="317">
        <v>0</v>
      </c>
      <c r="E1252" s="317">
        <v>0</v>
      </c>
      <c r="F1252" s="317">
        <v>0</v>
      </c>
      <c r="G1252" s="121" t="str">
        <f t="shared" si="41"/>
        <v/>
      </c>
    </row>
    <row r="1253" s="335" customFormat="1" ht="36" customHeight="1" spans="1:7">
      <c r="A1253" s="292">
        <f t="shared" si="40"/>
        <v>7</v>
      </c>
      <c r="B1253" s="303">
        <v>2240403</v>
      </c>
      <c r="C1253" s="422" t="s">
        <v>158</v>
      </c>
      <c r="D1253" s="317">
        <v>0</v>
      </c>
      <c r="E1253" s="317">
        <v>0</v>
      </c>
      <c r="F1253" s="317">
        <v>0</v>
      </c>
      <c r="G1253" s="121" t="str">
        <f t="shared" si="41"/>
        <v/>
      </c>
    </row>
    <row r="1254" s="335" customFormat="1" ht="36" customHeight="1" spans="1:7">
      <c r="A1254" s="292">
        <f t="shared" si="40"/>
        <v>7</v>
      </c>
      <c r="B1254" s="303">
        <v>2240404</v>
      </c>
      <c r="C1254" s="428" t="s">
        <v>1744</v>
      </c>
      <c r="D1254" s="317">
        <v>0</v>
      </c>
      <c r="E1254" s="317">
        <v>0</v>
      </c>
      <c r="F1254" s="317">
        <v>0</v>
      </c>
      <c r="G1254" s="121" t="str">
        <f t="shared" si="41"/>
        <v/>
      </c>
    </row>
    <row r="1255" s="335" customFormat="1" ht="36" customHeight="1" spans="1:7">
      <c r="A1255" s="292">
        <f t="shared" si="40"/>
        <v>7</v>
      </c>
      <c r="B1255" s="303">
        <v>2240405</v>
      </c>
      <c r="C1255" s="428" t="s">
        <v>1745</v>
      </c>
      <c r="D1255" s="317">
        <v>0</v>
      </c>
      <c r="E1255" s="317">
        <v>0</v>
      </c>
      <c r="F1255" s="317">
        <v>0</v>
      </c>
      <c r="G1255" s="121" t="str">
        <f t="shared" si="41"/>
        <v/>
      </c>
    </row>
    <row r="1256" s="335" customFormat="1" ht="36" customHeight="1" spans="1:7">
      <c r="A1256" s="292">
        <f t="shared" si="40"/>
        <v>7</v>
      </c>
      <c r="B1256" s="303">
        <v>2240450</v>
      </c>
      <c r="C1256" s="422" t="s">
        <v>165</v>
      </c>
      <c r="D1256" s="317">
        <v>0</v>
      </c>
      <c r="E1256" s="317">
        <v>0</v>
      </c>
      <c r="F1256" s="317">
        <v>0</v>
      </c>
      <c r="G1256" s="121" t="str">
        <f t="shared" si="41"/>
        <v/>
      </c>
    </row>
    <row r="1257" s="335" customFormat="1" ht="36" customHeight="1" spans="1:7">
      <c r="A1257" s="292">
        <f t="shared" si="40"/>
        <v>7</v>
      </c>
      <c r="B1257" s="303">
        <v>2240499</v>
      </c>
      <c r="C1257" s="428" t="s">
        <v>1746</v>
      </c>
      <c r="D1257" s="317">
        <v>0</v>
      </c>
      <c r="E1257" s="317">
        <v>0</v>
      </c>
      <c r="F1257" s="317">
        <v>0</v>
      </c>
      <c r="G1257" s="121" t="str">
        <f t="shared" si="41"/>
        <v/>
      </c>
    </row>
    <row r="1258" ht="36" customHeight="1" spans="1:7">
      <c r="A1258" s="292">
        <f t="shared" si="40"/>
        <v>5</v>
      </c>
      <c r="B1258" s="303">
        <v>22405</v>
      </c>
      <c r="C1258" s="343" t="s">
        <v>1075</v>
      </c>
      <c r="D1258" s="317">
        <f>SUM(D1259:D1270)</f>
        <v>125</v>
      </c>
      <c r="E1258" s="317">
        <f>SUM(E1259:E1270)</f>
        <v>122</v>
      </c>
      <c r="F1258" s="317">
        <v>116</v>
      </c>
      <c r="G1258" s="121">
        <f t="shared" si="41"/>
        <v>-0.049</v>
      </c>
    </row>
    <row r="1259" s="335" customFormat="1" ht="36" customHeight="1" spans="1:7">
      <c r="A1259" s="292">
        <f t="shared" si="40"/>
        <v>7</v>
      </c>
      <c r="B1259" s="303">
        <v>2240501</v>
      </c>
      <c r="C1259" s="422" t="s">
        <v>156</v>
      </c>
      <c r="D1259" s="317">
        <v>123</v>
      </c>
      <c r="E1259" s="317">
        <v>120</v>
      </c>
      <c r="F1259" s="317">
        <v>114</v>
      </c>
      <c r="G1259" s="121">
        <f t="shared" si="41"/>
        <v>-0.05</v>
      </c>
    </row>
    <row r="1260" s="335" customFormat="1" ht="36" customHeight="1" spans="1:7">
      <c r="A1260" s="292">
        <f t="shared" si="40"/>
        <v>7</v>
      </c>
      <c r="B1260" s="303">
        <v>2240502</v>
      </c>
      <c r="C1260" s="422" t="s">
        <v>157</v>
      </c>
      <c r="D1260" s="317">
        <v>0</v>
      </c>
      <c r="E1260" s="317">
        <v>0</v>
      </c>
      <c r="F1260" s="317">
        <v>0</v>
      </c>
      <c r="G1260" s="121" t="str">
        <f t="shared" si="41"/>
        <v/>
      </c>
    </row>
    <row r="1261" s="335" customFormat="1" ht="36" customHeight="1" spans="1:7">
      <c r="A1261" s="292">
        <f t="shared" si="40"/>
        <v>7</v>
      </c>
      <c r="B1261" s="303">
        <v>2240503</v>
      </c>
      <c r="C1261" s="422" t="s">
        <v>158</v>
      </c>
      <c r="D1261" s="317">
        <v>0</v>
      </c>
      <c r="E1261" s="317">
        <v>0</v>
      </c>
      <c r="F1261" s="317">
        <v>0</v>
      </c>
      <c r="G1261" s="121" t="str">
        <f t="shared" si="41"/>
        <v/>
      </c>
    </row>
    <row r="1262" s="335" customFormat="1" ht="36" customHeight="1" spans="1:7">
      <c r="A1262" s="292">
        <f t="shared" si="40"/>
        <v>7</v>
      </c>
      <c r="B1262" s="303">
        <v>2240504</v>
      </c>
      <c r="C1262" s="422" t="s">
        <v>1076</v>
      </c>
      <c r="D1262" s="317">
        <v>0</v>
      </c>
      <c r="E1262" s="317">
        <v>0</v>
      </c>
      <c r="F1262" s="317">
        <v>0</v>
      </c>
      <c r="G1262" s="121" t="str">
        <f t="shared" si="41"/>
        <v/>
      </c>
    </row>
    <row r="1263" s="335" customFormat="1" ht="36" customHeight="1" spans="1:7">
      <c r="A1263" s="292">
        <f t="shared" si="40"/>
        <v>7</v>
      </c>
      <c r="B1263" s="303">
        <v>2240505</v>
      </c>
      <c r="C1263" s="422" t="s">
        <v>1077</v>
      </c>
      <c r="D1263" s="317">
        <v>2</v>
      </c>
      <c r="E1263" s="317">
        <v>2</v>
      </c>
      <c r="F1263" s="317">
        <v>2</v>
      </c>
      <c r="G1263" s="121">
        <f t="shared" si="41"/>
        <v>0</v>
      </c>
    </row>
    <row r="1264" s="335" customFormat="1" ht="36" customHeight="1" spans="1:7">
      <c r="A1264" s="292">
        <f t="shared" si="40"/>
        <v>7</v>
      </c>
      <c r="B1264" s="303">
        <v>2240506</v>
      </c>
      <c r="C1264" s="422" t="s">
        <v>1078</v>
      </c>
      <c r="D1264" s="317">
        <v>0</v>
      </c>
      <c r="E1264" s="317">
        <v>0</v>
      </c>
      <c r="F1264" s="317">
        <v>0</v>
      </c>
      <c r="G1264" s="121" t="str">
        <f t="shared" si="41"/>
        <v/>
      </c>
    </row>
    <row r="1265" s="335" customFormat="1" ht="36" customHeight="1" spans="1:7">
      <c r="A1265" s="292">
        <f t="shared" si="40"/>
        <v>7</v>
      </c>
      <c r="B1265" s="303">
        <v>2240507</v>
      </c>
      <c r="C1265" s="422" t="s">
        <v>1079</v>
      </c>
      <c r="D1265" s="317">
        <v>0</v>
      </c>
      <c r="E1265" s="317">
        <v>0</v>
      </c>
      <c r="F1265" s="317">
        <v>0</v>
      </c>
      <c r="G1265" s="121" t="str">
        <f t="shared" si="41"/>
        <v/>
      </c>
    </row>
    <row r="1266" s="335" customFormat="1" ht="36" customHeight="1" spans="1:7">
      <c r="A1266" s="292">
        <f t="shared" si="40"/>
        <v>7</v>
      </c>
      <c r="B1266" s="303">
        <v>2240508</v>
      </c>
      <c r="C1266" s="422" t="s">
        <v>1080</v>
      </c>
      <c r="D1266" s="317">
        <v>0</v>
      </c>
      <c r="E1266" s="317">
        <v>0</v>
      </c>
      <c r="F1266" s="317">
        <v>0</v>
      </c>
      <c r="G1266" s="121" t="str">
        <f t="shared" si="41"/>
        <v/>
      </c>
    </row>
    <row r="1267" s="335" customFormat="1" ht="36" customHeight="1" spans="1:7">
      <c r="A1267" s="292">
        <f t="shared" si="40"/>
        <v>7</v>
      </c>
      <c r="B1267" s="303">
        <v>2240509</v>
      </c>
      <c r="C1267" s="422" t="s">
        <v>1081</v>
      </c>
      <c r="D1267" s="317">
        <v>0</v>
      </c>
      <c r="E1267" s="317">
        <v>0</v>
      </c>
      <c r="F1267" s="317">
        <v>0</v>
      </c>
      <c r="G1267" s="121" t="str">
        <f t="shared" si="41"/>
        <v/>
      </c>
    </row>
    <row r="1268" s="335" customFormat="1" ht="36" customHeight="1" spans="1:7">
      <c r="A1268" s="292">
        <f t="shared" si="40"/>
        <v>7</v>
      </c>
      <c r="B1268" s="303">
        <v>2240510</v>
      </c>
      <c r="C1268" s="422" t="s">
        <v>1082</v>
      </c>
      <c r="D1268" s="317">
        <v>0</v>
      </c>
      <c r="E1268" s="317">
        <v>0</v>
      </c>
      <c r="F1268" s="317">
        <v>0</v>
      </c>
      <c r="G1268" s="121" t="str">
        <f t="shared" si="41"/>
        <v/>
      </c>
    </row>
    <row r="1269" s="335" customFormat="1" ht="36" customHeight="1" spans="1:7">
      <c r="A1269" s="292">
        <f t="shared" si="40"/>
        <v>7</v>
      </c>
      <c r="B1269" s="303">
        <v>2240550</v>
      </c>
      <c r="C1269" s="422" t="s">
        <v>1083</v>
      </c>
      <c r="D1269" s="317">
        <v>0</v>
      </c>
      <c r="E1269" s="317">
        <v>0</v>
      </c>
      <c r="F1269" s="317">
        <v>0</v>
      </c>
      <c r="G1269" s="121" t="str">
        <f t="shared" si="41"/>
        <v/>
      </c>
    </row>
    <row r="1270" s="335" customFormat="1" ht="36" customHeight="1" spans="1:7">
      <c r="A1270" s="292">
        <f t="shared" si="40"/>
        <v>7</v>
      </c>
      <c r="B1270" s="303">
        <v>2240599</v>
      </c>
      <c r="C1270" s="422" t="s">
        <v>1084</v>
      </c>
      <c r="D1270" s="317">
        <v>0</v>
      </c>
      <c r="E1270" s="317">
        <v>0</v>
      </c>
      <c r="F1270" s="317">
        <v>0</v>
      </c>
      <c r="G1270" s="121" t="str">
        <f t="shared" si="41"/>
        <v/>
      </c>
    </row>
    <row r="1271" ht="36" customHeight="1" spans="1:7">
      <c r="A1271" s="292">
        <f t="shared" si="40"/>
        <v>5</v>
      </c>
      <c r="B1271" s="303">
        <v>22406</v>
      </c>
      <c r="C1271" s="343" t="s">
        <v>1085</v>
      </c>
      <c r="D1271" s="317">
        <f>SUM(D1272:D1274)</f>
        <v>436</v>
      </c>
      <c r="E1271" s="317">
        <f>SUM(E1272:E1274)</f>
        <v>384</v>
      </c>
      <c r="F1271" s="317">
        <v>40</v>
      </c>
      <c r="G1271" s="121">
        <f t="shared" si="41"/>
        <v>-0.896</v>
      </c>
    </row>
    <row r="1272" s="335" customFormat="1" ht="36" customHeight="1" spans="1:7">
      <c r="A1272" s="292">
        <f t="shared" si="40"/>
        <v>7</v>
      </c>
      <c r="B1272" s="303">
        <v>2240601</v>
      </c>
      <c r="C1272" s="422" t="s">
        <v>1086</v>
      </c>
      <c r="D1272" s="317">
        <v>189</v>
      </c>
      <c r="E1272" s="317">
        <v>142</v>
      </c>
      <c r="F1272" s="317">
        <v>25</v>
      </c>
      <c r="G1272" s="121">
        <f t="shared" si="41"/>
        <v>-0.824</v>
      </c>
    </row>
    <row r="1273" s="335" customFormat="1" ht="36" customHeight="1" spans="1:7">
      <c r="A1273" s="292">
        <f t="shared" si="40"/>
        <v>7</v>
      </c>
      <c r="B1273" s="303">
        <v>2240602</v>
      </c>
      <c r="C1273" s="422" t="s">
        <v>1087</v>
      </c>
      <c r="D1273" s="317">
        <v>227</v>
      </c>
      <c r="E1273" s="317">
        <v>227</v>
      </c>
      <c r="F1273" s="317">
        <v>0</v>
      </c>
      <c r="G1273" s="121">
        <f t="shared" si="41"/>
        <v>-1</v>
      </c>
    </row>
    <row r="1274" s="335" customFormat="1" ht="36" customHeight="1" spans="1:7">
      <c r="A1274" s="292">
        <f t="shared" si="40"/>
        <v>7</v>
      </c>
      <c r="B1274" s="303">
        <v>2240699</v>
      </c>
      <c r="C1274" s="422" t="s">
        <v>1088</v>
      </c>
      <c r="D1274" s="317">
        <v>20</v>
      </c>
      <c r="E1274" s="317">
        <v>15</v>
      </c>
      <c r="F1274" s="317">
        <v>15</v>
      </c>
      <c r="G1274" s="121">
        <f t="shared" si="41"/>
        <v>0</v>
      </c>
    </row>
    <row r="1275" ht="36" customHeight="1" spans="1:7">
      <c r="A1275" s="292">
        <f t="shared" si="40"/>
        <v>5</v>
      </c>
      <c r="B1275" s="303">
        <v>22407</v>
      </c>
      <c r="C1275" s="343" t="s">
        <v>1089</v>
      </c>
      <c r="D1275" s="317">
        <f>SUM(D1276:D1278)</f>
        <v>77</v>
      </c>
      <c r="E1275" s="317">
        <f>SUM(E1276:E1278)</f>
        <v>83</v>
      </c>
      <c r="F1275" s="317">
        <v>13</v>
      </c>
      <c r="G1275" s="121">
        <f t="shared" si="41"/>
        <v>-0.843</v>
      </c>
    </row>
    <row r="1276" s="335" customFormat="1" ht="36" customHeight="1" spans="1:7">
      <c r="A1276" s="292">
        <f t="shared" si="40"/>
        <v>7</v>
      </c>
      <c r="B1276" s="303">
        <v>2240703</v>
      </c>
      <c r="C1276" s="422" t="s">
        <v>1090</v>
      </c>
      <c r="D1276" s="317">
        <v>77</v>
      </c>
      <c r="E1276" s="317">
        <v>83</v>
      </c>
      <c r="F1276" s="317">
        <v>13</v>
      </c>
      <c r="G1276" s="121">
        <f t="shared" si="41"/>
        <v>-0.843</v>
      </c>
    </row>
    <row r="1277" s="335" customFormat="1" ht="36" customHeight="1" spans="1:7">
      <c r="A1277" s="292">
        <f t="shared" si="40"/>
        <v>7</v>
      </c>
      <c r="B1277" s="303">
        <v>2240704</v>
      </c>
      <c r="C1277" s="422" t="s">
        <v>1091</v>
      </c>
      <c r="D1277" s="317">
        <v>0</v>
      </c>
      <c r="E1277" s="317">
        <v>0</v>
      </c>
      <c r="F1277" s="317">
        <v>0</v>
      </c>
      <c r="G1277" s="121" t="str">
        <f t="shared" si="41"/>
        <v/>
      </c>
    </row>
    <row r="1278" s="335" customFormat="1" ht="36" customHeight="1" spans="1:7">
      <c r="A1278" s="292">
        <f t="shared" si="40"/>
        <v>7</v>
      </c>
      <c r="B1278" s="303">
        <v>2240799</v>
      </c>
      <c r="C1278" s="422" t="s">
        <v>1092</v>
      </c>
      <c r="D1278" s="317">
        <v>0</v>
      </c>
      <c r="E1278" s="317">
        <v>0</v>
      </c>
      <c r="F1278" s="317">
        <v>0</v>
      </c>
      <c r="G1278" s="121" t="str">
        <f t="shared" si="41"/>
        <v/>
      </c>
    </row>
    <row r="1279" ht="36" customHeight="1" spans="1:7">
      <c r="A1279" s="292">
        <f t="shared" si="40"/>
        <v>5</v>
      </c>
      <c r="B1279" s="303">
        <v>22499</v>
      </c>
      <c r="C1279" s="343" t="s">
        <v>1093</v>
      </c>
      <c r="D1279" s="317">
        <f>D1280</f>
        <v>35</v>
      </c>
      <c r="E1279" s="317">
        <f>E1280</f>
        <v>35</v>
      </c>
      <c r="F1279" s="317">
        <v>0</v>
      </c>
      <c r="G1279" s="121">
        <f t="shared" si="41"/>
        <v>-1</v>
      </c>
    </row>
    <row r="1280" s="335" customFormat="1" ht="36" customHeight="1" spans="1:7">
      <c r="A1280" s="292">
        <f t="shared" si="40"/>
        <v>7</v>
      </c>
      <c r="B1280" s="315">
        <v>2249999</v>
      </c>
      <c r="C1280" s="422" t="s">
        <v>1093</v>
      </c>
      <c r="D1280" s="317">
        <v>35</v>
      </c>
      <c r="E1280" s="317">
        <v>35</v>
      </c>
      <c r="F1280" s="317">
        <v>0</v>
      </c>
      <c r="G1280" s="121">
        <f t="shared" si="41"/>
        <v>-1</v>
      </c>
    </row>
    <row r="1281" ht="36" customHeight="1" spans="1:7">
      <c r="A1281" s="292">
        <f t="shared" si="40"/>
        <v>3</v>
      </c>
      <c r="B1281" s="306">
        <v>227</v>
      </c>
      <c r="C1281" s="300" t="s">
        <v>131</v>
      </c>
      <c r="D1281" s="301">
        <v>4000</v>
      </c>
      <c r="E1281" s="301">
        <v>3349</v>
      </c>
      <c r="F1281" s="301">
        <v>3000</v>
      </c>
      <c r="G1281" s="117">
        <f t="shared" si="41"/>
        <v>-0.104</v>
      </c>
    </row>
    <row r="1282" ht="36" customHeight="1" spans="1:7">
      <c r="A1282" s="292">
        <f t="shared" si="40"/>
        <v>3</v>
      </c>
      <c r="B1282" s="306">
        <v>232</v>
      </c>
      <c r="C1282" s="300" t="s">
        <v>132</v>
      </c>
      <c r="D1282" s="301">
        <f>D1283</f>
        <v>9200</v>
      </c>
      <c r="E1282" s="301">
        <f>E1283</f>
        <v>9163</v>
      </c>
      <c r="F1282" s="301">
        <v>8870</v>
      </c>
      <c r="G1282" s="117">
        <f t="shared" si="41"/>
        <v>-0.032</v>
      </c>
    </row>
    <row r="1283" ht="36" customHeight="1" spans="1:7">
      <c r="A1283" s="292">
        <f t="shared" si="40"/>
        <v>5</v>
      </c>
      <c r="B1283" s="303">
        <v>23203</v>
      </c>
      <c r="C1283" s="343" t="s">
        <v>1094</v>
      </c>
      <c r="D1283" s="317">
        <f>SUM(D1284:D1287)</f>
        <v>9200</v>
      </c>
      <c r="E1283" s="317">
        <f>SUM(E1284:E1287)</f>
        <v>9163</v>
      </c>
      <c r="F1283" s="317">
        <v>8870</v>
      </c>
      <c r="G1283" s="121">
        <f t="shared" si="41"/>
        <v>-0.032</v>
      </c>
    </row>
    <row r="1284" s="335" customFormat="1" ht="36" customHeight="1" spans="1:7">
      <c r="A1284" s="292">
        <f t="shared" si="40"/>
        <v>7</v>
      </c>
      <c r="B1284" s="303">
        <v>2320301</v>
      </c>
      <c r="C1284" s="422" t="s">
        <v>1095</v>
      </c>
      <c r="D1284" s="317">
        <v>9200</v>
      </c>
      <c r="E1284" s="317">
        <v>9163</v>
      </c>
      <c r="F1284" s="317">
        <v>8870</v>
      </c>
      <c r="G1284" s="121">
        <f t="shared" si="41"/>
        <v>-0.032</v>
      </c>
    </row>
    <row r="1285" s="335" customFormat="1" ht="36" customHeight="1" spans="1:7">
      <c r="A1285" s="292">
        <f t="shared" ref="A1285:A1294" si="42">LEN(B1285)</f>
        <v>7</v>
      </c>
      <c r="B1285" s="303">
        <v>2320302</v>
      </c>
      <c r="C1285" s="422" t="s">
        <v>1096</v>
      </c>
      <c r="D1285" s="317">
        <v>0</v>
      </c>
      <c r="E1285" s="317">
        <v>0</v>
      </c>
      <c r="F1285" s="317">
        <v>0</v>
      </c>
      <c r="G1285" s="121" t="str">
        <f t="shared" ref="G1285:G1294" si="43">IF(E1285&gt;0,(F1285-E1285)/E1285,"")</f>
        <v/>
      </c>
    </row>
    <row r="1286" s="335" customFormat="1" ht="36" customHeight="1" spans="1:7">
      <c r="A1286" s="292">
        <f t="shared" si="42"/>
        <v>7</v>
      </c>
      <c r="B1286" s="303">
        <v>2320303</v>
      </c>
      <c r="C1286" s="422" t="s">
        <v>1097</v>
      </c>
      <c r="D1286" s="317">
        <v>0</v>
      </c>
      <c r="E1286" s="317">
        <v>0</v>
      </c>
      <c r="F1286" s="317">
        <v>0</v>
      </c>
      <c r="G1286" s="121" t="str">
        <f t="shared" si="43"/>
        <v/>
      </c>
    </row>
    <row r="1287" s="335" customFormat="1" ht="36" customHeight="1" spans="1:7">
      <c r="A1287" s="292">
        <f t="shared" si="42"/>
        <v>7</v>
      </c>
      <c r="B1287" s="308">
        <v>2320399</v>
      </c>
      <c r="C1287" s="422" t="s">
        <v>1747</v>
      </c>
      <c r="D1287" s="317">
        <v>0</v>
      </c>
      <c r="E1287" s="317">
        <v>0</v>
      </c>
      <c r="F1287" s="317">
        <v>0</v>
      </c>
      <c r="G1287" s="121" t="str">
        <f t="shared" si="43"/>
        <v/>
      </c>
    </row>
    <row r="1288" ht="36" customHeight="1" spans="1:7">
      <c r="A1288" s="292">
        <f t="shared" si="42"/>
        <v>3</v>
      </c>
      <c r="B1288" s="299" t="s">
        <v>1748</v>
      </c>
      <c r="C1288" s="300" t="s">
        <v>133</v>
      </c>
      <c r="D1288" s="301">
        <f>D1289</f>
        <v>28</v>
      </c>
      <c r="E1288" s="301">
        <f>E1289</f>
        <v>28</v>
      </c>
      <c r="F1288" s="301">
        <v>17</v>
      </c>
      <c r="G1288" s="117">
        <f t="shared" si="43"/>
        <v>-0.393</v>
      </c>
    </row>
    <row r="1289" ht="36" customHeight="1" spans="1:7">
      <c r="A1289" s="292">
        <f t="shared" si="42"/>
        <v>5</v>
      </c>
      <c r="B1289" s="308" t="s">
        <v>1749</v>
      </c>
      <c r="C1289" s="343" t="s">
        <v>1099</v>
      </c>
      <c r="D1289" s="317">
        <v>28</v>
      </c>
      <c r="E1289" s="317">
        <v>28</v>
      </c>
      <c r="F1289" s="317">
        <v>17</v>
      </c>
      <c r="G1289" s="121">
        <f t="shared" si="43"/>
        <v>-0.393</v>
      </c>
    </row>
    <row r="1290" ht="36" customHeight="1" spans="1:7">
      <c r="A1290" s="292">
        <f t="shared" si="42"/>
        <v>3</v>
      </c>
      <c r="B1290" s="299" t="s">
        <v>1750</v>
      </c>
      <c r="C1290" s="300" t="s">
        <v>134</v>
      </c>
      <c r="D1290" s="301">
        <f>SUM(D1291:D1292)</f>
        <v>4840</v>
      </c>
      <c r="E1290" s="301">
        <f>SUM(E1291:E1292)</f>
        <v>2058</v>
      </c>
      <c r="F1290" s="301">
        <v>4650</v>
      </c>
      <c r="G1290" s="117">
        <f t="shared" si="43"/>
        <v>1.259</v>
      </c>
    </row>
    <row r="1291" ht="36" customHeight="1" spans="1:7">
      <c r="A1291" s="292">
        <f t="shared" si="42"/>
        <v>5</v>
      </c>
      <c r="B1291" s="308" t="s">
        <v>1751</v>
      </c>
      <c r="C1291" s="343" t="s">
        <v>1100</v>
      </c>
      <c r="D1291" s="317">
        <v>4750</v>
      </c>
      <c r="E1291" s="317">
        <v>2058</v>
      </c>
      <c r="F1291" s="317"/>
      <c r="G1291" s="121">
        <f t="shared" si="43"/>
        <v>-1</v>
      </c>
    </row>
    <row r="1292" ht="36" customHeight="1" spans="1:7">
      <c r="A1292" s="292">
        <f t="shared" si="42"/>
        <v>5</v>
      </c>
      <c r="B1292" s="308" t="s">
        <v>1752</v>
      </c>
      <c r="C1292" s="343" t="s">
        <v>959</v>
      </c>
      <c r="D1292" s="317">
        <v>90</v>
      </c>
      <c r="E1292" s="317"/>
      <c r="F1292" s="317">
        <v>4650</v>
      </c>
      <c r="G1292" s="121" t="str">
        <f t="shared" si="43"/>
        <v/>
      </c>
    </row>
    <row r="1293" ht="36" customHeight="1" spans="1:7">
      <c r="A1293" s="292">
        <f t="shared" si="42"/>
        <v>0</v>
      </c>
      <c r="B1293" s="299"/>
      <c r="C1293" s="300"/>
      <c r="D1293" s="300"/>
      <c r="E1293" s="301"/>
      <c r="F1293" s="301"/>
      <c r="G1293" s="117" t="str">
        <f t="shared" si="43"/>
        <v/>
      </c>
    </row>
    <row r="1294" ht="36" customHeight="1" spans="1:7">
      <c r="A1294" s="292">
        <f t="shared" si="42"/>
        <v>0</v>
      </c>
      <c r="B1294" s="493"/>
      <c r="C1294" s="494" t="s">
        <v>1753</v>
      </c>
      <c r="D1294" s="301">
        <f>SUM(D1290,D1288,D1282,D1281,D1224,D1180,D1159,D1114,D1104,D1077,D1057,D993,D929,D818,D795,D714,D641,D512,D455,D399,D347,D257,D236,D233,D4)</f>
        <v>241379</v>
      </c>
      <c r="E1294" s="301">
        <f>SUM(E1290,E1288,E1282,E1281,E1224,E1180,E1159,E1114,E1104,E1077,E1057,E993,E929,E818,E795,E714,E641,E512,E455,E399,E347,E257,E236,E233,E4)</f>
        <v>220100</v>
      </c>
      <c r="F1294" s="301">
        <v>226971</v>
      </c>
      <c r="G1294" s="495">
        <v>0.03</v>
      </c>
    </row>
    <row r="1295" s="226" customFormat="1" ht="12" customHeight="1" spans="3:7">
      <c r="C1295" s="496"/>
      <c r="D1295" s="496"/>
      <c r="E1295" s="496"/>
      <c r="F1295" s="496"/>
      <c r="G1295" s="497"/>
    </row>
    <row r="1296" s="481" customFormat="1" ht="42" customHeight="1" spans="3:7">
      <c r="C1296" s="363"/>
      <c r="D1296" s="363"/>
      <c r="E1296" s="363"/>
      <c r="F1296" s="363"/>
      <c r="G1296" s="498"/>
    </row>
    <row r="1297" spans="5:7">
      <c r="E1297" s="364"/>
      <c r="G1297" s="499"/>
    </row>
    <row r="1298" spans="7:7">
      <c r="G1298" s="499"/>
    </row>
    <row r="1299" spans="5:7">
      <c r="E1299" s="364"/>
      <c r="G1299" s="499"/>
    </row>
    <row r="1300" spans="5:7">
      <c r="E1300" s="364"/>
      <c r="G1300" s="499"/>
    </row>
    <row r="1301" spans="7:7">
      <c r="G1301" s="499"/>
    </row>
    <row r="1302" spans="5:5">
      <c r="E1302" s="364"/>
    </row>
    <row r="1303" spans="5:5">
      <c r="E1303" s="364"/>
    </row>
    <row r="1304" spans="5:5">
      <c r="E1304" s="364"/>
    </row>
    <row r="1305" spans="5:5">
      <c r="E1305" s="364"/>
    </row>
    <row r="1307" spans="5:5">
      <c r="E1307" s="364"/>
    </row>
  </sheetData>
  <mergeCells count="1">
    <mergeCell ref="C1:G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125"/>
  <sheetViews>
    <sheetView showGridLines="0" showZeros="0" zoomScale="90" zoomScaleNormal="90" zoomScaleSheetLayoutView="80" workbookViewId="0">
      <pane ySplit="3" topLeftCell="A4" activePane="bottomLeft" state="frozen"/>
      <selection/>
      <selection pane="bottomLeft" activeCell="J17" sqref="J17"/>
    </sheetView>
  </sheetViews>
  <sheetFormatPr defaultColWidth="9" defaultRowHeight="14.25" outlineLevelCol="5"/>
  <cols>
    <col min="1" max="1" width="14.5083333333333" style="335" customWidth="1"/>
    <col min="2" max="2" width="50.7583333333333" style="335" customWidth="1"/>
    <col min="3" max="5" width="20.625" style="335" customWidth="1"/>
    <col min="6" max="6" width="9" style="226"/>
    <col min="7" max="8" width="10.375" style="226"/>
    <col min="9" max="16384" width="9" style="226"/>
  </cols>
  <sheetData>
    <row r="1" ht="45" customHeight="1" spans="1:5">
      <c r="A1" s="448"/>
      <c r="B1" s="337" t="str">
        <f>YEAR(封面!$B$7)&amp;"年市本级一般公共预算收支情况表"</f>
        <v>2023年市本级一般公共预算收支情况表</v>
      </c>
      <c r="C1" s="337"/>
      <c r="D1" s="337"/>
      <c r="E1" s="337"/>
    </row>
    <row r="2" ht="18.95" customHeight="1" spans="1:5">
      <c r="A2" s="338" t="s">
        <v>1754</v>
      </c>
      <c r="B2" s="449"/>
      <c r="C2" s="339"/>
      <c r="D2" s="339"/>
      <c r="E2" s="419" t="s">
        <v>53</v>
      </c>
    </row>
    <row r="3" s="445" customFormat="1" ht="45" customHeight="1" spans="1:5">
      <c r="A3" s="469" t="s">
        <v>54</v>
      </c>
      <c r="B3" s="342" t="s">
        <v>55</v>
      </c>
      <c r="C3" s="32" t="str">
        <f>YEAR(封面!$B$7)-1&amp;"年预算数"</f>
        <v>2022年预算数</v>
      </c>
      <c r="D3" s="32" t="str">
        <f>YEAR(封面!$B$7)&amp;"年预算数"</f>
        <v>2023年预算数</v>
      </c>
      <c r="E3" s="32" t="s">
        <v>1755</v>
      </c>
    </row>
    <row r="4" ht="36" customHeight="1" spans="1:5">
      <c r="A4" s="470" t="s">
        <v>1103</v>
      </c>
      <c r="B4" s="471" t="s">
        <v>1693</v>
      </c>
      <c r="C4" s="122">
        <f>SUM(C5:C19)</f>
        <v>58024</v>
      </c>
      <c r="D4" s="122">
        <f>SUM(D5:D19)</f>
        <v>53968</v>
      </c>
      <c r="E4" s="117">
        <f>IF(C4&gt;0,(D4-C4)/C4,"")</f>
        <v>-0.07</v>
      </c>
    </row>
    <row r="5" ht="36" customHeight="1" spans="1:5">
      <c r="A5" s="349" t="s">
        <v>1104</v>
      </c>
      <c r="B5" s="322" t="s">
        <v>1694</v>
      </c>
      <c r="C5" s="161">
        <v>13488</v>
      </c>
      <c r="D5" s="359">
        <f>15855+615+256</f>
        <v>16726</v>
      </c>
      <c r="E5" s="121">
        <f t="shared" ref="E5:E36" si="0">IF(C5&gt;0,(D5-C5)/C5,"")</f>
        <v>0.24</v>
      </c>
    </row>
    <row r="6" ht="36" customHeight="1" spans="1:5">
      <c r="A6" s="349" t="s">
        <v>1105</v>
      </c>
      <c r="B6" s="322" t="s">
        <v>68</v>
      </c>
      <c r="C6" s="161">
        <v>1500</v>
      </c>
      <c r="D6" s="359">
        <v>2549</v>
      </c>
      <c r="E6" s="121">
        <f t="shared" si="0"/>
        <v>0.699</v>
      </c>
    </row>
    <row r="7" ht="36" customHeight="1" spans="1:5">
      <c r="A7" s="349" t="s">
        <v>1106</v>
      </c>
      <c r="B7" s="322" t="s">
        <v>69</v>
      </c>
      <c r="C7" s="161">
        <v>622</v>
      </c>
      <c r="D7" s="359">
        <v>672</v>
      </c>
      <c r="E7" s="121">
        <f t="shared" si="0"/>
        <v>0.08</v>
      </c>
    </row>
    <row r="8" s="226" customFormat="1" ht="32.1" customHeight="1" spans="1:5">
      <c r="A8" s="349" t="s">
        <v>1107</v>
      </c>
      <c r="B8" s="322" t="s">
        <v>70</v>
      </c>
      <c r="C8" s="161">
        <v>602</v>
      </c>
      <c r="D8" s="359">
        <v>50</v>
      </c>
      <c r="E8" s="121">
        <f t="shared" si="0"/>
        <v>-0.917</v>
      </c>
    </row>
    <row r="9" ht="36" customHeight="1" spans="1:5">
      <c r="A9" s="349" t="s">
        <v>1108</v>
      </c>
      <c r="B9" s="322" t="s">
        <v>71</v>
      </c>
      <c r="C9" s="161">
        <v>2040</v>
      </c>
      <c r="D9" s="359">
        <v>1800</v>
      </c>
      <c r="E9" s="121">
        <f t="shared" si="0"/>
        <v>-0.118</v>
      </c>
    </row>
    <row r="10" s="226" customFormat="1" ht="32.1" customHeight="1" spans="1:5">
      <c r="A10" s="349" t="s">
        <v>1109</v>
      </c>
      <c r="B10" s="322" t="s">
        <v>72</v>
      </c>
      <c r="C10" s="161">
        <v>839</v>
      </c>
      <c r="D10" s="359">
        <v>1652</v>
      </c>
      <c r="E10" s="121">
        <f t="shared" si="0"/>
        <v>0.969</v>
      </c>
    </row>
    <row r="11" s="226" customFormat="1" ht="32.1" customHeight="1" spans="1:5">
      <c r="A11" s="349" t="s">
        <v>1110</v>
      </c>
      <c r="B11" s="322" t="s">
        <v>73</v>
      </c>
      <c r="C11" s="161">
        <v>1200</v>
      </c>
      <c r="D11" s="359">
        <v>1000</v>
      </c>
      <c r="E11" s="121">
        <f t="shared" si="0"/>
        <v>-0.167</v>
      </c>
    </row>
    <row r="12" s="226" customFormat="1" ht="32.1" customHeight="1" spans="1:5">
      <c r="A12" s="349" t="s">
        <v>1111</v>
      </c>
      <c r="B12" s="322" t="s">
        <v>74</v>
      </c>
      <c r="C12" s="161">
        <v>1547</v>
      </c>
      <c r="D12" s="359">
        <v>1966</v>
      </c>
      <c r="E12" s="121">
        <f t="shared" si="0"/>
        <v>0.271</v>
      </c>
    </row>
    <row r="13" s="226" customFormat="1" ht="32.1" customHeight="1" spans="1:5">
      <c r="A13" s="349" t="s">
        <v>1112</v>
      </c>
      <c r="B13" s="322" t="s">
        <v>75</v>
      </c>
      <c r="C13" s="161">
        <v>12665</v>
      </c>
      <c r="D13" s="359">
        <v>11700</v>
      </c>
      <c r="E13" s="121">
        <f t="shared" si="0"/>
        <v>-0.076</v>
      </c>
    </row>
    <row r="14" s="226" customFormat="1" ht="32.1" customHeight="1" spans="1:5">
      <c r="A14" s="349" t="s">
        <v>1113</v>
      </c>
      <c r="B14" s="322" t="s">
        <v>76</v>
      </c>
      <c r="C14" s="161">
        <v>920</v>
      </c>
      <c r="D14" s="359">
        <v>900</v>
      </c>
      <c r="E14" s="121">
        <f t="shared" si="0"/>
        <v>-0.022</v>
      </c>
    </row>
    <row r="15" ht="36" customHeight="1" spans="1:5">
      <c r="A15" s="349" t="s">
        <v>1114</v>
      </c>
      <c r="B15" s="322" t="s">
        <v>77</v>
      </c>
      <c r="C15" s="161">
        <v>1400</v>
      </c>
      <c r="D15" s="359">
        <v>350</v>
      </c>
      <c r="E15" s="121">
        <f t="shared" si="0"/>
        <v>-0.75</v>
      </c>
    </row>
    <row r="16" s="226" customFormat="1" ht="32.1" customHeight="1" spans="1:5">
      <c r="A16" s="349" t="s">
        <v>1115</v>
      </c>
      <c r="B16" s="322" t="s">
        <v>78</v>
      </c>
      <c r="C16" s="161">
        <v>20217</v>
      </c>
      <c r="D16" s="359">
        <v>13789</v>
      </c>
      <c r="E16" s="121">
        <f t="shared" si="0"/>
        <v>-0.318</v>
      </c>
    </row>
    <row r="17" s="226" customFormat="1" ht="32.1" customHeight="1" spans="1:5">
      <c r="A17" s="349" t="s">
        <v>1116</v>
      </c>
      <c r="B17" s="322" t="s">
        <v>79</v>
      </c>
      <c r="C17" s="161">
        <v>957</v>
      </c>
      <c r="D17" s="359">
        <v>770</v>
      </c>
      <c r="E17" s="121">
        <f t="shared" si="0"/>
        <v>-0.195</v>
      </c>
    </row>
    <row r="18" s="226" customFormat="1" ht="32.1" customHeight="1" spans="1:5">
      <c r="A18" s="349" t="s">
        <v>1117</v>
      </c>
      <c r="B18" s="322" t="s">
        <v>80</v>
      </c>
      <c r="C18" s="161">
        <v>27</v>
      </c>
      <c r="D18" s="359">
        <v>44</v>
      </c>
      <c r="E18" s="121">
        <f t="shared" si="0"/>
        <v>0.63</v>
      </c>
    </row>
    <row r="19" s="226" customFormat="1" ht="32.1" customHeight="1" spans="1:5">
      <c r="A19" s="685" t="s">
        <v>1756</v>
      </c>
      <c r="B19" s="322" t="s">
        <v>81</v>
      </c>
      <c r="C19" s="161"/>
      <c r="D19" s="359"/>
      <c r="E19" s="121" t="str">
        <f t="shared" si="0"/>
        <v/>
      </c>
    </row>
    <row r="20" ht="36" customHeight="1" spans="1:5">
      <c r="A20" s="345" t="s">
        <v>1119</v>
      </c>
      <c r="B20" s="471" t="s">
        <v>82</v>
      </c>
      <c r="C20" s="122">
        <f>SUM(C21:C28)</f>
        <v>21394</v>
      </c>
      <c r="D20" s="122">
        <f>SUM(D21:D28)</f>
        <v>26410</v>
      </c>
      <c r="E20" s="117">
        <f t="shared" si="0"/>
        <v>0.234</v>
      </c>
    </row>
    <row r="21" ht="36" customHeight="1" spans="1:5">
      <c r="A21" s="472" t="s">
        <v>1120</v>
      </c>
      <c r="B21" s="322" t="s">
        <v>83</v>
      </c>
      <c r="C21" s="161">
        <v>1650</v>
      </c>
      <c r="D21" s="359">
        <v>1390</v>
      </c>
      <c r="E21" s="121">
        <f t="shared" si="0"/>
        <v>-0.158</v>
      </c>
    </row>
    <row r="22" ht="36" customHeight="1" spans="1:5">
      <c r="A22" s="349" t="s">
        <v>1121</v>
      </c>
      <c r="B22" s="322" t="s">
        <v>84</v>
      </c>
      <c r="C22" s="161">
        <v>1373</v>
      </c>
      <c r="D22" s="359">
        <v>1404</v>
      </c>
      <c r="E22" s="121">
        <f t="shared" si="0"/>
        <v>0.023</v>
      </c>
    </row>
    <row r="23" ht="36" customHeight="1" spans="1:5">
      <c r="A23" s="349" t="s">
        <v>1122</v>
      </c>
      <c r="B23" s="322" t="s">
        <v>85</v>
      </c>
      <c r="C23" s="161">
        <v>3711</v>
      </c>
      <c r="D23" s="359">
        <v>5494</v>
      </c>
      <c r="E23" s="121">
        <f t="shared" si="0"/>
        <v>0.48</v>
      </c>
    </row>
    <row r="24" ht="36" customHeight="1" spans="1:5">
      <c r="A24" s="349" t="s">
        <v>1123</v>
      </c>
      <c r="B24" s="322" t="s">
        <v>86</v>
      </c>
      <c r="C24" s="161"/>
      <c r="D24" s="359"/>
      <c r="E24" s="121" t="str">
        <f t="shared" si="0"/>
        <v/>
      </c>
    </row>
    <row r="25" ht="36" customHeight="1" spans="1:5">
      <c r="A25" s="349" t="s">
        <v>1124</v>
      </c>
      <c r="B25" s="322" t="s">
        <v>87</v>
      </c>
      <c r="C25" s="161">
        <v>13582</v>
      </c>
      <c r="D25" s="359">
        <v>16995</v>
      </c>
      <c r="E25" s="121">
        <f t="shared" si="0"/>
        <v>0.251</v>
      </c>
    </row>
    <row r="26" s="226" customFormat="1" ht="32.1" customHeight="1" spans="1:5">
      <c r="A26" s="349" t="s">
        <v>1125</v>
      </c>
      <c r="B26" s="322" t="s">
        <v>88</v>
      </c>
      <c r="C26" s="161"/>
      <c r="D26" s="359"/>
      <c r="E26" s="121" t="str">
        <f t="shared" si="0"/>
        <v/>
      </c>
    </row>
    <row r="27" ht="36" customHeight="1" spans="1:5">
      <c r="A27" s="349" t="s">
        <v>1126</v>
      </c>
      <c r="B27" s="322" t="s">
        <v>89</v>
      </c>
      <c r="C27" s="161">
        <v>950</v>
      </c>
      <c r="D27" s="359">
        <v>1057</v>
      </c>
      <c r="E27" s="121">
        <f t="shared" si="0"/>
        <v>0.113</v>
      </c>
    </row>
    <row r="28" ht="36" customHeight="1" spans="1:5">
      <c r="A28" s="349" t="s">
        <v>1127</v>
      </c>
      <c r="B28" s="322" t="s">
        <v>90</v>
      </c>
      <c r="C28" s="161">
        <v>128</v>
      </c>
      <c r="D28" s="359">
        <v>70</v>
      </c>
      <c r="E28" s="121">
        <f t="shared" si="0"/>
        <v>-0.453</v>
      </c>
    </row>
    <row r="29" ht="36" customHeight="1" spans="1:5">
      <c r="A29" s="349"/>
      <c r="B29" s="473"/>
      <c r="C29" s="161"/>
      <c r="D29" s="359"/>
      <c r="E29" s="117" t="str">
        <f t="shared" si="0"/>
        <v/>
      </c>
    </row>
    <row r="30" s="338" customFormat="1" ht="36" customHeight="1" spans="1:5">
      <c r="A30" s="452"/>
      <c r="B30" s="453" t="s">
        <v>1757</v>
      </c>
      <c r="C30" s="122">
        <f>SUM(C20,C4)</f>
        <v>79418</v>
      </c>
      <c r="D30" s="122">
        <f>SUM(D20,D4)</f>
        <v>80378</v>
      </c>
      <c r="E30" s="117">
        <f t="shared" si="0"/>
        <v>0.012</v>
      </c>
    </row>
    <row r="31" ht="36" customHeight="1" spans="1:5">
      <c r="A31" s="345">
        <v>105</v>
      </c>
      <c r="B31" s="243" t="s">
        <v>93</v>
      </c>
      <c r="C31" s="122">
        <f>SUM(C32,C36:C37)</f>
        <v>0</v>
      </c>
      <c r="D31" s="122">
        <f>SUM(D32,D36:D37)</f>
        <v>0</v>
      </c>
      <c r="E31" s="117" t="str">
        <f t="shared" si="0"/>
        <v/>
      </c>
    </row>
    <row r="32" ht="36" customHeight="1" spans="1:5">
      <c r="A32" s="366"/>
      <c r="B32" s="322" t="s">
        <v>94</v>
      </c>
      <c r="C32" s="161">
        <f>SUM(C33:C35)</f>
        <v>0</v>
      </c>
      <c r="D32" s="161">
        <f>SUM(D33:D35)</f>
        <v>0</v>
      </c>
      <c r="E32" s="117" t="str">
        <f t="shared" si="0"/>
        <v/>
      </c>
    </row>
    <row r="33" ht="36" customHeight="1" spans="1:5">
      <c r="A33" s="366"/>
      <c r="B33" s="323" t="s">
        <v>95</v>
      </c>
      <c r="C33" s="161">
        <f>'03-1'!D38</f>
        <v>0</v>
      </c>
      <c r="D33" s="359"/>
      <c r="E33" s="117" t="str">
        <f t="shared" si="0"/>
        <v/>
      </c>
    </row>
    <row r="34" ht="36" customHeight="1" spans="1:5">
      <c r="A34" s="366"/>
      <c r="B34" s="323" t="s">
        <v>96</v>
      </c>
      <c r="C34" s="161"/>
      <c r="D34" s="359"/>
      <c r="E34" s="117" t="str">
        <f t="shared" si="0"/>
        <v/>
      </c>
    </row>
    <row r="35" ht="36" customHeight="1" spans="1:5">
      <c r="A35" s="366"/>
      <c r="B35" s="323" t="s">
        <v>97</v>
      </c>
      <c r="C35" s="161"/>
      <c r="D35" s="359"/>
      <c r="E35" s="117" t="str">
        <f t="shared" si="0"/>
        <v/>
      </c>
    </row>
    <row r="36" ht="36" customHeight="1" spans="1:5">
      <c r="A36" s="366"/>
      <c r="B36" s="322" t="s">
        <v>98</v>
      </c>
      <c r="C36" s="161"/>
      <c r="D36" s="359"/>
      <c r="E36" s="117" t="str">
        <f t="shared" si="0"/>
        <v/>
      </c>
    </row>
    <row r="37" ht="36" customHeight="1" spans="1:5">
      <c r="A37" s="366"/>
      <c r="B37" s="322" t="s">
        <v>99</v>
      </c>
      <c r="C37" s="161"/>
      <c r="D37" s="359"/>
      <c r="E37" s="117" t="str">
        <f t="shared" ref="E37:E68" si="1">IF(C37&gt;0,(D37-C37)/C37,"")</f>
        <v/>
      </c>
    </row>
    <row r="38" ht="36" customHeight="1" spans="1:5">
      <c r="A38" s="474">
        <v>110</v>
      </c>
      <c r="B38" s="475" t="s">
        <v>100</v>
      </c>
      <c r="C38" s="122">
        <f>SUM(C39,C46,C85,C107,C110:C111,C115,C116,C121)</f>
        <v>203236</v>
      </c>
      <c r="D38" s="122">
        <f>SUM(D39,D46,D85,D107,D110:D111,D115,D116,D121)</f>
        <v>164732</v>
      </c>
      <c r="E38" s="117">
        <f t="shared" si="1"/>
        <v>-0.189</v>
      </c>
    </row>
    <row r="39" ht="36" customHeight="1" spans="1:5">
      <c r="A39" s="351">
        <v>11001</v>
      </c>
      <c r="B39" s="322" t="s">
        <v>101</v>
      </c>
      <c r="C39" s="161">
        <f>SUM(C40:C45)</f>
        <v>5214</v>
      </c>
      <c r="D39" s="161">
        <f>SUM(D40:D45)</f>
        <v>5214</v>
      </c>
      <c r="E39" s="121">
        <f t="shared" si="1"/>
        <v>0</v>
      </c>
    </row>
    <row r="40" ht="36" customHeight="1" spans="1:5">
      <c r="A40" s="351">
        <v>1100102</v>
      </c>
      <c r="B40" s="323" t="s">
        <v>1129</v>
      </c>
      <c r="C40" s="161">
        <f>'03-1'!D45</f>
        <v>782</v>
      </c>
      <c r="D40" s="359">
        <v>782</v>
      </c>
      <c r="E40" s="121">
        <f t="shared" si="1"/>
        <v>0</v>
      </c>
    </row>
    <row r="41" ht="36" customHeight="1" spans="1:5">
      <c r="A41" s="351">
        <v>1100103</v>
      </c>
      <c r="B41" s="323" t="s">
        <v>1130</v>
      </c>
      <c r="C41" s="161">
        <f>'03-1'!D46</f>
        <v>0</v>
      </c>
      <c r="D41" s="359"/>
      <c r="E41" s="121" t="str">
        <f t="shared" si="1"/>
        <v/>
      </c>
    </row>
    <row r="42" ht="36" customHeight="1" spans="1:5">
      <c r="A42" s="351">
        <v>1100104</v>
      </c>
      <c r="B42" s="323" t="s">
        <v>1131</v>
      </c>
      <c r="C42" s="161">
        <f>'03-1'!D47</f>
        <v>277</v>
      </c>
      <c r="D42" s="359">
        <v>277</v>
      </c>
      <c r="E42" s="121">
        <f t="shared" si="1"/>
        <v>0</v>
      </c>
    </row>
    <row r="43" ht="36" customHeight="1" spans="1:5">
      <c r="A43" s="351">
        <v>1100105</v>
      </c>
      <c r="B43" s="323" t="s">
        <v>1132</v>
      </c>
      <c r="C43" s="161">
        <f>'03-1'!D48</f>
        <v>0</v>
      </c>
      <c r="D43" s="359"/>
      <c r="E43" s="121" t="str">
        <f t="shared" si="1"/>
        <v/>
      </c>
    </row>
    <row r="44" ht="36" customHeight="1" spans="1:5">
      <c r="A44" s="351">
        <v>1100106</v>
      </c>
      <c r="B44" s="323" t="s">
        <v>1133</v>
      </c>
      <c r="C44" s="161">
        <f>'03-1'!D49</f>
        <v>4155</v>
      </c>
      <c r="D44" s="359">
        <v>4155</v>
      </c>
      <c r="E44" s="121">
        <f t="shared" si="1"/>
        <v>0</v>
      </c>
    </row>
    <row r="45" ht="36" customHeight="1" spans="1:5">
      <c r="A45" s="351">
        <v>1100199</v>
      </c>
      <c r="B45" s="323" t="s">
        <v>1134</v>
      </c>
      <c r="C45" s="161">
        <f>'03-1'!D50</f>
        <v>0</v>
      </c>
      <c r="D45" s="359"/>
      <c r="E45" s="121" t="str">
        <f t="shared" si="1"/>
        <v/>
      </c>
    </row>
    <row r="46" ht="36" customHeight="1" spans="1:5">
      <c r="A46" s="351">
        <v>11002</v>
      </c>
      <c r="B46" s="322" t="s">
        <v>102</v>
      </c>
      <c r="C46" s="161">
        <f>SUM(C47:C84)</f>
        <v>40429</v>
      </c>
      <c r="D46" s="161">
        <f>SUM(D47:D84)</f>
        <v>63475</v>
      </c>
      <c r="E46" s="121">
        <f t="shared" si="1"/>
        <v>0.57</v>
      </c>
    </row>
    <row r="47" ht="36" customHeight="1" spans="1:5">
      <c r="A47" s="351">
        <v>1100201</v>
      </c>
      <c r="B47" s="323" t="s">
        <v>1135</v>
      </c>
      <c r="C47" s="161">
        <f>'03-1'!D52</f>
        <v>0</v>
      </c>
      <c r="D47" s="359"/>
      <c r="E47" s="121" t="str">
        <f t="shared" si="1"/>
        <v/>
      </c>
    </row>
    <row r="48" ht="36" customHeight="1" spans="1:5">
      <c r="A48" s="351">
        <v>1100202</v>
      </c>
      <c r="B48" s="323" t="s">
        <v>1136</v>
      </c>
      <c r="C48" s="161">
        <f>'03-1'!D53</f>
        <v>11837</v>
      </c>
      <c r="D48" s="359">
        <v>15046</v>
      </c>
      <c r="E48" s="121">
        <f t="shared" si="1"/>
        <v>0.271</v>
      </c>
    </row>
    <row r="49" ht="36" customHeight="1" spans="1:5">
      <c r="A49" s="351">
        <v>1100207</v>
      </c>
      <c r="B49" s="323" t="s">
        <v>1137</v>
      </c>
      <c r="C49" s="161">
        <f>'03-1'!D54</f>
        <v>2687</v>
      </c>
      <c r="D49" s="359">
        <v>3711</v>
      </c>
      <c r="E49" s="121">
        <f t="shared" si="1"/>
        <v>0.381</v>
      </c>
    </row>
    <row r="50" ht="36" customHeight="1" spans="1:5">
      <c r="A50" s="351">
        <v>1100208</v>
      </c>
      <c r="B50" s="323" t="s">
        <v>1138</v>
      </c>
      <c r="C50" s="161">
        <f>'03-1'!D55</f>
        <v>140</v>
      </c>
      <c r="D50" s="359">
        <v>715</v>
      </c>
      <c r="E50" s="121">
        <f t="shared" si="1"/>
        <v>4.107</v>
      </c>
    </row>
    <row r="51" ht="36" customHeight="1" spans="1:5">
      <c r="A51" s="351">
        <v>1100212</v>
      </c>
      <c r="B51" s="323" t="s">
        <v>1139</v>
      </c>
      <c r="C51" s="161">
        <f>'03-1'!D56</f>
        <v>0</v>
      </c>
      <c r="D51" s="359"/>
      <c r="E51" s="121" t="str">
        <f t="shared" si="1"/>
        <v/>
      </c>
    </row>
    <row r="52" ht="36" customHeight="1" spans="1:5">
      <c r="A52" s="351">
        <v>1100214</v>
      </c>
      <c r="B52" s="323" t="s">
        <v>1140</v>
      </c>
      <c r="C52" s="161">
        <f>'03-1'!D57</f>
        <v>840</v>
      </c>
      <c r="D52" s="359">
        <v>840</v>
      </c>
      <c r="E52" s="121">
        <f t="shared" si="1"/>
        <v>0</v>
      </c>
    </row>
    <row r="53" ht="36" customHeight="1" spans="1:5">
      <c r="A53" s="351">
        <v>1100225</v>
      </c>
      <c r="B53" s="323" t="s">
        <v>1141</v>
      </c>
      <c r="C53" s="161">
        <f>'03-1'!D58</f>
        <v>0</v>
      </c>
      <c r="D53" s="359"/>
      <c r="E53" s="121" t="str">
        <f t="shared" si="1"/>
        <v/>
      </c>
    </row>
    <row r="54" ht="36" customHeight="1" spans="1:5">
      <c r="A54" s="351">
        <v>1100226</v>
      </c>
      <c r="B54" s="323" t="s">
        <v>1142</v>
      </c>
      <c r="C54" s="161">
        <f>'03-1'!D59</f>
        <v>2784</v>
      </c>
      <c r="D54" s="359">
        <v>3096</v>
      </c>
      <c r="E54" s="121">
        <f t="shared" si="1"/>
        <v>0.112</v>
      </c>
    </row>
    <row r="55" ht="36" customHeight="1" spans="1:5">
      <c r="A55" s="351">
        <v>1100227</v>
      </c>
      <c r="B55" s="323" t="s">
        <v>1143</v>
      </c>
      <c r="C55" s="161">
        <f>'03-1'!D60</f>
        <v>5956</v>
      </c>
      <c r="D55" s="359">
        <v>6093</v>
      </c>
      <c r="E55" s="121">
        <f t="shared" si="1"/>
        <v>0.023</v>
      </c>
    </row>
    <row r="56" ht="36" customHeight="1" spans="1:5">
      <c r="A56" s="351">
        <v>1100228</v>
      </c>
      <c r="B56" s="323" t="s">
        <v>1144</v>
      </c>
      <c r="C56" s="161">
        <f>'03-1'!D61</f>
        <v>0</v>
      </c>
      <c r="D56" s="359"/>
      <c r="E56" s="121" t="str">
        <f t="shared" si="1"/>
        <v/>
      </c>
    </row>
    <row r="57" ht="36" customHeight="1" spans="1:5">
      <c r="A57" s="351">
        <v>1100229</v>
      </c>
      <c r="B57" s="323" t="s">
        <v>1145</v>
      </c>
      <c r="C57" s="161">
        <f>'03-1'!D62</f>
        <v>0</v>
      </c>
      <c r="D57" s="359"/>
      <c r="E57" s="121" t="str">
        <f t="shared" si="1"/>
        <v/>
      </c>
    </row>
    <row r="58" ht="36" customHeight="1" spans="1:5">
      <c r="A58" s="351">
        <v>1100230</v>
      </c>
      <c r="B58" s="323" t="s">
        <v>1146</v>
      </c>
      <c r="C58" s="161">
        <f>'03-1'!D63</f>
        <v>0</v>
      </c>
      <c r="D58" s="359"/>
      <c r="E58" s="121" t="str">
        <f t="shared" si="1"/>
        <v/>
      </c>
    </row>
    <row r="59" ht="36" customHeight="1" spans="1:5">
      <c r="A59" s="351">
        <v>1100231</v>
      </c>
      <c r="B59" s="323" t="s">
        <v>1758</v>
      </c>
      <c r="C59" s="161">
        <f>'03-1'!D64</f>
        <v>1766</v>
      </c>
      <c r="D59" s="359">
        <v>2143</v>
      </c>
      <c r="E59" s="121">
        <f t="shared" si="1"/>
        <v>0.213</v>
      </c>
    </row>
    <row r="60" ht="36" customHeight="1" spans="1:5">
      <c r="A60" s="351">
        <v>1100241</v>
      </c>
      <c r="B60" s="323" t="s">
        <v>1148</v>
      </c>
      <c r="C60" s="161">
        <f>'03-1'!D65</f>
        <v>0</v>
      </c>
      <c r="D60" s="359"/>
      <c r="E60" s="121" t="str">
        <f t="shared" si="1"/>
        <v/>
      </c>
    </row>
    <row r="61" ht="36" customHeight="1" spans="1:5">
      <c r="A61" s="351">
        <v>1100242</v>
      </c>
      <c r="B61" s="323" t="s">
        <v>1149</v>
      </c>
      <c r="C61" s="161">
        <f>'03-1'!D66</f>
        <v>0</v>
      </c>
      <c r="D61" s="359"/>
      <c r="E61" s="121" t="str">
        <f t="shared" si="1"/>
        <v/>
      </c>
    </row>
    <row r="62" ht="36" customHeight="1" spans="1:5">
      <c r="A62" s="351">
        <v>1100243</v>
      </c>
      <c r="B62" s="323" t="s">
        <v>1150</v>
      </c>
      <c r="C62" s="161">
        <f>'03-1'!D67</f>
        <v>0</v>
      </c>
      <c r="D62" s="359"/>
      <c r="E62" s="121" t="str">
        <f t="shared" si="1"/>
        <v/>
      </c>
    </row>
    <row r="63" ht="36" customHeight="1" spans="1:5">
      <c r="A63" s="351">
        <v>1100244</v>
      </c>
      <c r="B63" s="323" t="s">
        <v>1151</v>
      </c>
      <c r="C63" s="161">
        <f>'03-1'!D68</f>
        <v>595</v>
      </c>
      <c r="D63" s="359">
        <v>684</v>
      </c>
      <c r="E63" s="121">
        <f t="shared" si="1"/>
        <v>0.15</v>
      </c>
    </row>
    <row r="64" ht="36" customHeight="1" spans="1:5">
      <c r="A64" s="351">
        <v>1100245</v>
      </c>
      <c r="B64" s="323" t="s">
        <v>1152</v>
      </c>
      <c r="C64" s="161">
        <f>'03-1'!D69</f>
        <v>2650</v>
      </c>
      <c r="D64" s="359">
        <f>3366+497</f>
        <v>3863</v>
      </c>
      <c r="E64" s="121">
        <f t="shared" si="1"/>
        <v>0.458</v>
      </c>
    </row>
    <row r="65" ht="36" customHeight="1" spans="1:5">
      <c r="A65" s="351">
        <v>1100246</v>
      </c>
      <c r="B65" s="323" t="s">
        <v>1153</v>
      </c>
      <c r="C65" s="161">
        <f>'03-1'!D70</f>
        <v>0</v>
      </c>
      <c r="D65" s="359"/>
      <c r="E65" s="121" t="str">
        <f t="shared" si="1"/>
        <v/>
      </c>
    </row>
    <row r="66" ht="36" customHeight="1" spans="1:5">
      <c r="A66" s="351">
        <v>1100247</v>
      </c>
      <c r="B66" s="323" t="s">
        <v>1154</v>
      </c>
      <c r="C66" s="161">
        <f>'03-1'!D71</f>
        <v>33</v>
      </c>
      <c r="D66" s="359">
        <v>139</v>
      </c>
      <c r="E66" s="121">
        <f t="shared" si="1"/>
        <v>3.212</v>
      </c>
    </row>
    <row r="67" ht="36" customHeight="1" spans="1:5">
      <c r="A67" s="351">
        <v>1100248</v>
      </c>
      <c r="B67" s="323" t="s">
        <v>1155</v>
      </c>
      <c r="C67" s="161">
        <f>'03-1'!D72</f>
        <v>7286</v>
      </c>
      <c r="D67" s="359">
        <v>8451</v>
      </c>
      <c r="E67" s="121">
        <f t="shared" si="1"/>
        <v>0.16</v>
      </c>
    </row>
    <row r="68" ht="36" customHeight="1" spans="1:5">
      <c r="A68" s="351">
        <v>1100249</v>
      </c>
      <c r="B68" s="323" t="s">
        <v>1156</v>
      </c>
      <c r="C68" s="161">
        <f>'03-1'!D73</f>
        <v>689</v>
      </c>
      <c r="D68" s="359">
        <f>3966+28</f>
        <v>3994</v>
      </c>
      <c r="E68" s="121">
        <f t="shared" si="1"/>
        <v>4.797</v>
      </c>
    </row>
    <row r="69" ht="36" customHeight="1" spans="1:5">
      <c r="A69" s="351">
        <v>1100250</v>
      </c>
      <c r="B69" s="323" t="s">
        <v>1157</v>
      </c>
      <c r="C69" s="161">
        <f>'03-1'!D74</f>
        <v>140</v>
      </c>
      <c r="D69" s="359">
        <v>140</v>
      </c>
      <c r="E69" s="121">
        <f t="shared" ref="E69:E100" si="2">IF(C69&gt;0,(D69-C69)/C69,"")</f>
        <v>0</v>
      </c>
    </row>
    <row r="70" ht="36" customHeight="1" spans="1:5">
      <c r="A70" s="351">
        <v>1100251</v>
      </c>
      <c r="B70" s="323" t="s">
        <v>1158</v>
      </c>
      <c r="C70" s="161">
        <f>'03-1'!D75</f>
        <v>0</v>
      </c>
      <c r="D70" s="359"/>
      <c r="E70" s="121" t="str">
        <f t="shared" si="2"/>
        <v/>
      </c>
    </row>
    <row r="71" ht="36" customHeight="1" spans="1:5">
      <c r="A71" s="351">
        <v>1100252</v>
      </c>
      <c r="B71" s="323" t="s">
        <v>1159</v>
      </c>
      <c r="C71" s="161">
        <f>'03-1'!D76</f>
        <v>2887</v>
      </c>
      <c r="D71" s="359">
        <v>3515</v>
      </c>
      <c r="E71" s="121">
        <f t="shared" si="2"/>
        <v>0.218</v>
      </c>
    </row>
    <row r="72" ht="36" customHeight="1" spans="1:5">
      <c r="A72" s="351">
        <v>1100253</v>
      </c>
      <c r="B72" s="323" t="s">
        <v>1160</v>
      </c>
      <c r="C72" s="161">
        <f>'03-1'!D77</f>
        <v>0</v>
      </c>
      <c r="D72" s="359">
        <v>906</v>
      </c>
      <c r="E72" s="121" t="str">
        <f t="shared" si="2"/>
        <v/>
      </c>
    </row>
    <row r="73" ht="36" customHeight="1" spans="1:5">
      <c r="A73" s="351">
        <v>1100254</v>
      </c>
      <c r="B73" s="323" t="s">
        <v>1161</v>
      </c>
      <c r="C73" s="161">
        <f>'03-1'!D78</f>
        <v>0</v>
      </c>
      <c r="D73" s="359"/>
      <c r="E73" s="121" t="str">
        <f t="shared" si="2"/>
        <v/>
      </c>
    </row>
    <row r="74" ht="36" customHeight="1" spans="1:5">
      <c r="A74" s="351">
        <v>1100255</v>
      </c>
      <c r="B74" s="323" t="s">
        <v>1162</v>
      </c>
      <c r="C74" s="161">
        <f>'03-1'!D79</f>
        <v>0</v>
      </c>
      <c r="D74" s="359"/>
      <c r="E74" s="121" t="str">
        <f t="shared" si="2"/>
        <v/>
      </c>
    </row>
    <row r="75" ht="36" customHeight="1" spans="1:5">
      <c r="A75" s="351">
        <v>1100256</v>
      </c>
      <c r="B75" s="323" t="s">
        <v>1163</v>
      </c>
      <c r="C75" s="161">
        <f>'03-1'!D80</f>
        <v>0</v>
      </c>
      <c r="D75" s="359"/>
      <c r="E75" s="121" t="str">
        <f t="shared" si="2"/>
        <v/>
      </c>
    </row>
    <row r="76" ht="36" customHeight="1" spans="1:5">
      <c r="A76" s="351">
        <v>1100257</v>
      </c>
      <c r="B76" s="323" t="s">
        <v>1164</v>
      </c>
      <c r="C76" s="161">
        <f>'03-1'!D81</f>
        <v>0</v>
      </c>
      <c r="D76" s="359"/>
      <c r="E76" s="121" t="str">
        <f t="shared" si="2"/>
        <v/>
      </c>
    </row>
    <row r="77" ht="36" customHeight="1" spans="1:5">
      <c r="A77" s="351">
        <v>1100258</v>
      </c>
      <c r="B77" s="323" t="s">
        <v>1165</v>
      </c>
      <c r="C77" s="161">
        <f>'03-1'!D82</f>
        <v>7</v>
      </c>
      <c r="D77" s="359">
        <v>7</v>
      </c>
      <c r="E77" s="121">
        <f t="shared" si="2"/>
        <v>0</v>
      </c>
    </row>
    <row r="78" ht="36" customHeight="1" spans="1:5">
      <c r="A78" s="351">
        <v>1100259</v>
      </c>
      <c r="B78" s="323" t="s">
        <v>1166</v>
      </c>
      <c r="C78" s="161">
        <f>'03-1'!D83</f>
        <v>0</v>
      </c>
      <c r="D78" s="359"/>
      <c r="E78" s="121" t="str">
        <f t="shared" si="2"/>
        <v/>
      </c>
    </row>
    <row r="79" ht="36" customHeight="1" spans="1:5">
      <c r="A79" s="351">
        <v>1100260</v>
      </c>
      <c r="B79" s="323" t="s">
        <v>1167</v>
      </c>
      <c r="C79" s="161">
        <f>'03-1'!D84</f>
        <v>0</v>
      </c>
      <c r="D79" s="359"/>
      <c r="E79" s="121" t="str">
        <f t="shared" si="2"/>
        <v/>
      </c>
    </row>
    <row r="80" ht="36" customHeight="1" spans="1:5">
      <c r="A80" s="351">
        <v>1100269</v>
      </c>
      <c r="B80" s="323" t="s">
        <v>1168</v>
      </c>
      <c r="C80" s="161">
        <f>'03-1'!D85</f>
        <v>0</v>
      </c>
      <c r="D80" s="359"/>
      <c r="E80" s="121" t="str">
        <f t="shared" si="2"/>
        <v/>
      </c>
    </row>
    <row r="81" ht="36" customHeight="1" spans="1:5">
      <c r="A81" s="351">
        <v>1100296</v>
      </c>
      <c r="B81" s="323" t="s">
        <v>1759</v>
      </c>
      <c r="C81" s="161">
        <f>'03-1'!D86</f>
        <v>0</v>
      </c>
      <c r="D81" s="359">
        <v>10000</v>
      </c>
      <c r="E81" s="121" t="str">
        <f t="shared" si="2"/>
        <v/>
      </c>
    </row>
    <row r="82" ht="36" customHeight="1" spans="1:5">
      <c r="A82" s="351">
        <v>1100297</v>
      </c>
      <c r="B82" s="323" t="s">
        <v>1760</v>
      </c>
      <c r="C82" s="161">
        <f>'03-1'!D87</f>
        <v>0</v>
      </c>
      <c r="D82" s="359"/>
      <c r="E82" s="121" t="str">
        <f t="shared" si="2"/>
        <v/>
      </c>
    </row>
    <row r="83" ht="36" customHeight="1" spans="1:5">
      <c r="A83" s="351">
        <v>1100298</v>
      </c>
      <c r="B83" s="323" t="s">
        <v>1761</v>
      </c>
      <c r="C83" s="161">
        <f>'03-1'!D88</f>
        <v>0</v>
      </c>
      <c r="D83" s="359"/>
      <c r="E83" s="121" t="str">
        <f t="shared" si="2"/>
        <v/>
      </c>
    </row>
    <row r="84" ht="36" customHeight="1" spans="1:5">
      <c r="A84" s="351">
        <v>1100299</v>
      </c>
      <c r="B84" s="323" t="s">
        <v>1172</v>
      </c>
      <c r="C84" s="161">
        <f>'03-1'!D89</f>
        <v>132</v>
      </c>
      <c r="D84" s="359">
        <v>132</v>
      </c>
      <c r="E84" s="121">
        <f t="shared" si="2"/>
        <v>0</v>
      </c>
    </row>
    <row r="85" ht="36" customHeight="1" spans="1:6">
      <c r="A85" s="351">
        <v>11003</v>
      </c>
      <c r="B85" s="322" t="s">
        <v>103</v>
      </c>
      <c r="C85" s="161">
        <f>SUM(C86:C106)</f>
        <v>34940</v>
      </c>
      <c r="D85" s="161">
        <f>SUM(D86:D106)</f>
        <v>52287</v>
      </c>
      <c r="E85" s="121">
        <f t="shared" si="2"/>
        <v>0.496</v>
      </c>
      <c r="F85" s="226">
        <f>D85-'20-1'!E41</f>
        <v>0</v>
      </c>
    </row>
    <row r="86" ht="36" customHeight="1" spans="1:5">
      <c r="A86" s="351">
        <v>1100301</v>
      </c>
      <c r="B86" s="323" t="s">
        <v>951</v>
      </c>
      <c r="C86" s="161">
        <f>'03-1'!D91</f>
        <v>1522</v>
      </c>
      <c r="D86" s="359">
        <v>1904</v>
      </c>
      <c r="E86" s="121">
        <f t="shared" si="2"/>
        <v>0.251</v>
      </c>
    </row>
    <row r="87" ht="36" customHeight="1" spans="1:5">
      <c r="A87" s="351">
        <v>1100302</v>
      </c>
      <c r="B87" s="323" t="s">
        <v>1173</v>
      </c>
      <c r="C87" s="161">
        <f>'03-1'!D92</f>
        <v>0</v>
      </c>
      <c r="D87" s="359"/>
      <c r="E87" s="121" t="str">
        <f t="shared" si="2"/>
        <v/>
      </c>
    </row>
    <row r="88" ht="36" customHeight="1" spans="1:5">
      <c r="A88" s="351">
        <v>1100303</v>
      </c>
      <c r="B88" s="323" t="s">
        <v>1174</v>
      </c>
      <c r="C88" s="161">
        <f>'03-1'!D93</f>
        <v>35</v>
      </c>
      <c r="D88" s="359">
        <v>49</v>
      </c>
      <c r="E88" s="121">
        <f t="shared" si="2"/>
        <v>0.4</v>
      </c>
    </row>
    <row r="89" ht="36" customHeight="1" spans="1:5">
      <c r="A89" s="351">
        <v>1100304</v>
      </c>
      <c r="B89" s="323" t="s">
        <v>1175</v>
      </c>
      <c r="C89" s="161">
        <f>'03-1'!D94</f>
        <v>153</v>
      </c>
      <c r="D89" s="359">
        <v>271</v>
      </c>
      <c r="E89" s="121">
        <f t="shared" si="2"/>
        <v>0.771</v>
      </c>
    </row>
    <row r="90" ht="36" customHeight="1" spans="1:5">
      <c r="A90" s="351">
        <v>1100305</v>
      </c>
      <c r="B90" s="323" t="s">
        <v>952</v>
      </c>
      <c r="C90" s="161">
        <f>'03-1'!D95</f>
        <v>382</v>
      </c>
      <c r="D90" s="359">
        <v>868</v>
      </c>
      <c r="E90" s="121">
        <f t="shared" si="2"/>
        <v>1.272</v>
      </c>
    </row>
    <row r="91" ht="36" customHeight="1" spans="1:5">
      <c r="A91" s="351">
        <v>1100306</v>
      </c>
      <c r="B91" s="323" t="s">
        <v>1176</v>
      </c>
      <c r="C91" s="161">
        <f>'03-1'!D96</f>
        <v>1297</v>
      </c>
      <c r="D91" s="359">
        <v>730</v>
      </c>
      <c r="E91" s="121">
        <f t="shared" si="2"/>
        <v>-0.437</v>
      </c>
    </row>
    <row r="92" ht="36" customHeight="1" spans="1:5">
      <c r="A92" s="351">
        <v>1100307</v>
      </c>
      <c r="B92" s="323" t="s">
        <v>1177</v>
      </c>
      <c r="C92" s="161">
        <f>'03-1'!D97</f>
        <v>134</v>
      </c>
      <c r="D92" s="359">
        <v>466</v>
      </c>
      <c r="E92" s="121">
        <f t="shared" si="2"/>
        <v>2.478</v>
      </c>
    </row>
    <row r="93" ht="36" customHeight="1" spans="1:5">
      <c r="A93" s="351">
        <v>1100308</v>
      </c>
      <c r="B93" s="323" t="s">
        <v>1178</v>
      </c>
      <c r="C93" s="161">
        <f>'03-1'!D98</f>
        <v>1303</v>
      </c>
      <c r="D93" s="359">
        <v>1093</v>
      </c>
      <c r="E93" s="121">
        <f t="shared" si="2"/>
        <v>-0.161</v>
      </c>
    </row>
    <row r="94" ht="36" customHeight="1" spans="1:5">
      <c r="A94" s="351">
        <v>1100310</v>
      </c>
      <c r="B94" s="323" t="s">
        <v>1179</v>
      </c>
      <c r="C94" s="161">
        <f>'03-1'!D99</f>
        <v>324</v>
      </c>
      <c r="D94" s="359">
        <v>198</v>
      </c>
      <c r="E94" s="121">
        <f t="shared" si="2"/>
        <v>-0.389</v>
      </c>
    </row>
    <row r="95" ht="36" customHeight="1" spans="1:5">
      <c r="A95" s="351">
        <v>1100311</v>
      </c>
      <c r="B95" s="323" t="s">
        <v>955</v>
      </c>
      <c r="C95" s="161">
        <f>'03-1'!D100</f>
        <v>20105</v>
      </c>
      <c r="D95" s="359">
        <f>58965-20023</f>
        <v>38942</v>
      </c>
      <c r="E95" s="121">
        <f t="shared" si="2"/>
        <v>0.937</v>
      </c>
    </row>
    <row r="96" ht="36" customHeight="1" spans="1:5">
      <c r="A96" s="351">
        <v>1100312</v>
      </c>
      <c r="B96" s="323" t="s">
        <v>1180</v>
      </c>
      <c r="C96" s="161">
        <f>'03-1'!D101</f>
        <v>0</v>
      </c>
      <c r="D96" s="359">
        <v>200</v>
      </c>
      <c r="E96" s="121" t="str">
        <f t="shared" si="2"/>
        <v/>
      </c>
    </row>
    <row r="97" ht="36" customHeight="1" spans="1:5">
      <c r="A97" s="351">
        <v>1100313</v>
      </c>
      <c r="B97" s="323" t="s">
        <v>1181</v>
      </c>
      <c r="C97" s="161">
        <f>'03-1'!D102</f>
        <v>8405</v>
      </c>
      <c r="D97" s="359">
        <v>6092</v>
      </c>
      <c r="E97" s="121">
        <f t="shared" si="2"/>
        <v>-0.275</v>
      </c>
    </row>
    <row r="98" ht="36" customHeight="1" spans="1:5">
      <c r="A98" s="351">
        <v>1100314</v>
      </c>
      <c r="B98" s="323" t="s">
        <v>957</v>
      </c>
      <c r="C98" s="161">
        <f>'03-1'!D103</f>
        <v>920</v>
      </c>
      <c r="D98" s="359">
        <v>750</v>
      </c>
      <c r="E98" s="121">
        <f t="shared" si="2"/>
        <v>-0.185</v>
      </c>
    </row>
    <row r="99" ht="36" customHeight="1" spans="1:5">
      <c r="A99" s="351">
        <v>1100315</v>
      </c>
      <c r="B99" s="323" t="s">
        <v>1182</v>
      </c>
      <c r="C99" s="161">
        <f>'03-1'!D104</f>
        <v>0</v>
      </c>
      <c r="D99" s="359">
        <v>435</v>
      </c>
      <c r="E99" s="121" t="str">
        <f t="shared" si="2"/>
        <v/>
      </c>
    </row>
    <row r="100" ht="36" customHeight="1" spans="1:5">
      <c r="A100" s="351">
        <v>1100316</v>
      </c>
      <c r="B100" s="323" t="s">
        <v>1183</v>
      </c>
      <c r="C100" s="161">
        <f>'03-1'!D105</f>
        <v>13</v>
      </c>
      <c r="D100" s="359">
        <v>100</v>
      </c>
      <c r="E100" s="121">
        <f t="shared" si="2"/>
        <v>6.692</v>
      </c>
    </row>
    <row r="101" ht="36" customHeight="1" spans="1:5">
      <c r="A101" s="351">
        <v>1100317</v>
      </c>
      <c r="B101" s="323" t="s">
        <v>1184</v>
      </c>
      <c r="C101" s="161">
        <f>'03-1'!D106</f>
        <v>0</v>
      </c>
      <c r="D101" s="359"/>
      <c r="E101" s="121" t="str">
        <f t="shared" ref="E101:E122" si="3">IF(C101&gt;0,(D101-C101)/C101,"")</f>
        <v/>
      </c>
    </row>
    <row r="102" ht="36" customHeight="1" spans="1:5">
      <c r="A102" s="351">
        <v>1100320</v>
      </c>
      <c r="B102" s="323" t="s">
        <v>1185</v>
      </c>
      <c r="C102" s="161">
        <f>'03-1'!D107</f>
        <v>248</v>
      </c>
      <c r="D102" s="359">
        <v>104</v>
      </c>
      <c r="E102" s="121">
        <f t="shared" si="3"/>
        <v>-0.581</v>
      </c>
    </row>
    <row r="103" ht="36" customHeight="1" spans="1:5">
      <c r="A103" s="351">
        <v>1100321</v>
      </c>
      <c r="B103" s="323" t="s">
        <v>958</v>
      </c>
      <c r="C103" s="161">
        <f>'03-1'!D108</f>
        <v>0</v>
      </c>
      <c r="D103" s="359"/>
      <c r="E103" s="121" t="str">
        <f t="shared" si="3"/>
        <v/>
      </c>
    </row>
    <row r="104" ht="36" customHeight="1" spans="1:5">
      <c r="A104" s="351">
        <v>1100322</v>
      </c>
      <c r="B104" s="323" t="s">
        <v>1186</v>
      </c>
      <c r="C104" s="161">
        <f>'03-1'!D109</f>
        <v>0</v>
      </c>
      <c r="D104" s="359"/>
      <c r="E104" s="121" t="str">
        <f t="shared" si="3"/>
        <v/>
      </c>
    </row>
    <row r="105" ht="36" customHeight="1" spans="1:5">
      <c r="A105" s="351">
        <v>1100324</v>
      </c>
      <c r="B105" s="323" t="s">
        <v>1187</v>
      </c>
      <c r="C105" s="161">
        <f>'03-1'!D110</f>
        <v>99</v>
      </c>
      <c r="D105" s="359">
        <v>85</v>
      </c>
      <c r="E105" s="121">
        <f t="shared" si="3"/>
        <v>-0.141</v>
      </c>
    </row>
    <row r="106" ht="36" customHeight="1" spans="1:5">
      <c r="A106" s="351">
        <v>1100399</v>
      </c>
      <c r="B106" s="323" t="s">
        <v>90</v>
      </c>
      <c r="C106" s="161">
        <f>'03-1'!D111</f>
        <v>0</v>
      </c>
      <c r="D106" s="359"/>
      <c r="E106" s="117" t="str">
        <f t="shared" si="3"/>
        <v/>
      </c>
    </row>
    <row r="107" ht="36" customHeight="1" spans="1:5">
      <c r="A107" s="351">
        <v>11006</v>
      </c>
      <c r="B107" s="322" t="s">
        <v>1188</v>
      </c>
      <c r="C107" s="161">
        <f>SUM(C108:C109)</f>
        <v>0</v>
      </c>
      <c r="D107" s="161">
        <f>SUM(D108:D109)</f>
        <v>0</v>
      </c>
      <c r="E107" s="117" t="str">
        <f t="shared" si="3"/>
        <v/>
      </c>
    </row>
    <row r="108" ht="36" customHeight="1" spans="1:5">
      <c r="A108" s="351">
        <v>1100601</v>
      </c>
      <c r="B108" s="323" t="s">
        <v>1189</v>
      </c>
      <c r="C108" s="161">
        <f>'03-1'!D113</f>
        <v>0</v>
      </c>
      <c r="D108" s="359"/>
      <c r="E108" s="117" t="str">
        <f t="shared" si="3"/>
        <v/>
      </c>
    </row>
    <row r="109" ht="36" customHeight="1" spans="1:5">
      <c r="A109" s="351">
        <v>1100602</v>
      </c>
      <c r="B109" s="323" t="s">
        <v>1190</v>
      </c>
      <c r="C109" s="161">
        <f>'03-1'!D114</f>
        <v>0</v>
      </c>
      <c r="D109" s="359"/>
      <c r="E109" s="117" t="str">
        <f t="shared" si="3"/>
        <v/>
      </c>
    </row>
    <row r="110" ht="36" customHeight="1" spans="1:5">
      <c r="A110" s="351">
        <v>11008</v>
      </c>
      <c r="B110" s="322" t="s">
        <v>104</v>
      </c>
      <c r="C110" s="161">
        <f>'03-1'!D115</f>
        <v>26781</v>
      </c>
      <c r="D110" s="359"/>
      <c r="E110" s="121">
        <f t="shared" si="3"/>
        <v>-1</v>
      </c>
    </row>
    <row r="111" ht="36" customHeight="1" spans="1:5">
      <c r="A111" s="351">
        <v>11009</v>
      </c>
      <c r="B111" s="322" t="s">
        <v>105</v>
      </c>
      <c r="C111" s="161">
        <f>SUM(C112:C114)</f>
        <v>95872</v>
      </c>
      <c r="D111" s="161">
        <f>SUM(D112:D114)</f>
        <v>43756</v>
      </c>
      <c r="E111" s="121">
        <f t="shared" si="3"/>
        <v>-0.544</v>
      </c>
    </row>
    <row r="112" s="226" customFormat="1" ht="36" customHeight="1" spans="1:5">
      <c r="A112" s="351">
        <v>1100901</v>
      </c>
      <c r="B112" s="323" t="s">
        <v>1191</v>
      </c>
      <c r="C112" s="161">
        <f>'03-1'!D117</f>
        <v>93872</v>
      </c>
      <c r="D112" s="359">
        <v>43556</v>
      </c>
      <c r="E112" s="121">
        <f t="shared" si="3"/>
        <v>-0.536</v>
      </c>
    </row>
    <row r="113" s="226" customFormat="1" ht="36" customHeight="1" spans="1:5">
      <c r="A113" s="351">
        <v>1100902</v>
      </c>
      <c r="B113" s="323" t="s">
        <v>1192</v>
      </c>
      <c r="C113" s="161">
        <f>'03-1'!D118</f>
        <v>2000</v>
      </c>
      <c r="D113" s="359">
        <v>200</v>
      </c>
      <c r="E113" s="121">
        <f t="shared" si="3"/>
        <v>-0.9</v>
      </c>
    </row>
    <row r="114" s="226" customFormat="1" ht="36" customHeight="1" spans="1:5">
      <c r="A114" s="351">
        <v>1100999</v>
      </c>
      <c r="B114" s="323" t="s">
        <v>1193</v>
      </c>
      <c r="C114" s="161">
        <f>'03-1'!D119</f>
        <v>0</v>
      </c>
      <c r="D114" s="359"/>
      <c r="E114" s="117" t="str">
        <f t="shared" si="3"/>
        <v/>
      </c>
    </row>
    <row r="115" s="226" customFormat="1" ht="36" customHeight="1" spans="1:5">
      <c r="A115" s="351">
        <v>11013</v>
      </c>
      <c r="B115" s="322" t="s">
        <v>1762</v>
      </c>
      <c r="C115" s="161"/>
      <c r="D115" s="359"/>
      <c r="E115" s="117" t="str">
        <f t="shared" si="3"/>
        <v/>
      </c>
    </row>
    <row r="116" s="446" customFormat="1" ht="32.1" customHeight="1" spans="1:5">
      <c r="A116" s="476">
        <v>11021</v>
      </c>
      <c r="B116" s="322" t="s">
        <v>1697</v>
      </c>
      <c r="C116" s="161">
        <f>SUM(C117:C120)</f>
        <v>0</v>
      </c>
      <c r="D116" s="161">
        <f>SUM(D117:D120)</f>
        <v>0</v>
      </c>
      <c r="E116" s="117" t="str">
        <f t="shared" si="3"/>
        <v/>
      </c>
    </row>
    <row r="117" s="446" customFormat="1" ht="32.1" customHeight="1" spans="1:5">
      <c r="A117" s="476">
        <v>1102101</v>
      </c>
      <c r="B117" s="323" t="s">
        <v>1698</v>
      </c>
      <c r="C117" s="161"/>
      <c r="D117" s="359"/>
      <c r="E117" s="117" t="str">
        <f t="shared" si="3"/>
        <v/>
      </c>
    </row>
    <row r="118" s="446" customFormat="1" ht="32.1" customHeight="1" spans="1:5">
      <c r="A118" s="476">
        <v>1102102</v>
      </c>
      <c r="B118" s="323" t="s">
        <v>1699</v>
      </c>
      <c r="C118" s="161"/>
      <c r="D118" s="359"/>
      <c r="E118" s="117" t="str">
        <f t="shared" si="3"/>
        <v/>
      </c>
    </row>
    <row r="119" s="446" customFormat="1" ht="32.1" customHeight="1" spans="1:5">
      <c r="A119" s="476">
        <v>1102103</v>
      </c>
      <c r="B119" s="323" t="s">
        <v>1700</v>
      </c>
      <c r="C119" s="161"/>
      <c r="D119" s="359"/>
      <c r="E119" s="117" t="str">
        <f t="shared" si="3"/>
        <v/>
      </c>
    </row>
    <row r="120" s="446" customFormat="1" ht="32.1" customHeight="1" spans="1:5">
      <c r="A120" s="476">
        <v>1102199</v>
      </c>
      <c r="B120" s="323" t="s">
        <v>1701</v>
      </c>
      <c r="C120" s="161"/>
      <c r="D120" s="359"/>
      <c r="E120" s="117" t="str">
        <f t="shared" si="3"/>
        <v/>
      </c>
    </row>
    <row r="121" ht="36" customHeight="1" spans="1:5">
      <c r="A121" s="351">
        <v>11015</v>
      </c>
      <c r="B121" s="322" t="s">
        <v>107</v>
      </c>
      <c r="C121" s="161">
        <f>'03-1'!D121</f>
        <v>0</v>
      </c>
      <c r="D121" s="359"/>
      <c r="E121" s="117" t="str">
        <f t="shared" si="3"/>
        <v/>
      </c>
    </row>
    <row r="122" ht="36" customHeight="1" spans="1:5">
      <c r="A122" s="477"/>
      <c r="B122" s="463" t="s">
        <v>108</v>
      </c>
      <c r="C122" s="122">
        <f>SUM(C30:C31,C38)</f>
        <v>282654</v>
      </c>
      <c r="D122" s="122">
        <f>SUM(D30:D31,D38)</f>
        <v>245110</v>
      </c>
      <c r="E122" s="117">
        <f t="shared" si="3"/>
        <v>-0.133</v>
      </c>
    </row>
    <row r="123" ht="60" customHeight="1" spans="2:5">
      <c r="B123" s="369"/>
      <c r="C123" s="369"/>
      <c r="D123" s="369"/>
      <c r="E123" s="369"/>
    </row>
    <row r="124" spans="4:4">
      <c r="D124" s="444">
        <f>D122-'22-2'!D127</f>
        <v>0</v>
      </c>
    </row>
    <row r="125" spans="4:4">
      <c r="D125" s="444"/>
    </row>
  </sheetData>
  <mergeCells count="2">
    <mergeCell ref="B1:E1"/>
    <mergeCell ref="B123:E123"/>
  </mergeCells>
  <conditionalFormatting sqref="E2">
    <cfRule type="cellIs" dxfId="0" priority="138" stopIfTrue="1" operator="lessThanOrEqual">
      <formula>-1</formula>
    </cfRule>
  </conditionalFormatting>
  <conditionalFormatting sqref="A31:B31">
    <cfRule type="expression" dxfId="1" priority="144" stopIfTrue="1">
      <formula>"len($A:$A)=3"</formula>
    </cfRule>
  </conditionalFormatting>
  <conditionalFormatting sqref="A38:B38">
    <cfRule type="expression" dxfId="1" priority="117" stopIfTrue="1">
      <formula>"len($A:$A)=3"</formula>
    </cfRule>
  </conditionalFormatting>
  <conditionalFormatting sqref="B38">
    <cfRule type="expression" dxfId="1" priority="118" stopIfTrue="1">
      <formula>"len($A:$A)=3"</formula>
    </cfRule>
  </conditionalFormatting>
  <conditionalFormatting sqref="C38:D38">
    <cfRule type="expression" dxfId="1" priority="143" stopIfTrue="1">
      <formula>"len($A:$A)=3"</formula>
    </cfRule>
  </conditionalFormatting>
  <conditionalFormatting sqref="B39">
    <cfRule type="expression" dxfId="1" priority="63" stopIfTrue="1">
      <formula>"len($A:$A)=3"</formula>
    </cfRule>
    <cfRule type="expression" dxfId="1" priority="62" stopIfTrue="1">
      <formula>"len($A:$A)=3"</formula>
    </cfRule>
    <cfRule type="expression" dxfId="1" priority="61" stopIfTrue="1">
      <formula>"len($A:$A)=3"</formula>
    </cfRule>
  </conditionalFormatting>
  <conditionalFormatting sqref="B46">
    <cfRule type="expression" dxfId="1" priority="42" stopIfTrue="1">
      <formula>"len($A:$A)=3"</formula>
    </cfRule>
    <cfRule type="expression" dxfId="1" priority="41" stopIfTrue="1">
      <formula>"len($A:$A)=3"</formula>
    </cfRule>
    <cfRule type="expression" dxfId="1" priority="40" stopIfTrue="1">
      <formula>"len($A:$A)=3"</formula>
    </cfRule>
  </conditionalFormatting>
  <conditionalFormatting sqref="B59">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85">
    <cfRule type="expression" dxfId="1" priority="39" stopIfTrue="1">
      <formula>"len($A:$A)=3"</formula>
    </cfRule>
    <cfRule type="expression" dxfId="1" priority="38" stopIfTrue="1">
      <formula>"len($A:$A)=3"</formula>
    </cfRule>
    <cfRule type="expression" dxfId="1" priority="37" stopIfTrue="1">
      <formula>"len($A:$A)=3"</formula>
    </cfRule>
  </conditionalFormatting>
  <conditionalFormatting sqref="B107">
    <cfRule type="expression" dxfId="1" priority="36" stopIfTrue="1">
      <formula>"len($A:$A)=3"</formula>
    </cfRule>
    <cfRule type="expression" dxfId="1" priority="35" stopIfTrue="1">
      <formula>"len($A:$A)=3"</formula>
    </cfRule>
    <cfRule type="expression" dxfId="1" priority="34" stopIfTrue="1">
      <formula>"len($A:$A)=3"</formula>
    </cfRule>
  </conditionalFormatting>
  <conditionalFormatting sqref="A110">
    <cfRule type="expression" dxfId="1" priority="93" stopIfTrue="1">
      <formula>"len($A:$A)=3"</formula>
    </cfRule>
  </conditionalFormatting>
  <conditionalFormatting sqref="B115">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B116">
    <cfRule type="expression" dxfId="1" priority="28" stopIfTrue="1">
      <formula>"len($A:$A)=3"</formula>
    </cfRule>
    <cfRule type="expression" dxfId="1" priority="29" stopIfTrue="1">
      <formula>"len($A:$A)=3"</formula>
    </cfRule>
    <cfRule type="expression" dxfId="1" priority="30" stopIfTrue="1">
      <formula>"len($A:$A)=3"</formula>
    </cfRule>
  </conditionalFormatting>
  <conditionalFormatting sqref="A121">
    <cfRule type="expression" dxfId="1" priority="111" stopIfTrue="1">
      <formula>"len($A:$A)=3"</formula>
    </cfRule>
  </conditionalFormatting>
  <conditionalFormatting sqref="B121">
    <cfRule type="expression" dxfId="1" priority="25" stopIfTrue="1">
      <formula>"len($A:$A)=3"</formula>
    </cfRule>
    <cfRule type="expression" dxfId="1" priority="26" stopIfTrue="1">
      <formula>"len($A:$A)=3"</formula>
    </cfRule>
    <cfRule type="expression" dxfId="1" priority="27" stopIfTrue="1">
      <formula>"len($A:$A)=3"</formula>
    </cfRule>
  </conditionalFormatting>
  <conditionalFormatting sqref="A32:A37">
    <cfRule type="expression" dxfId="1" priority="85" stopIfTrue="1">
      <formula>"len($A:$A)=3"</formula>
    </cfRule>
    <cfRule type="expression" dxfId="1" priority="84" stopIfTrue="1">
      <formula>"len($A:$A)=3"</formula>
    </cfRule>
  </conditionalFormatting>
  <conditionalFormatting sqref="A39:A106">
    <cfRule type="expression" dxfId="1" priority="89" stopIfTrue="1">
      <formula>"len($A:$A)=3"</formula>
    </cfRule>
    <cfRule type="expression" dxfId="1" priority="90" stopIfTrue="1">
      <formula>"len($A:$A)=3"</formula>
    </cfRule>
  </conditionalFormatting>
  <conditionalFormatting sqref="A107:A109">
    <cfRule type="expression" dxfId="1" priority="92" stopIfTrue="1">
      <formula>"len($A:$A)=3"</formula>
    </cfRule>
  </conditionalFormatting>
  <conditionalFormatting sqref="A111:A120">
    <cfRule type="expression" dxfId="1" priority="88" stopIfTrue="1">
      <formula>"len($A:$A)=3"</formula>
    </cfRule>
  </conditionalFormatting>
  <conditionalFormatting sqref="B5:B19">
    <cfRule type="expression" dxfId="1" priority="69" stopIfTrue="1">
      <formula>"len($A:$A)=3"</formula>
    </cfRule>
    <cfRule type="expression" dxfId="1" priority="68" stopIfTrue="1">
      <formula>"len($A:$A)=3"</formula>
    </cfRule>
    <cfRule type="expression" dxfId="1" priority="67" stopIfTrue="1">
      <formula>"len($A:$A)=3"</formula>
    </cfRule>
  </conditionalFormatting>
  <conditionalFormatting sqref="B21:B28">
    <cfRule type="expression" dxfId="1" priority="66" stopIfTrue="1">
      <formula>"len($A:$A)=3"</formula>
    </cfRule>
    <cfRule type="expression" dxfId="1" priority="65" stopIfTrue="1">
      <formula>"len($A:$A)=3"</formula>
    </cfRule>
    <cfRule type="expression" dxfId="1" priority="64" stopIfTrue="1">
      <formula>"len($A:$A)=3"</formula>
    </cfRule>
  </conditionalFormatting>
  <conditionalFormatting sqref="B32:B37">
    <cfRule type="expression" dxfId="1" priority="83" stopIfTrue="1">
      <formula>"len($A:$A)=3"</formula>
    </cfRule>
    <cfRule type="expression" dxfId="1" priority="82" stopIfTrue="1">
      <formula>"len($A:$A)=3"</formula>
    </cfRule>
    <cfRule type="expression" dxfId="1" priority="81" stopIfTrue="1">
      <formula>"len($A:$A)=3"</formula>
    </cfRule>
  </conditionalFormatting>
  <conditionalFormatting sqref="B40:B45">
    <cfRule type="expression" dxfId="1" priority="24" stopIfTrue="1">
      <formula>"len($A:$A)=3"</formula>
    </cfRule>
    <cfRule type="expression" dxfId="1" priority="23" stopIfTrue="1">
      <formula>"len($A:$A)=3"</formula>
    </cfRule>
    <cfRule type="expression" dxfId="1" priority="22" stopIfTrue="1">
      <formula>"len($A:$A)=3"</formula>
    </cfRule>
  </conditionalFormatting>
  <conditionalFormatting sqref="B86:B106">
    <cfRule type="expression" dxfId="1" priority="18" stopIfTrue="1">
      <formula>"len($A:$A)=3"</formula>
    </cfRule>
    <cfRule type="expression" dxfId="1" priority="17" stopIfTrue="1">
      <formula>"len($A:$A)=3"</formula>
    </cfRule>
    <cfRule type="expression" dxfId="1" priority="16" stopIfTrue="1">
      <formula>"len($A:$A)=3"</formula>
    </cfRule>
  </conditionalFormatting>
  <conditionalFormatting sqref="B108:B109">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B110:B111">
    <cfRule type="expression" dxfId="1" priority="33" stopIfTrue="1">
      <formula>"len($A:$A)=3"</formula>
    </cfRule>
    <cfRule type="expression" dxfId="1" priority="32" stopIfTrue="1">
      <formula>"len($A:$A)=3"</formula>
    </cfRule>
    <cfRule type="expression" dxfId="1" priority="31" stopIfTrue="1">
      <formula>"len($A:$A)=3"</formula>
    </cfRule>
  </conditionalFormatting>
  <conditionalFormatting sqref="B112:B114">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B117:B120">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C21:C28">
    <cfRule type="expression" dxfId="1" priority="80" stopIfTrue="1">
      <formula>"len($A:$A)=3"</formula>
    </cfRule>
  </conditionalFormatting>
  <conditionalFormatting sqref="C40:C45">
    <cfRule type="expression" dxfId="1" priority="79" stopIfTrue="1">
      <formula>"len($A:$A)=3"</formula>
    </cfRule>
    <cfRule type="expression" dxfId="1" priority="78" stopIfTrue="1">
      <formula>"len($A:$A)=3"</formula>
    </cfRule>
  </conditionalFormatting>
  <conditionalFormatting sqref="C47:C84">
    <cfRule type="expression" dxfId="1" priority="77" stopIfTrue="1">
      <formula>"len($A:$A)=3"</formula>
    </cfRule>
    <cfRule type="expression" dxfId="1" priority="76" stopIfTrue="1">
      <formula>"len($A:$A)=3"</formula>
    </cfRule>
  </conditionalFormatting>
  <conditionalFormatting sqref="C86:C106">
    <cfRule type="expression" dxfId="1" priority="75" stopIfTrue="1">
      <formula>"len($A:$A)=3"</formula>
    </cfRule>
    <cfRule type="expression" dxfId="1" priority="74" stopIfTrue="1">
      <formula>"len($A:$A)=3"</formula>
    </cfRule>
  </conditionalFormatting>
  <conditionalFormatting sqref="C108:C110">
    <cfRule type="expression" dxfId="1" priority="73" stopIfTrue="1">
      <formula>"len($A:$A)=3"</formula>
    </cfRule>
    <cfRule type="expression" dxfId="1" priority="72" stopIfTrue="1">
      <formula>"len($A:$A)=3"</formula>
    </cfRule>
  </conditionalFormatting>
  <conditionalFormatting sqref="C112:C115">
    <cfRule type="expression" dxfId="1" priority="70" stopIfTrue="1">
      <formula>"len($A:$A)=3"</formula>
    </cfRule>
    <cfRule type="expression" dxfId="1" priority="71" stopIfTrue="1">
      <formula>"len($A:$A)=3"</formula>
    </cfRule>
  </conditionalFormatting>
  <conditionalFormatting sqref="A4:D4 A5:A19 C5:C19 A20:D20 A21:A28 C21:C28">
    <cfRule type="expression" dxfId="1" priority="134" stopIfTrue="1">
      <formula>"len($A:$A)=3"</formula>
    </cfRule>
  </conditionalFormatting>
  <conditionalFormatting sqref="B4:D4 C5:C19">
    <cfRule type="expression" dxfId="1" priority="137" stopIfTrue="1">
      <formula>"len($A:$A)=3"</formula>
    </cfRule>
  </conditionalFormatting>
  <conditionalFormatting sqref="A29:C29 B122:D122 B124:C139 D124:D125 B123">
    <cfRule type="expression" dxfId="1" priority="145" stopIfTrue="1">
      <formula>"len($A:$A)=3"</formula>
    </cfRule>
  </conditionalFormatting>
  <conditionalFormatting sqref="B29:C29 B31 C38:D38">
    <cfRule type="expression" dxfId="1" priority="157" stopIfTrue="1">
      <formula>"len($A:$A)=3"</formula>
    </cfRule>
  </conditionalFormatting>
  <conditionalFormatting sqref="C31:C37 D31:D32">
    <cfRule type="expression" dxfId="1" priority="96" stopIfTrue="1">
      <formula>"len($A:$A)=3"</formula>
    </cfRule>
    <cfRule type="expression" dxfId="1" priority="97" stopIfTrue="1">
      <formula>"len($A:$A)=3"</formula>
    </cfRule>
  </conditionalFormatting>
  <conditionalFormatting sqref="C39:D39 C46:D46 C85:D85 C107:D107 C111:D111 C116:C121 D116">
    <cfRule type="expression" dxfId="1" priority="94" stopIfTrue="1">
      <formula>"len($A:$A)=3"</formula>
    </cfRule>
    <cfRule type="expression" dxfId="1" priority="95" stopIfTrue="1">
      <formula>"len($A:$A)=3"</formula>
    </cfRule>
  </conditionalFormatting>
  <conditionalFormatting sqref="B47:B58 B60:B84">
    <cfRule type="expression" dxfId="1" priority="21" stopIfTrue="1">
      <formula>"len($A:$A)=3"</formula>
    </cfRule>
    <cfRule type="expression" dxfId="1" priority="20" stopIfTrue="1">
      <formula>"len($A:$A)=3"</formula>
    </cfRule>
    <cfRule type="expression" dxfId="1" priority="19" stopIfTrue="1">
      <formula>"len($A:$A)=3"</formula>
    </cfRule>
  </conditionalFormatting>
  <conditionalFormatting sqref="A121 A122:B125">
    <cfRule type="expression" dxfId="1" priority="11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133"/>
  <sheetViews>
    <sheetView showGridLines="0" showZeros="0" zoomScale="90" zoomScaleNormal="90" zoomScaleSheetLayoutView="70" workbookViewId="0">
      <pane ySplit="3" topLeftCell="A4" activePane="bottomLeft" state="frozen"/>
      <selection/>
      <selection pane="bottomLeft" activeCell="J17" sqref="J17"/>
    </sheetView>
  </sheetViews>
  <sheetFormatPr defaultColWidth="9" defaultRowHeight="14.25" outlineLevelCol="6"/>
  <cols>
    <col min="1" max="1" width="15.5083333333333" style="335" customWidth="1"/>
    <col min="2" max="2" width="40.375" style="335" customWidth="1"/>
    <col min="3" max="5" width="18.625" style="335" customWidth="1"/>
    <col min="6" max="6" width="9" style="226"/>
    <col min="7" max="7" width="9.375" style="226"/>
    <col min="8" max="16384" width="9" style="226"/>
  </cols>
  <sheetData>
    <row r="1" ht="45" customHeight="1" spans="1:5">
      <c r="A1" s="448"/>
      <c r="B1" s="337" t="str">
        <f>YEAR(封面!$B$7)&amp;"年市本级一般公共预算收支情况表"</f>
        <v>2023年市本级一般公共预算收支情况表</v>
      </c>
      <c r="C1" s="337"/>
      <c r="D1" s="337"/>
      <c r="E1" s="337"/>
    </row>
    <row r="2" ht="18.95" customHeight="1" spans="1:5">
      <c r="A2" s="418" t="s">
        <v>1754</v>
      </c>
      <c r="B2" s="449"/>
      <c r="C2" s="339"/>
      <c r="D2" s="339"/>
      <c r="E2" s="419" t="s">
        <v>53</v>
      </c>
    </row>
    <row r="3" s="445" customFormat="1" ht="56.1" customHeight="1" spans="1:5">
      <c r="A3" s="32" t="s">
        <v>54</v>
      </c>
      <c r="B3" s="342" t="s">
        <v>55</v>
      </c>
      <c r="C3" s="32" t="str">
        <f>YEAR(封面!$B$7)-1&amp;"年预算数"</f>
        <v>2022年预算数</v>
      </c>
      <c r="D3" s="32" t="str">
        <f>YEAR(封面!$B$7)&amp;"年预算数"</f>
        <v>2023年预算数</v>
      </c>
      <c r="E3" s="32" t="s">
        <v>1755</v>
      </c>
    </row>
    <row r="4" ht="37.5" customHeight="1" spans="1:5">
      <c r="A4" s="349" t="s">
        <v>1763</v>
      </c>
      <c r="B4" s="450" t="s">
        <v>154</v>
      </c>
      <c r="C4" s="359">
        <f>SUMIF('23'!$A$4:$A$1297,'22-2'!A4,'23'!$C$4:$C$1298)</f>
        <v>22690</v>
      </c>
      <c r="D4" s="359">
        <f>SUMIF('23'!$A$4:$A$1297,'22-2'!A4,'23'!$D$4:$D$1298)</f>
        <v>19981</v>
      </c>
      <c r="E4" s="121">
        <f>IF(C4&gt;0,(D4-C4)/C4,"")</f>
        <v>-0.119</v>
      </c>
    </row>
    <row r="5" ht="37.5" customHeight="1" spans="1:5">
      <c r="A5" s="349" t="s">
        <v>1764</v>
      </c>
      <c r="B5" s="451" t="s">
        <v>111</v>
      </c>
      <c r="C5" s="359">
        <f>SUMIF('23'!$A$4:$A$1297,'22-2'!A5,'23'!$C$4:$C$1298)</f>
        <v>0</v>
      </c>
      <c r="D5" s="359">
        <f>SUMIF('23'!$A$4:$A$1297,'22-2'!A5,'23'!$D$4:$D$1298)</f>
        <v>0</v>
      </c>
      <c r="E5" s="121" t="str">
        <f t="shared" ref="E5:E36" si="0">IF(C5&gt;0,(D5-C5)/C5,"")</f>
        <v/>
      </c>
    </row>
    <row r="6" ht="37.5" customHeight="1" spans="1:5">
      <c r="A6" s="349" t="s">
        <v>1765</v>
      </c>
      <c r="B6" s="451" t="s">
        <v>112</v>
      </c>
      <c r="C6" s="359">
        <f>SUMIF('23'!$A$4:$A$1297,'22-2'!A6,'23'!$C$4:$C$1298)</f>
        <v>142</v>
      </c>
      <c r="D6" s="359">
        <f>SUMIF('23'!$A$4:$A$1297,'22-2'!A6,'23'!$D$4:$D$1298)</f>
        <v>196</v>
      </c>
      <c r="E6" s="121">
        <f t="shared" si="0"/>
        <v>0.38</v>
      </c>
    </row>
    <row r="7" ht="37.5" customHeight="1" spans="1:5">
      <c r="A7" s="349" t="s">
        <v>1766</v>
      </c>
      <c r="B7" s="451" t="s">
        <v>113</v>
      </c>
      <c r="C7" s="359">
        <f>SUMIF('23'!$A$4:$A$1297,'22-2'!A7,'23'!$C$4:$C$1298)</f>
        <v>8821</v>
      </c>
      <c r="D7" s="359">
        <f>SUMIF('23'!$A$4:$A$1297,'22-2'!A7,'23'!$D$4:$D$1298)</f>
        <v>8955</v>
      </c>
      <c r="E7" s="121">
        <f t="shared" si="0"/>
        <v>0.015</v>
      </c>
    </row>
    <row r="8" ht="37.5" customHeight="1" spans="1:5">
      <c r="A8" s="349" t="s">
        <v>1767</v>
      </c>
      <c r="B8" s="451" t="s">
        <v>114</v>
      </c>
      <c r="C8" s="359">
        <f>SUMIF('23'!$A$4:$A$1297,'22-2'!A8,'23'!$C$4:$C$1298)</f>
        <v>34663</v>
      </c>
      <c r="D8" s="359">
        <f>SUMIF('23'!$A$4:$A$1297,'22-2'!A8,'23'!$D$4:$D$1298)</f>
        <v>35979</v>
      </c>
      <c r="E8" s="121">
        <f t="shared" si="0"/>
        <v>0.038</v>
      </c>
    </row>
    <row r="9" ht="37.5" customHeight="1" spans="1:5">
      <c r="A9" s="349" t="s">
        <v>1768</v>
      </c>
      <c r="B9" s="451" t="s">
        <v>115</v>
      </c>
      <c r="C9" s="359">
        <f>SUMIF('23'!$A$4:$A$1297,'22-2'!A9,'23'!$C$4:$C$1298)</f>
        <v>1928</v>
      </c>
      <c r="D9" s="359">
        <f>SUMIF('23'!$A$4:$A$1297,'22-2'!A9,'23'!$D$4:$D$1298)</f>
        <v>831</v>
      </c>
      <c r="E9" s="121">
        <f t="shared" si="0"/>
        <v>-0.569</v>
      </c>
    </row>
    <row r="10" ht="37.5" customHeight="1" spans="1:5">
      <c r="A10" s="349" t="s">
        <v>1769</v>
      </c>
      <c r="B10" s="451" t="s">
        <v>116</v>
      </c>
      <c r="C10" s="359">
        <f>SUMIF('23'!$A$4:$A$1297,'22-2'!A10,'23'!$C$4:$C$1298)</f>
        <v>3339</v>
      </c>
      <c r="D10" s="359">
        <f>SUMIF('23'!$A$4:$A$1297,'22-2'!A10,'23'!$D$4:$D$1298)</f>
        <v>3611</v>
      </c>
      <c r="E10" s="121">
        <f t="shared" si="0"/>
        <v>0.081</v>
      </c>
    </row>
    <row r="11" ht="37.5" customHeight="1" spans="1:5">
      <c r="A11" s="349" t="s">
        <v>1770</v>
      </c>
      <c r="B11" s="451" t="s">
        <v>117</v>
      </c>
      <c r="C11" s="359">
        <f>SUMIF('23'!$A$4:$A$1297,'22-2'!A11,'23'!$C$4:$C$1298)</f>
        <v>36089</v>
      </c>
      <c r="D11" s="359">
        <f>SUMIF('23'!$A$4:$A$1297,'22-2'!A11,'23'!$D$4:$D$1298)</f>
        <v>34150</v>
      </c>
      <c r="E11" s="121">
        <f t="shared" si="0"/>
        <v>-0.054</v>
      </c>
    </row>
    <row r="12" ht="37.5" customHeight="1" spans="1:5">
      <c r="A12" s="349" t="s">
        <v>1771</v>
      </c>
      <c r="B12" s="451" t="s">
        <v>118</v>
      </c>
      <c r="C12" s="359">
        <f>SUMIF('23'!$A$4:$A$1297,'22-2'!A12,'23'!$C$4:$C$1298)</f>
        <v>17560</v>
      </c>
      <c r="D12" s="359">
        <f>SUMIF('23'!$A$4:$A$1297,'22-2'!A12,'23'!$D$4:$D$1298)</f>
        <v>19148</v>
      </c>
      <c r="E12" s="121">
        <f t="shared" si="0"/>
        <v>0.09</v>
      </c>
    </row>
    <row r="13" ht="37.5" customHeight="1" spans="1:5">
      <c r="A13" s="349" t="s">
        <v>1772</v>
      </c>
      <c r="B13" s="451" t="s">
        <v>119</v>
      </c>
      <c r="C13" s="359">
        <f>SUMIF('23'!$A$4:$A$1297,'22-2'!A13,'23'!$C$4:$C$1298)</f>
        <v>44947</v>
      </c>
      <c r="D13" s="359">
        <f>SUMIF('23'!$A$4:$A$1297,'22-2'!A13,'23'!$D$4:$D$1298)</f>
        <v>42795</v>
      </c>
      <c r="E13" s="121">
        <f t="shared" si="0"/>
        <v>-0.048</v>
      </c>
    </row>
    <row r="14" ht="37.5" customHeight="1" spans="1:5">
      <c r="A14" s="349" t="s">
        <v>1773</v>
      </c>
      <c r="B14" s="451" t="s">
        <v>120</v>
      </c>
      <c r="C14" s="359">
        <f>SUMIF('23'!$A$4:$A$1297,'22-2'!A14,'23'!$C$4:$C$1298)</f>
        <v>4716</v>
      </c>
      <c r="D14" s="359">
        <f>SUMIF('23'!$A$4:$A$1297,'22-2'!A14,'23'!$D$4:$D$1298)</f>
        <v>2522</v>
      </c>
      <c r="E14" s="121">
        <f t="shared" si="0"/>
        <v>-0.465</v>
      </c>
    </row>
    <row r="15" ht="37.5" customHeight="1" spans="1:5">
      <c r="A15" s="349" t="s">
        <v>1774</v>
      </c>
      <c r="B15" s="451" t="s">
        <v>121</v>
      </c>
      <c r="C15" s="359">
        <f>SUMIF('23'!$A$4:$A$1297,'22-2'!A15,'23'!$C$4:$C$1298)</f>
        <v>24021</v>
      </c>
      <c r="D15" s="359">
        <f>SUMIF('23'!$A$4:$A$1297,'22-2'!A15,'23'!$D$4:$D$1298)</f>
        <v>19001</v>
      </c>
      <c r="E15" s="121">
        <f t="shared" si="0"/>
        <v>-0.209</v>
      </c>
    </row>
    <row r="16" ht="37.5" customHeight="1" spans="1:5">
      <c r="A16" s="349" t="s">
        <v>1775</v>
      </c>
      <c r="B16" s="451" t="s">
        <v>122</v>
      </c>
      <c r="C16" s="359">
        <f>SUMIF('23'!$A$4:$A$1297,'22-2'!A16,'23'!$C$4:$C$1298)</f>
        <v>2847</v>
      </c>
      <c r="D16" s="359">
        <f>SUMIF('23'!$A$4:$A$1297,'22-2'!A16,'23'!$D$4:$D$1298)</f>
        <v>2715</v>
      </c>
      <c r="E16" s="121">
        <f t="shared" si="0"/>
        <v>-0.046</v>
      </c>
    </row>
    <row r="17" ht="37.5" customHeight="1" spans="1:5">
      <c r="A17" s="349" t="s">
        <v>1776</v>
      </c>
      <c r="B17" s="451" t="s">
        <v>123</v>
      </c>
      <c r="C17" s="359">
        <f>SUMIF('23'!$A$4:$A$1297,'22-2'!A17,'23'!$C$4:$C$1298)</f>
        <v>608</v>
      </c>
      <c r="D17" s="359">
        <f>SUMIF('23'!$A$4:$A$1297,'22-2'!A17,'23'!$D$4:$D$1298)</f>
        <v>978</v>
      </c>
      <c r="E17" s="121">
        <f t="shared" si="0"/>
        <v>0.609</v>
      </c>
    </row>
    <row r="18" ht="37.5" customHeight="1" spans="1:5">
      <c r="A18" s="349" t="s">
        <v>1777</v>
      </c>
      <c r="B18" s="451" t="s">
        <v>124</v>
      </c>
      <c r="C18" s="359">
        <f>SUMIF('23'!$A$4:$A$1297,'22-2'!A18,'23'!$C$4:$C$1298)</f>
        <v>321</v>
      </c>
      <c r="D18" s="359">
        <f>SUMIF('23'!$A$4:$A$1297,'22-2'!A18,'23'!$D$4:$D$1298)</f>
        <v>324</v>
      </c>
      <c r="E18" s="121">
        <f t="shared" si="0"/>
        <v>0.009</v>
      </c>
    </row>
    <row r="19" ht="37.5" customHeight="1" spans="1:5">
      <c r="A19" s="349" t="s">
        <v>1778</v>
      </c>
      <c r="B19" s="451" t="s">
        <v>125</v>
      </c>
      <c r="C19" s="359">
        <f>SUMIF('23'!$A$4:$A$1297,'22-2'!A19,'23'!$C$4:$C$1298)</f>
        <v>0</v>
      </c>
      <c r="D19" s="359">
        <f>SUMIF('23'!$A$4:$A$1297,'22-2'!A19,'23'!$D$4:$D$1298)</f>
        <v>0</v>
      </c>
      <c r="E19" s="121" t="str">
        <f t="shared" si="0"/>
        <v/>
      </c>
    </row>
    <row r="20" ht="37.5" customHeight="1" spans="1:5">
      <c r="A20" s="349" t="s">
        <v>1779</v>
      </c>
      <c r="B20" s="451" t="s">
        <v>126</v>
      </c>
      <c r="C20" s="359">
        <f>SUMIF('23'!$A$4:$A$1297,'22-2'!A20,'23'!$C$4:$C$1298)</f>
        <v>0</v>
      </c>
      <c r="D20" s="359">
        <f>SUMIF('23'!$A$4:$A$1297,'22-2'!A20,'23'!$D$4:$D$1298)</f>
        <v>0</v>
      </c>
      <c r="E20" s="121" t="str">
        <f t="shared" si="0"/>
        <v/>
      </c>
    </row>
    <row r="21" ht="37.5" customHeight="1" spans="1:5">
      <c r="A21" s="349" t="s">
        <v>1780</v>
      </c>
      <c r="B21" s="451" t="s">
        <v>127</v>
      </c>
      <c r="C21" s="359">
        <f>SUMIF('23'!$A$4:$A$1297,'22-2'!A21,'23'!$C$4:$C$1298)</f>
        <v>1774</v>
      </c>
      <c r="D21" s="359">
        <f>SUMIF('23'!$A$4:$A$1297,'22-2'!A21,'23'!$D$4:$D$1298)</f>
        <v>1199</v>
      </c>
      <c r="E21" s="121">
        <f t="shared" si="0"/>
        <v>-0.324</v>
      </c>
    </row>
    <row r="22" ht="37.5" customHeight="1" spans="1:5">
      <c r="A22" s="349" t="s">
        <v>1781</v>
      </c>
      <c r="B22" s="451" t="s">
        <v>128</v>
      </c>
      <c r="C22" s="359">
        <f>SUMIF('23'!$A$4:$A$1297,'22-2'!A22,'23'!$C$4:$C$1298)</f>
        <v>8009</v>
      </c>
      <c r="D22" s="359">
        <f>SUMIF('23'!$A$4:$A$1297,'22-2'!A22,'23'!$D$4:$D$1298)</f>
        <v>7921</v>
      </c>
      <c r="E22" s="121">
        <f t="shared" si="0"/>
        <v>-0.011</v>
      </c>
    </row>
    <row r="23" ht="37.5" customHeight="1" spans="1:5">
      <c r="A23" s="349" t="s">
        <v>1782</v>
      </c>
      <c r="B23" s="451" t="s">
        <v>129</v>
      </c>
      <c r="C23" s="359">
        <f>SUMIF('23'!$A$4:$A$1297,'22-2'!A23,'23'!$C$4:$C$1298)</f>
        <v>65</v>
      </c>
      <c r="D23" s="359">
        <f>SUMIF('23'!$A$4:$A$1297,'22-2'!A23,'23'!$D$4:$D$1298)</f>
        <v>395</v>
      </c>
      <c r="E23" s="121">
        <f t="shared" si="0"/>
        <v>5.077</v>
      </c>
    </row>
    <row r="24" ht="37.5" customHeight="1" spans="1:5">
      <c r="A24" s="349" t="s">
        <v>1783</v>
      </c>
      <c r="B24" s="451" t="s">
        <v>130</v>
      </c>
      <c r="C24" s="359">
        <f>SUMIF('23'!$A$4:$A$1297,'22-2'!A24,'23'!$C$4:$C$1298)</f>
        <v>2842</v>
      </c>
      <c r="D24" s="359">
        <f>SUMIF('23'!$A$4:$A$1297,'22-2'!A24,'23'!$D$4:$D$1298)</f>
        <v>2018</v>
      </c>
      <c r="E24" s="121">
        <f t="shared" si="0"/>
        <v>-0.29</v>
      </c>
    </row>
    <row r="25" ht="37.5" customHeight="1" spans="1:5">
      <c r="A25" s="349" t="s">
        <v>1784</v>
      </c>
      <c r="B25" s="451" t="s">
        <v>131</v>
      </c>
      <c r="C25" s="359">
        <f>SUMIF('23'!$A$4:$A$1297,'22-2'!A25,'23'!$C$4:$C$1298)</f>
        <v>4000</v>
      </c>
      <c r="D25" s="359">
        <f>SUMIF('23'!$A$4:$A$1297,'22-2'!A25,'23'!$D$4:$D$1298)</f>
        <v>3000</v>
      </c>
      <c r="E25" s="121">
        <f t="shared" si="0"/>
        <v>-0.25</v>
      </c>
    </row>
    <row r="26" ht="37.5" customHeight="1" spans="1:5">
      <c r="A26" s="349" t="s">
        <v>1785</v>
      </c>
      <c r="B26" s="451" t="s">
        <v>132</v>
      </c>
      <c r="C26" s="359">
        <f>SUMIF('23'!$A$4:$A$1297,'22-2'!A26,'23'!$C$4:$C$1298)</f>
        <v>9200</v>
      </c>
      <c r="D26" s="359">
        <f>SUMIF('23'!$A$4:$A$1297,'22-2'!A26,'23'!$D$4:$D$1298)</f>
        <v>8871</v>
      </c>
      <c r="E26" s="121">
        <f t="shared" si="0"/>
        <v>-0.036</v>
      </c>
    </row>
    <row r="27" ht="37.5" customHeight="1" spans="1:5">
      <c r="A27" s="349" t="s">
        <v>1748</v>
      </c>
      <c r="B27" s="451" t="s">
        <v>133</v>
      </c>
      <c r="C27" s="359">
        <f>SUMIF('23'!$A$4:$A$1297,'22-2'!A27,'23'!$C$4:$C$1298)</f>
        <v>28</v>
      </c>
      <c r="D27" s="359">
        <f>SUMIF('23'!$A$4:$A$1297,'22-2'!A27,'23'!$D$4:$D$1298)</f>
        <v>16</v>
      </c>
      <c r="E27" s="121">
        <f t="shared" si="0"/>
        <v>-0.429</v>
      </c>
    </row>
    <row r="28" ht="37.5" customHeight="1" spans="1:5">
      <c r="A28" s="349" t="s">
        <v>1750</v>
      </c>
      <c r="B28" s="451" t="s">
        <v>134</v>
      </c>
      <c r="C28" s="359">
        <f>SUMIF('23'!$A$4:$A$1297,'22-2'!A28,'23'!$C$4:$C$1298)</f>
        <v>4840</v>
      </c>
      <c r="D28" s="359">
        <f>SUMIF('23'!$A$4:$A$1297,'22-2'!A28,'23'!$D$4:$D$1298)</f>
        <v>4650</v>
      </c>
      <c r="E28" s="121">
        <f t="shared" si="0"/>
        <v>-0.039</v>
      </c>
    </row>
    <row r="29" ht="37.5" customHeight="1" spans="1:5">
      <c r="A29" s="349"/>
      <c r="B29" s="451"/>
      <c r="C29" s="359"/>
      <c r="D29" s="359"/>
      <c r="E29" s="121" t="str">
        <f t="shared" si="0"/>
        <v/>
      </c>
    </row>
    <row r="30" s="338" customFormat="1" ht="37.5" customHeight="1" spans="1:5">
      <c r="A30" s="452"/>
      <c r="B30" s="453" t="s">
        <v>1195</v>
      </c>
      <c r="C30" s="454">
        <f>SUM(C4:C28)</f>
        <v>233450</v>
      </c>
      <c r="D30" s="454">
        <f>SUM(D4:D28)</f>
        <v>219256</v>
      </c>
      <c r="E30" s="117">
        <f t="shared" si="0"/>
        <v>-0.061</v>
      </c>
    </row>
    <row r="31" ht="37.5" customHeight="1" spans="1:5">
      <c r="A31" s="345">
        <v>230</v>
      </c>
      <c r="B31" s="455" t="s">
        <v>136</v>
      </c>
      <c r="C31" s="454">
        <f>SUM(C32,C39,C78,C100,C103:C104,C111:C114)</f>
        <v>23404</v>
      </c>
      <c r="D31" s="454">
        <f>SUM(D32,D39,D78,D100,D103:D104,D111:D114)</f>
        <v>25834</v>
      </c>
      <c r="E31" s="117">
        <f t="shared" si="0"/>
        <v>0.104</v>
      </c>
    </row>
    <row r="32" ht="37.5" customHeight="1" spans="1:5">
      <c r="A32" s="349">
        <v>23001</v>
      </c>
      <c r="B32" s="456" t="s">
        <v>1196</v>
      </c>
      <c r="C32" s="359">
        <f>SUM(C33:C38)</f>
        <v>0</v>
      </c>
      <c r="D32" s="359">
        <f>SUM(D33:D38)</f>
        <v>0</v>
      </c>
      <c r="E32" s="117" t="str">
        <f t="shared" si="0"/>
        <v/>
      </c>
    </row>
    <row r="33" ht="37.5" customHeight="1" spans="1:5">
      <c r="A33" s="349">
        <v>2300102</v>
      </c>
      <c r="B33" s="457" t="s">
        <v>1197</v>
      </c>
      <c r="C33" s="359">
        <f>'03-2'!D34</f>
        <v>0</v>
      </c>
      <c r="D33" s="359"/>
      <c r="E33" s="117" t="str">
        <f t="shared" si="0"/>
        <v/>
      </c>
    </row>
    <row r="34" ht="37.5" customHeight="1" spans="1:5">
      <c r="A34" s="349">
        <v>2300103</v>
      </c>
      <c r="B34" s="457" t="s">
        <v>1198</v>
      </c>
      <c r="C34" s="359">
        <f>'03-2'!D35</f>
        <v>0</v>
      </c>
      <c r="D34" s="359"/>
      <c r="E34" s="117" t="str">
        <f t="shared" si="0"/>
        <v/>
      </c>
    </row>
    <row r="35" ht="37.5" customHeight="1" spans="1:5">
      <c r="A35" s="349">
        <v>2300104</v>
      </c>
      <c r="B35" s="457" t="s">
        <v>1199</v>
      </c>
      <c r="C35" s="359">
        <f>'03-2'!D36</f>
        <v>0</v>
      </c>
      <c r="D35" s="359"/>
      <c r="E35" s="117" t="str">
        <f t="shared" si="0"/>
        <v/>
      </c>
    </row>
    <row r="36" ht="37.5" customHeight="1" spans="1:5">
      <c r="A36" s="349">
        <v>2300105</v>
      </c>
      <c r="B36" s="457" t="s">
        <v>1200</v>
      </c>
      <c r="C36" s="359">
        <f>'03-2'!D37</f>
        <v>0</v>
      </c>
      <c r="D36" s="359"/>
      <c r="E36" s="117" t="str">
        <f t="shared" si="0"/>
        <v/>
      </c>
    </row>
    <row r="37" ht="37.5" customHeight="1" spans="1:5">
      <c r="A37" s="349">
        <v>2300106</v>
      </c>
      <c r="B37" s="457" t="s">
        <v>1201</v>
      </c>
      <c r="C37" s="359">
        <f>'03-2'!D38</f>
        <v>0</v>
      </c>
      <c r="D37" s="359"/>
      <c r="E37" s="117" t="str">
        <f t="shared" ref="E37:E68" si="1">IF(C37&gt;0,(D37-C37)/C37,"")</f>
        <v/>
      </c>
    </row>
    <row r="38" ht="37.5" customHeight="1" spans="1:5">
      <c r="A38" s="349">
        <v>2300199</v>
      </c>
      <c r="B38" s="457" t="s">
        <v>1202</v>
      </c>
      <c r="C38" s="359">
        <f>'03-2'!D39</f>
        <v>0</v>
      </c>
      <c r="D38" s="359"/>
      <c r="E38" s="117" t="str">
        <f t="shared" si="1"/>
        <v/>
      </c>
    </row>
    <row r="39" ht="37.5" customHeight="1" spans="1:5">
      <c r="A39" s="349">
        <v>230002</v>
      </c>
      <c r="B39" s="456" t="s">
        <v>1203</v>
      </c>
      <c r="C39" s="359">
        <f>SUM(C40:C77)</f>
        <v>0</v>
      </c>
      <c r="D39" s="359">
        <f>SUM(D40:D77)</f>
        <v>0</v>
      </c>
      <c r="E39" s="117" t="str">
        <f t="shared" si="1"/>
        <v/>
      </c>
    </row>
    <row r="40" ht="37.5" customHeight="1" spans="1:5">
      <c r="A40" s="349">
        <v>2300201</v>
      </c>
      <c r="B40" s="457" t="s">
        <v>1204</v>
      </c>
      <c r="C40" s="359">
        <f>'03-2'!D41</f>
        <v>0</v>
      </c>
      <c r="D40" s="359"/>
      <c r="E40" s="117" t="str">
        <f t="shared" si="1"/>
        <v/>
      </c>
    </row>
    <row r="41" ht="37.5" customHeight="1" spans="1:5">
      <c r="A41" s="349">
        <v>2300202</v>
      </c>
      <c r="B41" s="457" t="s">
        <v>1205</v>
      </c>
      <c r="C41" s="359">
        <f>'03-2'!D42</f>
        <v>0</v>
      </c>
      <c r="D41" s="359"/>
      <c r="E41" s="117" t="str">
        <f t="shared" si="1"/>
        <v/>
      </c>
    </row>
    <row r="42" ht="37.5" customHeight="1" spans="1:5">
      <c r="A42" s="349">
        <v>2300207</v>
      </c>
      <c r="B42" s="457" t="s">
        <v>1206</v>
      </c>
      <c r="C42" s="359">
        <f>'03-2'!D43</f>
        <v>0</v>
      </c>
      <c r="D42" s="359"/>
      <c r="E42" s="117" t="str">
        <f t="shared" si="1"/>
        <v/>
      </c>
    </row>
    <row r="43" ht="37.5" customHeight="1" spans="1:5">
      <c r="A43" s="349">
        <v>2300208</v>
      </c>
      <c r="B43" s="457" t="s">
        <v>1207</v>
      </c>
      <c r="C43" s="359">
        <f>'03-2'!D44</f>
        <v>0</v>
      </c>
      <c r="D43" s="359"/>
      <c r="E43" s="117" t="str">
        <f t="shared" si="1"/>
        <v/>
      </c>
    </row>
    <row r="44" ht="37.5" customHeight="1" spans="1:5">
      <c r="A44" s="349">
        <v>2300212</v>
      </c>
      <c r="B44" s="457" t="s">
        <v>1208</v>
      </c>
      <c r="C44" s="359">
        <f>'03-2'!D45</f>
        <v>0</v>
      </c>
      <c r="D44" s="359"/>
      <c r="E44" s="117" t="str">
        <f t="shared" si="1"/>
        <v/>
      </c>
    </row>
    <row r="45" ht="37.5" customHeight="1" spans="1:5">
      <c r="A45" s="349">
        <v>2300214</v>
      </c>
      <c r="B45" s="457" t="s">
        <v>1209</v>
      </c>
      <c r="C45" s="359">
        <f>'03-2'!D46</f>
        <v>0</v>
      </c>
      <c r="D45" s="359"/>
      <c r="E45" s="117" t="str">
        <f t="shared" si="1"/>
        <v/>
      </c>
    </row>
    <row r="46" ht="37.5" customHeight="1" spans="1:5">
      <c r="A46" s="349">
        <v>2300225</v>
      </c>
      <c r="B46" s="457" t="s">
        <v>1210</v>
      </c>
      <c r="C46" s="359">
        <f>'03-2'!D47</f>
        <v>0</v>
      </c>
      <c r="D46" s="359"/>
      <c r="E46" s="117" t="str">
        <f t="shared" si="1"/>
        <v/>
      </c>
    </row>
    <row r="47" ht="37.5" customHeight="1" spans="1:5">
      <c r="A47" s="349">
        <v>2300226</v>
      </c>
      <c r="B47" s="457" t="s">
        <v>1211</v>
      </c>
      <c r="C47" s="359">
        <f>'03-2'!D48</f>
        <v>0</v>
      </c>
      <c r="D47" s="359"/>
      <c r="E47" s="117" t="str">
        <f t="shared" si="1"/>
        <v/>
      </c>
    </row>
    <row r="48" ht="37.5" customHeight="1" spans="1:5">
      <c r="A48" s="349">
        <v>2300227</v>
      </c>
      <c r="B48" s="457" t="s">
        <v>1212</v>
      </c>
      <c r="C48" s="359">
        <f>'03-2'!D49</f>
        <v>0</v>
      </c>
      <c r="D48" s="359"/>
      <c r="E48" s="117" t="str">
        <f t="shared" si="1"/>
        <v/>
      </c>
    </row>
    <row r="49" ht="37.5" customHeight="1" spans="1:5">
      <c r="A49" s="349">
        <v>2300228</v>
      </c>
      <c r="B49" s="457" t="s">
        <v>1213</v>
      </c>
      <c r="C49" s="359">
        <f>'03-2'!D50</f>
        <v>0</v>
      </c>
      <c r="D49" s="359"/>
      <c r="E49" s="117" t="str">
        <f t="shared" si="1"/>
        <v/>
      </c>
    </row>
    <row r="50" ht="37.5" customHeight="1" spans="1:5">
      <c r="A50" s="349">
        <v>2300229</v>
      </c>
      <c r="B50" s="457" t="s">
        <v>1214</v>
      </c>
      <c r="C50" s="359">
        <f>'03-2'!D51</f>
        <v>0</v>
      </c>
      <c r="D50" s="359"/>
      <c r="E50" s="117" t="str">
        <f t="shared" si="1"/>
        <v/>
      </c>
    </row>
    <row r="51" ht="37.5" customHeight="1" spans="1:5">
      <c r="A51" s="349">
        <v>2300230</v>
      </c>
      <c r="B51" s="457" t="s">
        <v>1215</v>
      </c>
      <c r="C51" s="359">
        <f>'03-2'!D52</f>
        <v>0</v>
      </c>
      <c r="D51" s="359"/>
      <c r="E51" s="117" t="str">
        <f t="shared" si="1"/>
        <v/>
      </c>
    </row>
    <row r="52" ht="37.5" customHeight="1" spans="1:5">
      <c r="A52" s="349">
        <v>2300231</v>
      </c>
      <c r="B52" s="457" t="s">
        <v>1786</v>
      </c>
      <c r="C52" s="359">
        <f>'03-2'!D53</f>
        <v>0</v>
      </c>
      <c r="D52" s="359"/>
      <c r="E52" s="117" t="str">
        <f t="shared" si="1"/>
        <v/>
      </c>
    </row>
    <row r="53" ht="37.5" customHeight="1" spans="1:5">
      <c r="A53" s="349">
        <v>2300241</v>
      </c>
      <c r="B53" s="457" t="s">
        <v>1217</v>
      </c>
      <c r="C53" s="359">
        <f>'03-2'!D54</f>
        <v>0</v>
      </c>
      <c r="D53" s="359"/>
      <c r="E53" s="117" t="str">
        <f t="shared" si="1"/>
        <v/>
      </c>
    </row>
    <row r="54" ht="37.5" customHeight="1" spans="1:5">
      <c r="A54" s="349">
        <v>2300242</v>
      </c>
      <c r="B54" s="457" t="s">
        <v>1218</v>
      </c>
      <c r="C54" s="359">
        <f>'03-2'!D55</f>
        <v>0</v>
      </c>
      <c r="D54" s="359"/>
      <c r="E54" s="117" t="str">
        <f t="shared" si="1"/>
        <v/>
      </c>
    </row>
    <row r="55" ht="37.5" customHeight="1" spans="1:5">
      <c r="A55" s="349">
        <v>2300243</v>
      </c>
      <c r="B55" s="457" t="s">
        <v>1219</v>
      </c>
      <c r="C55" s="359">
        <f>'03-2'!D56</f>
        <v>0</v>
      </c>
      <c r="D55" s="359"/>
      <c r="E55" s="117" t="str">
        <f t="shared" si="1"/>
        <v/>
      </c>
    </row>
    <row r="56" ht="37.5" customHeight="1" spans="1:5">
      <c r="A56" s="349">
        <v>2300244</v>
      </c>
      <c r="B56" s="457" t="s">
        <v>1220</v>
      </c>
      <c r="C56" s="359">
        <f>'03-2'!D57</f>
        <v>0</v>
      </c>
      <c r="D56" s="359"/>
      <c r="E56" s="117" t="str">
        <f t="shared" si="1"/>
        <v/>
      </c>
    </row>
    <row r="57" ht="37.5" customHeight="1" spans="1:5">
      <c r="A57" s="349">
        <v>2300245</v>
      </c>
      <c r="B57" s="457" t="s">
        <v>1221</v>
      </c>
      <c r="C57" s="359">
        <f>'03-2'!D58</f>
        <v>0</v>
      </c>
      <c r="D57" s="359"/>
      <c r="E57" s="117" t="str">
        <f t="shared" si="1"/>
        <v/>
      </c>
    </row>
    <row r="58" ht="37.5" customHeight="1" spans="1:5">
      <c r="A58" s="349">
        <v>2300246</v>
      </c>
      <c r="B58" s="457" t="s">
        <v>1222</v>
      </c>
      <c r="C58" s="359">
        <f>'03-2'!D59</f>
        <v>0</v>
      </c>
      <c r="D58" s="359"/>
      <c r="E58" s="117" t="str">
        <f t="shared" si="1"/>
        <v/>
      </c>
    </row>
    <row r="59" ht="37.5" customHeight="1" spans="1:5">
      <c r="A59" s="349">
        <v>2300247</v>
      </c>
      <c r="B59" s="457" t="s">
        <v>1223</v>
      </c>
      <c r="C59" s="359">
        <f>'03-2'!D60</f>
        <v>0</v>
      </c>
      <c r="D59" s="359"/>
      <c r="E59" s="117" t="str">
        <f t="shared" si="1"/>
        <v/>
      </c>
    </row>
    <row r="60" ht="37.5" customHeight="1" spans="1:5">
      <c r="A60" s="349">
        <v>2300248</v>
      </c>
      <c r="B60" s="457" t="s">
        <v>1224</v>
      </c>
      <c r="C60" s="359">
        <f>'03-2'!D61</f>
        <v>0</v>
      </c>
      <c r="D60" s="359"/>
      <c r="E60" s="117" t="str">
        <f t="shared" si="1"/>
        <v/>
      </c>
    </row>
    <row r="61" ht="37.5" customHeight="1" spans="1:5">
      <c r="A61" s="349">
        <v>2300249</v>
      </c>
      <c r="B61" s="457" t="s">
        <v>1225</v>
      </c>
      <c r="C61" s="359">
        <f>'03-2'!D62</f>
        <v>0</v>
      </c>
      <c r="D61" s="359"/>
      <c r="E61" s="117" t="str">
        <f t="shared" si="1"/>
        <v/>
      </c>
    </row>
    <row r="62" ht="37.5" customHeight="1" spans="1:5">
      <c r="A62" s="349">
        <v>2300250</v>
      </c>
      <c r="B62" s="457" t="s">
        <v>1226</v>
      </c>
      <c r="C62" s="359">
        <f>'03-2'!D63</f>
        <v>0</v>
      </c>
      <c r="D62" s="359"/>
      <c r="E62" s="117" t="str">
        <f t="shared" si="1"/>
        <v/>
      </c>
    </row>
    <row r="63" ht="37.5" customHeight="1" spans="1:5">
      <c r="A63" s="349">
        <v>2300251</v>
      </c>
      <c r="B63" s="457" t="s">
        <v>1227</v>
      </c>
      <c r="C63" s="359">
        <f>'03-2'!D64</f>
        <v>0</v>
      </c>
      <c r="D63" s="359"/>
      <c r="E63" s="117" t="str">
        <f t="shared" si="1"/>
        <v/>
      </c>
    </row>
    <row r="64" ht="37.5" customHeight="1" spans="1:5">
      <c r="A64" s="349">
        <v>2300252</v>
      </c>
      <c r="B64" s="457" t="s">
        <v>1228</v>
      </c>
      <c r="C64" s="359">
        <f>'03-2'!D65</f>
        <v>0</v>
      </c>
      <c r="D64" s="359"/>
      <c r="E64" s="117" t="str">
        <f t="shared" si="1"/>
        <v/>
      </c>
    </row>
    <row r="65" ht="37.5" customHeight="1" spans="1:5">
      <c r="A65" s="349">
        <v>2300253</v>
      </c>
      <c r="B65" s="457" t="s">
        <v>1229</v>
      </c>
      <c r="C65" s="359">
        <f>'03-2'!D66</f>
        <v>0</v>
      </c>
      <c r="D65" s="359"/>
      <c r="E65" s="117" t="str">
        <f t="shared" si="1"/>
        <v/>
      </c>
    </row>
    <row r="66" ht="37.5" customHeight="1" spans="1:5">
      <c r="A66" s="349">
        <v>2300254</v>
      </c>
      <c r="B66" s="457" t="s">
        <v>1230</v>
      </c>
      <c r="C66" s="359">
        <f>'03-2'!D67</f>
        <v>0</v>
      </c>
      <c r="D66" s="359"/>
      <c r="E66" s="117" t="str">
        <f t="shared" si="1"/>
        <v/>
      </c>
    </row>
    <row r="67" ht="37.5" customHeight="1" spans="1:5">
      <c r="A67" s="349">
        <v>2300255</v>
      </c>
      <c r="B67" s="457" t="s">
        <v>1231</v>
      </c>
      <c r="C67" s="359">
        <f>'03-2'!D68</f>
        <v>0</v>
      </c>
      <c r="D67" s="359"/>
      <c r="E67" s="117" t="str">
        <f t="shared" si="1"/>
        <v/>
      </c>
    </row>
    <row r="68" ht="37.5" customHeight="1" spans="1:5">
      <c r="A68" s="349">
        <v>2300256</v>
      </c>
      <c r="B68" s="457" t="s">
        <v>1232</v>
      </c>
      <c r="C68" s="359">
        <f>'03-2'!D69</f>
        <v>0</v>
      </c>
      <c r="D68" s="359"/>
      <c r="E68" s="117" t="str">
        <f t="shared" si="1"/>
        <v/>
      </c>
    </row>
    <row r="69" ht="37.5" customHeight="1" spans="1:5">
      <c r="A69" s="349">
        <v>2300257</v>
      </c>
      <c r="B69" s="457" t="s">
        <v>1233</v>
      </c>
      <c r="C69" s="359">
        <f>'03-2'!D70</f>
        <v>0</v>
      </c>
      <c r="D69" s="359"/>
      <c r="E69" s="117" t="str">
        <f t="shared" ref="E69:E100" si="2">IF(C69&gt;0,(D69-C69)/C69,"")</f>
        <v/>
      </c>
    </row>
    <row r="70" ht="37.5" customHeight="1" spans="1:5">
      <c r="A70" s="349">
        <v>2300258</v>
      </c>
      <c r="B70" s="457" t="s">
        <v>1234</v>
      </c>
      <c r="C70" s="359">
        <f>'03-2'!D71</f>
        <v>0</v>
      </c>
      <c r="D70" s="359"/>
      <c r="E70" s="117" t="str">
        <f t="shared" si="2"/>
        <v/>
      </c>
    </row>
    <row r="71" ht="37.5" customHeight="1" spans="1:5">
      <c r="A71" s="349">
        <v>2300259</v>
      </c>
      <c r="B71" s="457" t="s">
        <v>1235</v>
      </c>
      <c r="C71" s="359">
        <f>'03-2'!D72</f>
        <v>0</v>
      </c>
      <c r="D71" s="359"/>
      <c r="E71" s="117" t="str">
        <f t="shared" si="2"/>
        <v/>
      </c>
    </row>
    <row r="72" ht="37.5" customHeight="1" spans="1:5">
      <c r="A72" s="349">
        <v>2300260</v>
      </c>
      <c r="B72" s="457" t="s">
        <v>1236</v>
      </c>
      <c r="C72" s="359">
        <f>'03-2'!D73</f>
        <v>0</v>
      </c>
      <c r="D72" s="359"/>
      <c r="E72" s="117" t="str">
        <f t="shared" si="2"/>
        <v/>
      </c>
    </row>
    <row r="73" ht="37.5" customHeight="1" spans="1:5">
      <c r="A73" s="349">
        <v>2300269</v>
      </c>
      <c r="B73" s="457" t="s">
        <v>1237</v>
      </c>
      <c r="C73" s="359">
        <f>'03-2'!D74</f>
        <v>0</v>
      </c>
      <c r="D73" s="359"/>
      <c r="E73" s="117" t="str">
        <f t="shared" si="2"/>
        <v/>
      </c>
    </row>
    <row r="74" ht="37.5" customHeight="1" spans="1:5">
      <c r="A74" s="349">
        <v>2300296</v>
      </c>
      <c r="B74" s="457" t="s">
        <v>1787</v>
      </c>
      <c r="C74" s="359">
        <f>'03-2'!D75</f>
        <v>0</v>
      </c>
      <c r="D74" s="359"/>
      <c r="E74" s="117" t="str">
        <f t="shared" si="2"/>
        <v/>
      </c>
    </row>
    <row r="75" ht="37.5" customHeight="1" spans="1:5">
      <c r="A75" s="349">
        <v>2300297</v>
      </c>
      <c r="B75" s="457" t="s">
        <v>1788</v>
      </c>
      <c r="C75" s="359">
        <f>'03-2'!D76</f>
        <v>0</v>
      </c>
      <c r="D75" s="359"/>
      <c r="E75" s="117" t="str">
        <f t="shared" si="2"/>
        <v/>
      </c>
    </row>
    <row r="76" ht="37.5" customHeight="1" spans="1:5">
      <c r="A76" s="349">
        <v>2300298</v>
      </c>
      <c r="B76" s="457" t="s">
        <v>1789</v>
      </c>
      <c r="C76" s="359">
        <f>'03-2'!D77</f>
        <v>0</v>
      </c>
      <c r="D76" s="359"/>
      <c r="E76" s="117" t="str">
        <f t="shared" si="2"/>
        <v/>
      </c>
    </row>
    <row r="77" ht="37.5" customHeight="1" spans="1:5">
      <c r="A77" s="349">
        <v>2300299</v>
      </c>
      <c r="B77" s="457" t="s">
        <v>1241</v>
      </c>
      <c r="C77" s="359">
        <f>'03-2'!D78</f>
        <v>0</v>
      </c>
      <c r="D77" s="359"/>
      <c r="E77" s="117" t="str">
        <f t="shared" si="2"/>
        <v/>
      </c>
    </row>
    <row r="78" ht="37.5" customHeight="1" spans="1:7">
      <c r="A78" s="349">
        <v>23003</v>
      </c>
      <c r="B78" s="456" t="s">
        <v>1242</v>
      </c>
      <c r="C78" s="359">
        <f>SUM(C79:C99)</f>
        <v>0</v>
      </c>
      <c r="D78" s="359">
        <f>SUM(D79:D99)</f>
        <v>0</v>
      </c>
      <c r="E78" s="117" t="str">
        <f t="shared" si="2"/>
        <v/>
      </c>
      <c r="G78" s="226">
        <f>SUBTOTAL(9,D39:D78)</f>
        <v>0</v>
      </c>
    </row>
    <row r="79" ht="37.5" customHeight="1" spans="1:5">
      <c r="A79" s="349">
        <v>2300301</v>
      </c>
      <c r="B79" s="457" t="s">
        <v>951</v>
      </c>
      <c r="C79" s="359">
        <f>'03-2'!D80</f>
        <v>0</v>
      </c>
      <c r="D79" s="359"/>
      <c r="E79" s="117" t="str">
        <f t="shared" si="2"/>
        <v/>
      </c>
    </row>
    <row r="80" ht="37.5" customHeight="1" spans="1:5">
      <c r="A80" s="349">
        <v>2300302</v>
      </c>
      <c r="B80" s="457" t="s">
        <v>1173</v>
      </c>
      <c r="C80" s="359">
        <f>'03-2'!D81</f>
        <v>0</v>
      </c>
      <c r="D80" s="359"/>
      <c r="E80" s="117" t="str">
        <f t="shared" si="2"/>
        <v/>
      </c>
    </row>
    <row r="81" ht="37.5" customHeight="1" spans="1:5">
      <c r="A81" s="349">
        <v>2300303</v>
      </c>
      <c r="B81" s="457" t="s">
        <v>1174</v>
      </c>
      <c r="C81" s="359">
        <f>'03-2'!D82</f>
        <v>0</v>
      </c>
      <c r="D81" s="359"/>
      <c r="E81" s="117" t="str">
        <f t="shared" si="2"/>
        <v/>
      </c>
    </row>
    <row r="82" ht="37.5" customHeight="1" spans="1:5">
      <c r="A82" s="349">
        <v>2300304</v>
      </c>
      <c r="B82" s="457" t="s">
        <v>1175</v>
      </c>
      <c r="C82" s="359">
        <f>'03-2'!D83</f>
        <v>0</v>
      </c>
      <c r="D82" s="359"/>
      <c r="E82" s="117" t="str">
        <f t="shared" si="2"/>
        <v/>
      </c>
    </row>
    <row r="83" ht="37.5" customHeight="1" spans="1:5">
      <c r="A83" s="349">
        <v>2300305</v>
      </c>
      <c r="B83" s="457" t="s">
        <v>952</v>
      </c>
      <c r="C83" s="359">
        <f>'03-2'!D84</f>
        <v>0</v>
      </c>
      <c r="D83" s="359"/>
      <c r="E83" s="117" t="str">
        <f t="shared" si="2"/>
        <v/>
      </c>
    </row>
    <row r="84" ht="37.5" customHeight="1" spans="1:5">
      <c r="A84" s="349">
        <v>2300306</v>
      </c>
      <c r="B84" s="457" t="s">
        <v>1176</v>
      </c>
      <c r="C84" s="359">
        <f>'03-2'!D85</f>
        <v>0</v>
      </c>
      <c r="D84" s="359"/>
      <c r="E84" s="117" t="str">
        <f t="shared" si="2"/>
        <v/>
      </c>
    </row>
    <row r="85" ht="37.5" customHeight="1" spans="1:5">
      <c r="A85" s="349">
        <v>2300307</v>
      </c>
      <c r="B85" s="457" t="s">
        <v>1177</v>
      </c>
      <c r="C85" s="359">
        <f>'03-2'!D86</f>
        <v>0</v>
      </c>
      <c r="D85" s="359"/>
      <c r="E85" s="117" t="str">
        <f t="shared" si="2"/>
        <v/>
      </c>
    </row>
    <row r="86" ht="37.5" customHeight="1" spans="1:5">
      <c r="A86" s="349">
        <v>2300308</v>
      </c>
      <c r="B86" s="457" t="s">
        <v>1178</v>
      </c>
      <c r="C86" s="359">
        <f>'03-2'!D87</f>
        <v>0</v>
      </c>
      <c r="D86" s="359"/>
      <c r="E86" s="117" t="str">
        <f t="shared" si="2"/>
        <v/>
      </c>
    </row>
    <row r="87" ht="37.5" customHeight="1" spans="1:5">
      <c r="A87" s="349">
        <v>2300310</v>
      </c>
      <c r="B87" s="457" t="s">
        <v>1179</v>
      </c>
      <c r="C87" s="359">
        <f>'03-2'!D88</f>
        <v>0</v>
      </c>
      <c r="D87" s="359"/>
      <c r="E87" s="117" t="str">
        <f t="shared" si="2"/>
        <v/>
      </c>
    </row>
    <row r="88" ht="37.5" customHeight="1" spans="1:5">
      <c r="A88" s="349">
        <v>2300311</v>
      </c>
      <c r="B88" s="457" t="s">
        <v>955</v>
      </c>
      <c r="C88" s="359">
        <f>'03-2'!D89</f>
        <v>0</v>
      </c>
      <c r="D88" s="359"/>
      <c r="E88" s="117" t="str">
        <f t="shared" si="2"/>
        <v/>
      </c>
    </row>
    <row r="89" ht="37.5" customHeight="1" spans="1:5">
      <c r="A89" s="349">
        <v>2300312</v>
      </c>
      <c r="B89" s="457" t="s">
        <v>1180</v>
      </c>
      <c r="C89" s="359">
        <f>'03-2'!D90</f>
        <v>0</v>
      </c>
      <c r="D89" s="359"/>
      <c r="E89" s="117" t="str">
        <f t="shared" si="2"/>
        <v/>
      </c>
    </row>
    <row r="90" ht="37.5" customHeight="1" spans="1:5">
      <c r="A90" s="349">
        <v>2300313</v>
      </c>
      <c r="B90" s="457" t="s">
        <v>1181</v>
      </c>
      <c r="C90" s="359">
        <f>'03-2'!D91</f>
        <v>0</v>
      </c>
      <c r="D90" s="359"/>
      <c r="E90" s="117" t="str">
        <f t="shared" si="2"/>
        <v/>
      </c>
    </row>
    <row r="91" ht="37.5" customHeight="1" spans="1:5">
      <c r="A91" s="349">
        <v>2300314</v>
      </c>
      <c r="B91" s="457" t="s">
        <v>957</v>
      </c>
      <c r="C91" s="359">
        <f>'03-2'!D92</f>
        <v>0</v>
      </c>
      <c r="D91" s="359"/>
      <c r="E91" s="117" t="str">
        <f t="shared" si="2"/>
        <v/>
      </c>
    </row>
    <row r="92" ht="37.5" customHeight="1" spans="1:5">
      <c r="A92" s="349">
        <v>2300315</v>
      </c>
      <c r="B92" s="457" t="s">
        <v>1182</v>
      </c>
      <c r="C92" s="359">
        <f>'03-2'!D93</f>
        <v>0</v>
      </c>
      <c r="D92" s="359"/>
      <c r="E92" s="117" t="str">
        <f t="shared" si="2"/>
        <v/>
      </c>
    </row>
    <row r="93" ht="37.5" customHeight="1" spans="1:5">
      <c r="A93" s="349">
        <v>2300316</v>
      </c>
      <c r="B93" s="457" t="s">
        <v>1183</v>
      </c>
      <c r="C93" s="359">
        <f>'03-2'!D94</f>
        <v>0</v>
      </c>
      <c r="D93" s="359"/>
      <c r="E93" s="117" t="str">
        <f t="shared" si="2"/>
        <v/>
      </c>
    </row>
    <row r="94" ht="37.5" customHeight="1" spans="1:5">
      <c r="A94" s="349">
        <v>2300317</v>
      </c>
      <c r="B94" s="457" t="s">
        <v>1184</v>
      </c>
      <c r="C94" s="359">
        <f>'03-2'!D95</f>
        <v>0</v>
      </c>
      <c r="D94" s="359"/>
      <c r="E94" s="117" t="str">
        <f t="shared" si="2"/>
        <v/>
      </c>
    </row>
    <row r="95" ht="37.5" customHeight="1" spans="1:5">
      <c r="A95" s="349">
        <v>2300320</v>
      </c>
      <c r="B95" s="457" t="s">
        <v>1185</v>
      </c>
      <c r="C95" s="359">
        <f>'03-2'!D96</f>
        <v>0</v>
      </c>
      <c r="D95" s="359"/>
      <c r="E95" s="117" t="str">
        <f t="shared" si="2"/>
        <v/>
      </c>
    </row>
    <row r="96" ht="37.5" customHeight="1" spans="1:5">
      <c r="A96" s="349">
        <v>2300321</v>
      </c>
      <c r="B96" s="457" t="s">
        <v>958</v>
      </c>
      <c r="C96" s="359">
        <f>'03-2'!D97</f>
        <v>0</v>
      </c>
      <c r="D96" s="359"/>
      <c r="E96" s="117" t="str">
        <f t="shared" si="2"/>
        <v/>
      </c>
    </row>
    <row r="97" ht="37.5" customHeight="1" spans="1:5">
      <c r="A97" s="349">
        <v>2300322</v>
      </c>
      <c r="B97" s="457" t="s">
        <v>1186</v>
      </c>
      <c r="C97" s="359">
        <f>'03-2'!D98</f>
        <v>0</v>
      </c>
      <c r="D97" s="359"/>
      <c r="E97" s="117" t="str">
        <f t="shared" si="2"/>
        <v/>
      </c>
    </row>
    <row r="98" ht="37.5" customHeight="1" spans="1:5">
      <c r="A98" s="349">
        <v>2300324</v>
      </c>
      <c r="B98" s="457" t="s">
        <v>1187</v>
      </c>
      <c r="C98" s="359">
        <f>'03-2'!D99</f>
        <v>0</v>
      </c>
      <c r="D98" s="359"/>
      <c r="E98" s="121" t="str">
        <f t="shared" si="2"/>
        <v/>
      </c>
    </row>
    <row r="99" ht="37.5" customHeight="1" spans="1:5">
      <c r="A99" s="349">
        <v>2300399</v>
      </c>
      <c r="B99" s="457" t="s">
        <v>959</v>
      </c>
      <c r="C99" s="359">
        <f>'03-2'!D100</f>
        <v>0</v>
      </c>
      <c r="D99" s="359"/>
      <c r="E99" s="121" t="str">
        <f t="shared" si="2"/>
        <v/>
      </c>
    </row>
    <row r="100" ht="37.5" customHeight="1" spans="1:5">
      <c r="A100" s="458">
        <v>23006</v>
      </c>
      <c r="B100" s="456" t="s">
        <v>137</v>
      </c>
      <c r="C100" s="359">
        <f>SUM(C101:C102)</f>
        <v>23404</v>
      </c>
      <c r="D100" s="359">
        <f>SUM(D101:D102)</f>
        <v>25834</v>
      </c>
      <c r="E100" s="121">
        <f t="shared" si="2"/>
        <v>0.104</v>
      </c>
    </row>
    <row r="101" ht="37.5" customHeight="1" spans="1:5">
      <c r="A101" s="458">
        <v>2300601</v>
      </c>
      <c r="B101" s="457" t="s">
        <v>138</v>
      </c>
      <c r="C101" s="359">
        <f>'03-2'!D102</f>
        <v>16980</v>
      </c>
      <c r="D101" s="359">
        <f>21117-1707</f>
        <v>19410</v>
      </c>
      <c r="E101" s="121">
        <f t="shared" ref="E101:E127" si="3">IF(C101&gt;0,(D101-C101)/C101,"")</f>
        <v>0.143</v>
      </c>
    </row>
    <row r="102" ht="37.5" customHeight="1" spans="1:5">
      <c r="A102" s="458">
        <v>2300602</v>
      </c>
      <c r="B102" s="457" t="s">
        <v>139</v>
      </c>
      <c r="C102" s="359">
        <f>'03-2'!D103</f>
        <v>6424</v>
      </c>
      <c r="D102" s="359">
        <v>6424</v>
      </c>
      <c r="E102" s="121">
        <f t="shared" si="3"/>
        <v>0</v>
      </c>
    </row>
    <row r="103" ht="36" customHeight="1" spans="1:5">
      <c r="A103" s="349">
        <v>23008</v>
      </c>
      <c r="B103" s="456" t="s">
        <v>140</v>
      </c>
      <c r="C103" s="359">
        <f>'03-2'!D104</f>
        <v>0</v>
      </c>
      <c r="D103" s="359"/>
      <c r="E103" s="121" t="str">
        <f t="shared" si="3"/>
        <v/>
      </c>
    </row>
    <row r="104" s="446" customFormat="1" ht="37.5" customHeight="1" spans="1:5">
      <c r="A104" s="349">
        <v>2301101</v>
      </c>
      <c r="B104" s="456" t="s">
        <v>1243</v>
      </c>
      <c r="C104" s="359">
        <f>SUM(C105,C109:C110)</f>
        <v>0</v>
      </c>
      <c r="D104" s="359">
        <f>SUM(D105,D109:D110)</f>
        <v>0</v>
      </c>
      <c r="E104" s="117" t="str">
        <f t="shared" si="3"/>
        <v/>
      </c>
    </row>
    <row r="105" s="446" customFormat="1" ht="37.5" customHeight="1" spans="1:5">
      <c r="A105" s="349"/>
      <c r="B105" s="457" t="s">
        <v>1244</v>
      </c>
      <c r="C105" s="359">
        <f>SUM(C106:C108)</f>
        <v>0</v>
      </c>
      <c r="D105" s="359">
        <f>SUM(D106:D108)</f>
        <v>0</v>
      </c>
      <c r="E105" s="117" t="str">
        <f t="shared" si="3"/>
        <v/>
      </c>
    </row>
    <row r="106" s="446" customFormat="1" ht="37.5" customHeight="1" spans="1:5">
      <c r="A106" s="349"/>
      <c r="B106" s="459" t="s">
        <v>1245</v>
      </c>
      <c r="C106" s="359">
        <f>'03-2'!D107</f>
        <v>0</v>
      </c>
      <c r="D106" s="359"/>
      <c r="E106" s="117" t="str">
        <f t="shared" si="3"/>
        <v/>
      </c>
    </row>
    <row r="107" s="446" customFormat="1" ht="37.5" customHeight="1" spans="1:5">
      <c r="A107" s="349"/>
      <c r="B107" s="459" t="s">
        <v>1246</v>
      </c>
      <c r="C107" s="359">
        <f>'03-2'!D108</f>
        <v>0</v>
      </c>
      <c r="D107" s="359"/>
      <c r="E107" s="117" t="str">
        <f t="shared" si="3"/>
        <v/>
      </c>
    </row>
    <row r="108" s="446" customFormat="1" ht="37.5" customHeight="1" spans="1:5">
      <c r="A108" s="349"/>
      <c r="B108" s="459" t="s">
        <v>1247</v>
      </c>
      <c r="C108" s="359">
        <f>'03-2'!D109</f>
        <v>0</v>
      </c>
      <c r="D108" s="359"/>
      <c r="E108" s="117" t="str">
        <f t="shared" si="3"/>
        <v/>
      </c>
    </row>
    <row r="109" s="446" customFormat="1" ht="37.5" customHeight="1" spans="1:5">
      <c r="A109" s="349"/>
      <c r="B109" s="457" t="s">
        <v>1248</v>
      </c>
      <c r="C109" s="359"/>
      <c r="D109" s="359"/>
      <c r="E109" s="117" t="str">
        <f t="shared" si="3"/>
        <v/>
      </c>
    </row>
    <row r="110" s="446" customFormat="1" ht="37.5" customHeight="1" spans="1:5">
      <c r="A110" s="349"/>
      <c r="B110" s="457" t="s">
        <v>1249</v>
      </c>
      <c r="C110" s="359"/>
      <c r="D110" s="359"/>
      <c r="E110" s="117" t="str">
        <f t="shared" si="3"/>
        <v/>
      </c>
    </row>
    <row r="111" s="446" customFormat="1" ht="36" customHeight="1" spans="1:5">
      <c r="A111" s="460">
        <v>23015</v>
      </c>
      <c r="B111" s="456" t="s">
        <v>141</v>
      </c>
      <c r="C111" s="359"/>
      <c r="D111" s="359"/>
      <c r="E111" s="117" t="str">
        <f t="shared" si="3"/>
        <v/>
      </c>
    </row>
    <row r="112" s="446" customFormat="1" ht="36" customHeight="1" spans="1:5">
      <c r="A112" s="460">
        <v>23016</v>
      </c>
      <c r="B112" s="456" t="s">
        <v>142</v>
      </c>
      <c r="C112" s="359"/>
      <c r="D112" s="359"/>
      <c r="E112" s="117" t="str">
        <f t="shared" si="3"/>
        <v/>
      </c>
    </row>
    <row r="113" s="446" customFormat="1" ht="36" customHeight="1" spans="1:5">
      <c r="A113" s="460">
        <v>23013</v>
      </c>
      <c r="B113" s="456" t="s">
        <v>1702</v>
      </c>
      <c r="C113" s="359"/>
      <c r="D113" s="359"/>
      <c r="E113" s="117" t="str">
        <f t="shared" si="3"/>
        <v/>
      </c>
    </row>
    <row r="114" s="446" customFormat="1" ht="36" customHeight="1" spans="1:5">
      <c r="A114" s="460">
        <v>23021</v>
      </c>
      <c r="B114" s="456" t="s">
        <v>1703</v>
      </c>
      <c r="C114" s="359">
        <f>SUM(C115:C118)</f>
        <v>0</v>
      </c>
      <c r="D114" s="359">
        <f>SUM(D115:D118)</f>
        <v>0</v>
      </c>
      <c r="E114" s="117" t="str">
        <f t="shared" si="3"/>
        <v/>
      </c>
    </row>
    <row r="115" s="446" customFormat="1" ht="36" customHeight="1" spans="1:5">
      <c r="A115" s="460">
        <v>2302101</v>
      </c>
      <c r="B115" s="457" t="s">
        <v>1704</v>
      </c>
      <c r="C115" s="359"/>
      <c r="D115" s="359"/>
      <c r="E115" s="117" t="str">
        <f t="shared" si="3"/>
        <v/>
      </c>
    </row>
    <row r="116" s="446" customFormat="1" ht="36" customHeight="1" spans="1:5">
      <c r="A116" s="460">
        <v>2302102</v>
      </c>
      <c r="B116" s="457" t="s">
        <v>1705</v>
      </c>
      <c r="C116" s="359"/>
      <c r="D116" s="359"/>
      <c r="E116" s="117" t="str">
        <f t="shared" si="3"/>
        <v/>
      </c>
    </row>
    <row r="117" s="446" customFormat="1" ht="36" customHeight="1" spans="1:5">
      <c r="A117" s="460">
        <v>2302103</v>
      </c>
      <c r="B117" s="457" t="s">
        <v>1706</v>
      </c>
      <c r="C117" s="359"/>
      <c r="D117" s="359"/>
      <c r="E117" s="117" t="str">
        <f t="shared" si="3"/>
        <v/>
      </c>
    </row>
    <row r="118" s="446" customFormat="1" ht="36" customHeight="1" spans="1:5">
      <c r="A118" s="460">
        <v>2302199</v>
      </c>
      <c r="B118" s="457" t="s">
        <v>1707</v>
      </c>
      <c r="C118" s="359"/>
      <c r="D118" s="359"/>
      <c r="E118" s="117" t="str">
        <f t="shared" si="3"/>
        <v/>
      </c>
    </row>
    <row r="119" s="446" customFormat="1" ht="37.5" customHeight="1" spans="1:5">
      <c r="A119" s="349">
        <v>231</v>
      </c>
      <c r="B119" s="243" t="s">
        <v>144</v>
      </c>
      <c r="C119" s="454">
        <f>SUM(C120,C123:C124)</f>
        <v>25800</v>
      </c>
      <c r="D119" s="454">
        <f>SUM(D120,D123:D124)</f>
        <v>20</v>
      </c>
      <c r="E119" s="117">
        <f t="shared" si="3"/>
        <v>-0.999</v>
      </c>
    </row>
    <row r="120" s="446" customFormat="1" ht="37.5" customHeight="1" spans="1:5">
      <c r="A120" s="426">
        <v>2310301</v>
      </c>
      <c r="B120" s="456" t="s">
        <v>145</v>
      </c>
      <c r="C120" s="359">
        <f>SUM(C121:C122)</f>
        <v>25800</v>
      </c>
      <c r="D120" s="359">
        <f>SUM(D121:D122)</f>
        <v>20</v>
      </c>
      <c r="E120" s="121">
        <f t="shared" si="3"/>
        <v>-0.999</v>
      </c>
    </row>
    <row r="121" s="446" customFormat="1" ht="37.5" customHeight="1" spans="1:5">
      <c r="A121" s="426"/>
      <c r="B121" s="457" t="s">
        <v>146</v>
      </c>
      <c r="C121" s="454"/>
      <c r="D121" s="359">
        <v>20</v>
      </c>
      <c r="E121" s="121" t="str">
        <f t="shared" si="3"/>
        <v/>
      </c>
    </row>
    <row r="122" s="446" customFormat="1" ht="37.5" customHeight="1" spans="1:5">
      <c r="A122" s="426"/>
      <c r="B122" s="457" t="s">
        <v>147</v>
      </c>
      <c r="C122" s="359">
        <f>'03-2'!D118</f>
        <v>25800</v>
      </c>
      <c r="D122" s="454"/>
      <c r="E122" s="121">
        <f t="shared" si="3"/>
        <v>-1</v>
      </c>
    </row>
    <row r="123" s="446" customFormat="1" ht="37.5" customHeight="1" spans="1:5">
      <c r="A123" s="426">
        <v>2310302</v>
      </c>
      <c r="B123" s="456" t="s">
        <v>148</v>
      </c>
      <c r="C123" s="454"/>
      <c r="D123" s="454"/>
      <c r="E123" s="121" t="str">
        <f t="shared" si="3"/>
        <v/>
      </c>
    </row>
    <row r="124" s="446" customFormat="1" ht="37.5" customHeight="1" spans="1:5">
      <c r="A124" s="426">
        <v>2310399</v>
      </c>
      <c r="B124" s="456" t="s">
        <v>149</v>
      </c>
      <c r="C124" s="454"/>
      <c r="D124" s="454"/>
      <c r="E124" s="121" t="str">
        <f t="shared" si="3"/>
        <v/>
      </c>
    </row>
    <row r="125" s="446" customFormat="1" ht="36" customHeight="1" spans="1:5">
      <c r="A125" s="461">
        <v>23009</v>
      </c>
      <c r="B125" s="462" t="s">
        <v>150</v>
      </c>
      <c r="C125" s="454"/>
      <c r="D125" s="454"/>
      <c r="E125" s="117" t="str">
        <f t="shared" si="3"/>
        <v/>
      </c>
    </row>
    <row r="126" s="446" customFormat="1" ht="37.5" customHeight="1" spans="1:5">
      <c r="A126" s="461" t="s">
        <v>1250</v>
      </c>
      <c r="B126" s="455" t="s">
        <v>1251</v>
      </c>
      <c r="C126" s="454">
        <f>'03-2'!D122</f>
        <v>0</v>
      </c>
      <c r="D126" s="454"/>
      <c r="E126" s="117" t="str">
        <f t="shared" si="3"/>
        <v/>
      </c>
    </row>
    <row r="127" ht="37.5" customHeight="1" spans="1:5">
      <c r="A127" s="452"/>
      <c r="B127" s="463" t="s">
        <v>151</v>
      </c>
      <c r="C127" s="454">
        <f>SUM(C30:C31,C119,C125:C126)</f>
        <v>282654</v>
      </c>
      <c r="D127" s="454">
        <f>SUM(D30:D31,D119,D125:D126)</f>
        <v>245110</v>
      </c>
      <c r="E127" s="117">
        <f t="shared" si="3"/>
        <v>-0.133</v>
      </c>
    </row>
    <row r="128" s="447" customFormat="1" ht="47" customHeight="1" spans="1:5">
      <c r="A128" s="464"/>
      <c r="B128" s="465"/>
      <c r="C128" s="466" t="s">
        <v>1790</v>
      </c>
      <c r="D128" s="466" t="s">
        <v>1790</v>
      </c>
      <c r="E128" s="465"/>
    </row>
    <row r="129" s="447" customFormat="1" ht="46" customHeight="1" spans="1:5">
      <c r="A129" s="464"/>
      <c r="B129" s="467"/>
      <c r="C129" s="467"/>
      <c r="D129" s="468"/>
      <c r="E129" s="467"/>
    </row>
    <row r="130" ht="52" customHeight="1" spans="2:5">
      <c r="B130" s="465"/>
      <c r="C130" s="465"/>
      <c r="D130" s="468"/>
      <c r="E130" s="465"/>
    </row>
    <row r="131" ht="12" customHeight="1" spans="2:5">
      <c r="B131" s="467"/>
      <c r="C131" s="467"/>
      <c r="D131" s="467"/>
      <c r="E131" s="467"/>
    </row>
    <row r="132" ht="49" customHeight="1" spans="2:5">
      <c r="B132" s="467"/>
      <c r="C132" s="467"/>
      <c r="D132" s="467"/>
      <c r="E132" s="467"/>
    </row>
    <row r="133" ht="18.75" spans="2:5">
      <c r="B133" s="467"/>
      <c r="C133" s="467"/>
      <c r="D133" s="467"/>
      <c r="E133" s="467">
        <f>IF(C30&lt;&gt;0,IF((D30/C30-1)&lt;-30%,"",IF((D30/C30-1)&gt;30%,"",D30/C30-1)),"")</f>
        <v>-0.0608010280573998</v>
      </c>
    </row>
  </sheetData>
  <mergeCells count="3">
    <mergeCell ref="B1:E1"/>
    <mergeCell ref="B132:E132"/>
    <mergeCell ref="B133:E133"/>
  </mergeCells>
  <conditionalFormatting sqref="E2">
    <cfRule type="cellIs" dxfId="0" priority="44" stopIfTrue="1" operator="lessThanOrEqual">
      <formula>-1</formula>
    </cfRule>
  </conditionalFormatting>
  <conditionalFormatting sqref="A111:A113">
    <cfRule type="expression" dxfId="1" priority="16" stopIfTrue="1">
      <formula>"len($A:$A)=3"</formula>
    </cfRule>
  </conditionalFormatting>
  <conditionalFormatting sqref="A114:A118">
    <cfRule type="expression" dxfId="1" priority="14" stopIfTrue="1">
      <formula>"len($A:$A)=3"</formula>
    </cfRule>
  </conditionalFormatting>
  <conditionalFormatting sqref="B106:B108">
    <cfRule type="expression" dxfId="1" priority="13" stopIfTrue="1">
      <formula>"len($A:$A)=3"</formula>
    </cfRule>
    <cfRule type="expression" dxfId="1" priority="12" stopIfTrue="1">
      <formula>"len($A:$A)=3"</formula>
    </cfRule>
    <cfRule type="expression" dxfId="1" priority="11" stopIfTrue="1">
      <formula>"len($A:$A)=3"</formula>
    </cfRule>
  </conditionalFormatting>
  <conditionalFormatting sqref="D101:D102">
    <cfRule type="cellIs" dxfId="0" priority="1" stopIfTrue="1" operator="lessThanOrEqual">
      <formula>-1</formula>
    </cfRule>
  </conditionalFormatting>
  <conditionalFormatting sqref="A100 A103">
    <cfRule type="expression" dxfId="1" priority="15" stopIfTrue="1">
      <formula>"len($A:$A)=3"</formula>
    </cfRule>
  </conditionalFormatting>
  <conditionalFormatting sqref="A125:B126">
    <cfRule type="expression" dxfId="1" priority="1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E1313"/>
  <sheetViews>
    <sheetView showGridLines="0" showZeros="0" zoomScaleSheetLayoutView="78" workbookViewId="0">
      <pane xSplit="1" ySplit="3" topLeftCell="B4" activePane="bottomRight" state="frozen"/>
      <selection/>
      <selection pane="topRight"/>
      <selection pane="bottomLeft"/>
      <selection pane="bottomRight" activeCell="J17" sqref="J17"/>
    </sheetView>
  </sheetViews>
  <sheetFormatPr defaultColWidth="9" defaultRowHeight="14.25" outlineLevelCol="4"/>
  <cols>
    <col min="1" max="1" width="19.125" style="335" customWidth="1"/>
    <col min="2" max="2" width="50.625" style="335" customWidth="1"/>
    <col min="3" max="4" width="20.625" style="335" customWidth="1"/>
    <col min="5" max="5" width="20.625" style="336" customWidth="1"/>
    <col min="6" max="6" width="12.625" style="335"/>
    <col min="7" max="16384" width="9" style="335"/>
  </cols>
  <sheetData>
    <row r="1" s="248" customFormat="1" ht="45" customHeight="1" spans="2:5">
      <c r="B1" s="337" t="str">
        <f>YEAR(封面!$B$7)&amp;"年市本级一般公共预算支出情况表"</f>
        <v>2023年市本级一般公共预算支出情况表</v>
      </c>
      <c r="C1" s="337"/>
      <c r="D1" s="337"/>
      <c r="E1" s="337"/>
    </row>
    <row r="2" s="248" customFormat="1" ht="20.1" customHeight="1" spans="1:5">
      <c r="A2" s="338" t="s">
        <v>1791</v>
      </c>
      <c r="B2" s="418"/>
      <c r="C2" s="339"/>
      <c r="D2" s="419"/>
      <c r="E2" s="419" t="s">
        <v>53</v>
      </c>
    </row>
    <row r="3" s="391" customFormat="1" ht="44" customHeight="1" spans="1:5">
      <c r="A3" s="32" t="s">
        <v>54</v>
      </c>
      <c r="B3" s="342" t="s">
        <v>55</v>
      </c>
      <c r="C3" s="32" t="str">
        <f>YEAR(封面!$B$7)-1&amp;"年预算数"</f>
        <v>2022年预算数</v>
      </c>
      <c r="D3" s="32" t="s">
        <v>1709</v>
      </c>
      <c r="E3" s="32" t="s">
        <v>1755</v>
      </c>
    </row>
    <row r="4" ht="44" customHeight="1" spans="1:5">
      <c r="A4" s="420" t="s">
        <v>1763</v>
      </c>
      <c r="B4" s="300" t="s">
        <v>154</v>
      </c>
      <c r="C4" s="307">
        <f>SUM(C5,C17,C26,C37,C48,C59,C70,C78,C87,C100,C109,C120,C132,C139,C147,C153,C160,C167,C174,C181,C188,C196,C202,C208,C215,C230)</f>
        <v>22690</v>
      </c>
      <c r="D4" s="307">
        <v>19981</v>
      </c>
      <c r="E4" s="117">
        <f>IF(C4&gt;0,(D4-C4)/C4,"")</f>
        <v>-0.119</v>
      </c>
    </row>
    <row r="5" ht="44" customHeight="1" spans="1:5">
      <c r="A5" s="420" t="s">
        <v>1792</v>
      </c>
      <c r="B5" s="302" t="s">
        <v>155</v>
      </c>
      <c r="C5" s="307">
        <f>SUM(C6:C16)</f>
        <v>1299</v>
      </c>
      <c r="D5" s="307">
        <v>900</v>
      </c>
      <c r="E5" s="117">
        <f t="shared" ref="E5:E68" si="0">IF(C5&gt;0,(D5-C5)/C5,"")</f>
        <v>-0.307</v>
      </c>
    </row>
    <row r="6" ht="44" customHeight="1" spans="1:5">
      <c r="A6" s="421">
        <v>2010101</v>
      </c>
      <c r="B6" s="422" t="s">
        <v>156</v>
      </c>
      <c r="C6" s="310">
        <v>812</v>
      </c>
      <c r="D6" s="310">
        <v>717</v>
      </c>
      <c r="E6" s="121">
        <f t="shared" si="0"/>
        <v>-0.117</v>
      </c>
    </row>
    <row r="7" ht="44" customHeight="1" spans="1:5">
      <c r="A7" s="421">
        <v>2010102</v>
      </c>
      <c r="B7" s="422" t="s">
        <v>157</v>
      </c>
      <c r="C7" s="310">
        <v>9</v>
      </c>
      <c r="D7" s="310">
        <v>8</v>
      </c>
      <c r="E7" s="121">
        <f t="shared" si="0"/>
        <v>-0.111</v>
      </c>
    </row>
    <row r="8" ht="44" customHeight="1" spans="1:5">
      <c r="A8" s="421">
        <v>2010103</v>
      </c>
      <c r="B8" s="422" t="s">
        <v>158</v>
      </c>
      <c r="C8" s="310">
        <v>0</v>
      </c>
      <c r="D8" s="310">
        <v>0</v>
      </c>
      <c r="E8" s="121" t="str">
        <f t="shared" si="0"/>
        <v/>
      </c>
    </row>
    <row r="9" ht="36" customHeight="1" spans="1:5">
      <c r="A9" s="421">
        <v>2010104</v>
      </c>
      <c r="B9" s="422" t="s">
        <v>159</v>
      </c>
      <c r="C9" s="310">
        <v>55</v>
      </c>
      <c r="D9" s="310">
        <v>40</v>
      </c>
      <c r="E9" s="121">
        <f t="shared" si="0"/>
        <v>-0.273</v>
      </c>
    </row>
    <row r="10" ht="44" customHeight="1" spans="1:5">
      <c r="A10" s="421">
        <v>2010105</v>
      </c>
      <c r="B10" s="422" t="s">
        <v>160</v>
      </c>
      <c r="C10" s="310">
        <v>2</v>
      </c>
      <c r="D10" s="310">
        <v>2</v>
      </c>
      <c r="E10" s="121">
        <f t="shared" si="0"/>
        <v>0</v>
      </c>
    </row>
    <row r="11" ht="44" customHeight="1" spans="1:5">
      <c r="A11" s="421">
        <v>2010106</v>
      </c>
      <c r="B11" s="422" t="s">
        <v>161</v>
      </c>
      <c r="C11" s="310">
        <v>0</v>
      </c>
      <c r="D11" s="310">
        <v>0</v>
      </c>
      <c r="E11" s="121" t="str">
        <f t="shared" si="0"/>
        <v/>
      </c>
    </row>
    <row r="12" ht="36" customHeight="1" spans="1:5">
      <c r="A12" s="421">
        <v>2010107</v>
      </c>
      <c r="B12" s="422" t="s">
        <v>162</v>
      </c>
      <c r="C12" s="310">
        <v>5</v>
      </c>
      <c r="D12" s="310">
        <v>5</v>
      </c>
      <c r="E12" s="121">
        <f t="shared" si="0"/>
        <v>0</v>
      </c>
    </row>
    <row r="13" ht="44" customHeight="1" spans="1:5">
      <c r="A13" s="421">
        <v>2010108</v>
      </c>
      <c r="B13" s="422" t="s">
        <v>163</v>
      </c>
      <c r="C13" s="310">
        <v>416</v>
      </c>
      <c r="D13" s="310">
        <v>128</v>
      </c>
      <c r="E13" s="121">
        <f t="shared" si="0"/>
        <v>-0.692</v>
      </c>
    </row>
    <row r="14" ht="44" customHeight="1" spans="1:5">
      <c r="A14" s="421">
        <v>2010109</v>
      </c>
      <c r="B14" s="422" t="s">
        <v>164</v>
      </c>
      <c r="C14" s="310">
        <v>0</v>
      </c>
      <c r="D14" s="310">
        <v>0</v>
      </c>
      <c r="E14" s="121" t="str">
        <f t="shared" si="0"/>
        <v/>
      </c>
    </row>
    <row r="15" ht="44" customHeight="1" spans="1:5">
      <c r="A15" s="421">
        <v>2010150</v>
      </c>
      <c r="B15" s="422" t="s">
        <v>165</v>
      </c>
      <c r="C15" s="310">
        <v>0</v>
      </c>
      <c r="D15" s="310">
        <v>0</v>
      </c>
      <c r="E15" s="121" t="str">
        <f t="shared" si="0"/>
        <v/>
      </c>
    </row>
    <row r="16" ht="36" customHeight="1" spans="1:5">
      <c r="A16" s="421">
        <v>2010199</v>
      </c>
      <c r="B16" s="422" t="s">
        <v>166</v>
      </c>
      <c r="C16" s="310">
        <v>0</v>
      </c>
      <c r="D16" s="310">
        <v>0</v>
      </c>
      <c r="E16" s="121" t="str">
        <f t="shared" si="0"/>
        <v/>
      </c>
    </row>
    <row r="17" ht="44" customHeight="1" spans="1:5">
      <c r="A17" s="423">
        <v>20102</v>
      </c>
      <c r="B17" s="302" t="s">
        <v>167</v>
      </c>
      <c r="C17" s="307">
        <f>SUM(C18:C25)</f>
        <v>1291</v>
      </c>
      <c r="D17" s="307">
        <v>879</v>
      </c>
      <c r="E17" s="117">
        <f t="shared" si="0"/>
        <v>-0.319</v>
      </c>
    </row>
    <row r="18" ht="44" customHeight="1" spans="1:5">
      <c r="A18" s="421">
        <v>2010201</v>
      </c>
      <c r="B18" s="422" t="s">
        <v>156</v>
      </c>
      <c r="C18" s="310">
        <v>729</v>
      </c>
      <c r="D18" s="310">
        <v>700</v>
      </c>
      <c r="E18" s="121">
        <f t="shared" si="0"/>
        <v>-0.04</v>
      </c>
    </row>
    <row r="19" ht="44" customHeight="1" spans="1:5">
      <c r="A19" s="421">
        <v>2010202</v>
      </c>
      <c r="B19" s="422" t="s">
        <v>157</v>
      </c>
      <c r="C19" s="310">
        <v>190</v>
      </c>
      <c r="D19" s="310">
        <v>19</v>
      </c>
      <c r="E19" s="121">
        <f t="shared" si="0"/>
        <v>-0.9</v>
      </c>
    </row>
    <row r="20" ht="44" customHeight="1" spans="1:5">
      <c r="A20" s="421">
        <v>2010203</v>
      </c>
      <c r="B20" s="422" t="s">
        <v>158</v>
      </c>
      <c r="C20" s="310">
        <v>190</v>
      </c>
      <c r="D20" s="310">
        <v>0</v>
      </c>
      <c r="E20" s="121">
        <f t="shared" si="0"/>
        <v>-1</v>
      </c>
    </row>
    <row r="21" ht="36" customHeight="1" spans="1:5">
      <c r="A21" s="421">
        <v>2010204</v>
      </c>
      <c r="B21" s="422" t="s">
        <v>168</v>
      </c>
      <c r="C21" s="310">
        <v>75</v>
      </c>
      <c r="D21" s="310">
        <v>50</v>
      </c>
      <c r="E21" s="121">
        <f t="shared" si="0"/>
        <v>-0.333</v>
      </c>
    </row>
    <row r="22" ht="44" customHeight="1" spans="1:5">
      <c r="A22" s="421">
        <v>2010205</v>
      </c>
      <c r="B22" s="422" t="s">
        <v>169</v>
      </c>
      <c r="C22" s="310">
        <v>20</v>
      </c>
      <c r="D22" s="310">
        <v>15</v>
      </c>
      <c r="E22" s="121">
        <f t="shared" si="0"/>
        <v>-0.25</v>
      </c>
    </row>
    <row r="23" ht="44" customHeight="1" spans="1:5">
      <c r="A23" s="421">
        <v>2010206</v>
      </c>
      <c r="B23" s="422" t="s">
        <v>170</v>
      </c>
      <c r="C23" s="310">
        <v>32</v>
      </c>
      <c r="D23" s="310">
        <v>32</v>
      </c>
      <c r="E23" s="121">
        <f t="shared" si="0"/>
        <v>0</v>
      </c>
    </row>
    <row r="24" ht="44" customHeight="1" spans="1:5">
      <c r="A24" s="421">
        <v>2010250</v>
      </c>
      <c r="B24" s="422" t="s">
        <v>165</v>
      </c>
      <c r="C24" s="310">
        <v>0</v>
      </c>
      <c r="D24" s="310">
        <v>0</v>
      </c>
      <c r="E24" s="121" t="str">
        <f t="shared" si="0"/>
        <v/>
      </c>
    </row>
    <row r="25" ht="44" customHeight="1" spans="1:5">
      <c r="A25" s="421">
        <v>2010299</v>
      </c>
      <c r="B25" s="422" t="s">
        <v>171</v>
      </c>
      <c r="C25" s="310">
        <v>55</v>
      </c>
      <c r="D25" s="310">
        <v>63</v>
      </c>
      <c r="E25" s="121">
        <f t="shared" si="0"/>
        <v>0.145</v>
      </c>
    </row>
    <row r="26" ht="44" customHeight="1" spans="1:5">
      <c r="A26" s="423">
        <v>20103</v>
      </c>
      <c r="B26" s="302" t="s">
        <v>172</v>
      </c>
      <c r="C26" s="307">
        <f>SUM(C27:C36)</f>
        <v>3877</v>
      </c>
      <c r="D26" s="307">
        <v>3955</v>
      </c>
      <c r="E26" s="117">
        <f t="shared" si="0"/>
        <v>0.02</v>
      </c>
    </row>
    <row r="27" ht="44" customHeight="1" spans="1:5">
      <c r="A27" s="421">
        <v>2010301</v>
      </c>
      <c r="B27" s="422" t="s">
        <v>156</v>
      </c>
      <c r="C27" s="310">
        <v>1792</v>
      </c>
      <c r="D27" s="310">
        <v>1778</v>
      </c>
      <c r="E27" s="121">
        <f t="shared" si="0"/>
        <v>-0.008</v>
      </c>
    </row>
    <row r="28" ht="44" customHeight="1" spans="1:5">
      <c r="A28" s="421">
        <v>2010302</v>
      </c>
      <c r="B28" s="422" t="s">
        <v>157</v>
      </c>
      <c r="C28" s="310">
        <v>1059</v>
      </c>
      <c r="D28" s="310">
        <v>521</v>
      </c>
      <c r="E28" s="121">
        <f t="shared" si="0"/>
        <v>-0.508</v>
      </c>
    </row>
    <row r="29" ht="44" customHeight="1" spans="1:5">
      <c r="A29" s="421">
        <v>2010303</v>
      </c>
      <c r="B29" s="422" t="s">
        <v>158</v>
      </c>
      <c r="C29" s="310">
        <v>434</v>
      </c>
      <c r="D29" s="310">
        <v>439</v>
      </c>
      <c r="E29" s="121">
        <f t="shared" si="0"/>
        <v>0.012</v>
      </c>
    </row>
    <row r="30" ht="36" customHeight="1" spans="1:5">
      <c r="A30" s="421">
        <v>2010304</v>
      </c>
      <c r="B30" s="422" t="s">
        <v>173</v>
      </c>
      <c r="C30" s="310">
        <v>0</v>
      </c>
      <c r="D30" s="310">
        <v>0</v>
      </c>
      <c r="E30" s="121" t="str">
        <f t="shared" si="0"/>
        <v/>
      </c>
    </row>
    <row r="31" ht="44" customHeight="1" spans="1:5">
      <c r="A31" s="421">
        <v>2010305</v>
      </c>
      <c r="B31" s="422" t="s">
        <v>174</v>
      </c>
      <c r="C31" s="310">
        <v>0</v>
      </c>
      <c r="D31" s="310">
        <v>673</v>
      </c>
      <c r="E31" s="121" t="str">
        <f t="shared" si="0"/>
        <v/>
      </c>
    </row>
    <row r="32" ht="36" customHeight="1" spans="1:5">
      <c r="A32" s="421">
        <v>2010306</v>
      </c>
      <c r="B32" s="422" t="s">
        <v>175</v>
      </c>
      <c r="C32" s="310">
        <v>0</v>
      </c>
      <c r="D32" s="310">
        <v>0</v>
      </c>
      <c r="E32" s="121" t="str">
        <f t="shared" si="0"/>
        <v/>
      </c>
    </row>
    <row r="33" ht="44" customHeight="1" spans="1:5">
      <c r="A33" s="421">
        <v>2010308</v>
      </c>
      <c r="B33" s="422" t="s">
        <v>176</v>
      </c>
      <c r="C33" s="310">
        <v>15</v>
      </c>
      <c r="D33" s="310">
        <v>65</v>
      </c>
      <c r="E33" s="121">
        <f t="shared" si="0"/>
        <v>3.333</v>
      </c>
    </row>
    <row r="34" ht="44" customHeight="1" spans="1:5">
      <c r="A34" s="421">
        <v>2010309</v>
      </c>
      <c r="B34" s="422" t="s">
        <v>177</v>
      </c>
      <c r="C34" s="310">
        <v>0</v>
      </c>
      <c r="D34" s="310">
        <v>0</v>
      </c>
      <c r="E34" s="121" t="str">
        <f t="shared" si="0"/>
        <v/>
      </c>
    </row>
    <row r="35" ht="44" customHeight="1" spans="1:5">
      <c r="A35" s="421">
        <v>2010350</v>
      </c>
      <c r="B35" s="422" t="s">
        <v>165</v>
      </c>
      <c r="C35" s="310">
        <v>231</v>
      </c>
      <c r="D35" s="310">
        <v>257</v>
      </c>
      <c r="E35" s="121">
        <f t="shared" si="0"/>
        <v>0.113</v>
      </c>
    </row>
    <row r="36" ht="44" customHeight="1" spans="1:5">
      <c r="A36" s="424">
        <v>2010399</v>
      </c>
      <c r="B36" s="422" t="s">
        <v>178</v>
      </c>
      <c r="C36" s="310">
        <v>346</v>
      </c>
      <c r="D36" s="310">
        <v>222</v>
      </c>
      <c r="E36" s="121">
        <f t="shared" si="0"/>
        <v>-0.358</v>
      </c>
    </row>
    <row r="37" ht="44" customHeight="1" spans="1:5">
      <c r="A37" s="423">
        <v>20104</v>
      </c>
      <c r="B37" s="302" t="s">
        <v>179</v>
      </c>
      <c r="C37" s="307">
        <f>SUM(C38:C47)</f>
        <v>554</v>
      </c>
      <c r="D37" s="307">
        <v>521</v>
      </c>
      <c r="E37" s="117">
        <f t="shared" si="0"/>
        <v>-0.06</v>
      </c>
    </row>
    <row r="38" ht="44" customHeight="1" spans="1:5">
      <c r="A38" s="421">
        <v>2010401</v>
      </c>
      <c r="B38" s="422" t="s">
        <v>156</v>
      </c>
      <c r="C38" s="310">
        <v>334</v>
      </c>
      <c r="D38" s="310">
        <v>319</v>
      </c>
      <c r="E38" s="121">
        <f t="shared" si="0"/>
        <v>-0.045</v>
      </c>
    </row>
    <row r="39" ht="44" customHeight="1" spans="1:5">
      <c r="A39" s="421">
        <v>2010402</v>
      </c>
      <c r="B39" s="422" t="s">
        <v>157</v>
      </c>
      <c r="C39" s="310">
        <v>9</v>
      </c>
      <c r="D39" s="310">
        <v>0</v>
      </c>
      <c r="E39" s="121">
        <f t="shared" si="0"/>
        <v>-1</v>
      </c>
    </row>
    <row r="40" ht="44" customHeight="1" spans="1:5">
      <c r="A40" s="421">
        <v>2010403</v>
      </c>
      <c r="B40" s="422" t="s">
        <v>158</v>
      </c>
      <c r="C40" s="310">
        <v>0</v>
      </c>
      <c r="D40" s="310">
        <v>0</v>
      </c>
      <c r="E40" s="121" t="str">
        <f t="shared" si="0"/>
        <v/>
      </c>
    </row>
    <row r="41" ht="44" customHeight="1" spans="1:5">
      <c r="A41" s="421">
        <v>2010404</v>
      </c>
      <c r="B41" s="422" t="s">
        <v>180</v>
      </c>
      <c r="C41" s="310">
        <v>56</v>
      </c>
      <c r="D41" s="310">
        <v>0</v>
      </c>
      <c r="E41" s="121">
        <f t="shared" si="0"/>
        <v>-1</v>
      </c>
    </row>
    <row r="42" ht="44" customHeight="1" spans="1:5">
      <c r="A42" s="421">
        <v>2010405</v>
      </c>
      <c r="B42" s="422" t="s">
        <v>181</v>
      </c>
      <c r="C42" s="310">
        <v>0</v>
      </c>
      <c r="D42" s="310">
        <v>0</v>
      </c>
      <c r="E42" s="121" t="str">
        <f t="shared" si="0"/>
        <v/>
      </c>
    </row>
    <row r="43" ht="44" customHeight="1" spans="1:5">
      <c r="A43" s="421">
        <v>2010406</v>
      </c>
      <c r="B43" s="422" t="s">
        <v>182</v>
      </c>
      <c r="C43" s="310">
        <v>0</v>
      </c>
      <c r="D43" s="310">
        <v>0</v>
      </c>
      <c r="E43" s="121" t="str">
        <f t="shared" si="0"/>
        <v/>
      </c>
    </row>
    <row r="44" ht="44" customHeight="1" spans="1:5">
      <c r="A44" s="421">
        <v>2010407</v>
      </c>
      <c r="B44" s="422" t="s">
        <v>183</v>
      </c>
      <c r="C44" s="310">
        <v>0</v>
      </c>
      <c r="D44" s="310">
        <v>21</v>
      </c>
      <c r="E44" s="121" t="str">
        <f t="shared" si="0"/>
        <v/>
      </c>
    </row>
    <row r="45" ht="36" customHeight="1" spans="1:5">
      <c r="A45" s="421">
        <v>2010408</v>
      </c>
      <c r="B45" s="422" t="s">
        <v>184</v>
      </c>
      <c r="C45" s="310">
        <v>0</v>
      </c>
      <c r="D45" s="310">
        <v>0</v>
      </c>
      <c r="E45" s="121" t="str">
        <f t="shared" si="0"/>
        <v/>
      </c>
    </row>
    <row r="46" ht="44" customHeight="1" spans="1:5">
      <c r="A46" s="421">
        <v>2010450</v>
      </c>
      <c r="B46" s="422" t="s">
        <v>165</v>
      </c>
      <c r="C46" s="310">
        <v>134</v>
      </c>
      <c r="D46" s="310">
        <v>159</v>
      </c>
      <c r="E46" s="121">
        <f t="shared" si="0"/>
        <v>0.187</v>
      </c>
    </row>
    <row r="47" ht="44" customHeight="1" spans="1:5">
      <c r="A47" s="421">
        <v>2010499</v>
      </c>
      <c r="B47" s="422" t="s">
        <v>185</v>
      </c>
      <c r="C47" s="310">
        <v>21</v>
      </c>
      <c r="D47" s="310">
        <v>22</v>
      </c>
      <c r="E47" s="121">
        <f t="shared" si="0"/>
        <v>0.048</v>
      </c>
    </row>
    <row r="48" ht="44" customHeight="1" spans="1:5">
      <c r="A48" s="423">
        <v>20105</v>
      </c>
      <c r="B48" s="302" t="s">
        <v>186</v>
      </c>
      <c r="C48" s="307">
        <f>SUM(C49:C58)</f>
        <v>574</v>
      </c>
      <c r="D48" s="307">
        <v>577</v>
      </c>
      <c r="E48" s="117">
        <f t="shared" si="0"/>
        <v>0.005</v>
      </c>
    </row>
    <row r="49" ht="44" customHeight="1" spans="1:5">
      <c r="A49" s="421">
        <v>2010501</v>
      </c>
      <c r="B49" s="422" t="s">
        <v>156</v>
      </c>
      <c r="C49" s="310">
        <v>304</v>
      </c>
      <c r="D49" s="310">
        <v>256</v>
      </c>
      <c r="E49" s="121">
        <f t="shared" si="0"/>
        <v>-0.158</v>
      </c>
    </row>
    <row r="50" ht="44" customHeight="1" spans="1:5">
      <c r="A50" s="421">
        <v>2010502</v>
      </c>
      <c r="B50" s="422" t="s">
        <v>157</v>
      </c>
      <c r="C50" s="310">
        <v>0</v>
      </c>
      <c r="D50" s="310">
        <v>0</v>
      </c>
      <c r="E50" s="121" t="str">
        <f t="shared" si="0"/>
        <v/>
      </c>
    </row>
    <row r="51" ht="44" customHeight="1" spans="1:5">
      <c r="A51" s="421">
        <v>2010503</v>
      </c>
      <c r="B51" s="422" t="s">
        <v>158</v>
      </c>
      <c r="C51" s="310">
        <v>0</v>
      </c>
      <c r="D51" s="310">
        <v>0</v>
      </c>
      <c r="E51" s="121" t="str">
        <f t="shared" si="0"/>
        <v/>
      </c>
    </row>
    <row r="52" ht="36" customHeight="1" spans="1:5">
      <c r="A52" s="421">
        <v>2010504</v>
      </c>
      <c r="B52" s="422" t="s">
        <v>187</v>
      </c>
      <c r="C52" s="310">
        <v>0</v>
      </c>
      <c r="D52" s="310">
        <v>0</v>
      </c>
      <c r="E52" s="121" t="str">
        <f t="shared" si="0"/>
        <v/>
      </c>
    </row>
    <row r="53" ht="36" customHeight="1" spans="1:5">
      <c r="A53" s="421">
        <v>2010505</v>
      </c>
      <c r="B53" s="422" t="s">
        <v>188</v>
      </c>
      <c r="C53" s="310">
        <v>7</v>
      </c>
      <c r="D53" s="310">
        <v>7</v>
      </c>
      <c r="E53" s="121">
        <f t="shared" si="0"/>
        <v>0</v>
      </c>
    </row>
    <row r="54" ht="36" customHeight="1" spans="1:5">
      <c r="A54" s="421">
        <v>2010506</v>
      </c>
      <c r="B54" s="422" t="s">
        <v>189</v>
      </c>
      <c r="C54" s="310">
        <v>0</v>
      </c>
      <c r="D54" s="310">
        <v>0</v>
      </c>
      <c r="E54" s="121" t="str">
        <f t="shared" si="0"/>
        <v/>
      </c>
    </row>
    <row r="55" ht="44" customHeight="1" spans="1:5">
      <c r="A55" s="421">
        <v>2010507</v>
      </c>
      <c r="B55" s="422" t="s">
        <v>190</v>
      </c>
      <c r="C55" s="310">
        <v>0</v>
      </c>
      <c r="D55" s="310">
        <v>50</v>
      </c>
      <c r="E55" s="121" t="str">
        <f t="shared" si="0"/>
        <v/>
      </c>
    </row>
    <row r="56" ht="44" customHeight="1" spans="1:5">
      <c r="A56" s="421">
        <v>2010508</v>
      </c>
      <c r="B56" s="422" t="s">
        <v>191</v>
      </c>
      <c r="C56" s="310">
        <v>58</v>
      </c>
      <c r="D56" s="310">
        <v>52</v>
      </c>
      <c r="E56" s="121">
        <f t="shared" si="0"/>
        <v>-0.103</v>
      </c>
    </row>
    <row r="57" ht="44" customHeight="1" spans="1:5">
      <c r="A57" s="421">
        <v>2010550</v>
      </c>
      <c r="B57" s="422" t="s">
        <v>165</v>
      </c>
      <c r="C57" s="310">
        <v>205</v>
      </c>
      <c r="D57" s="310">
        <v>212</v>
      </c>
      <c r="E57" s="121">
        <f t="shared" si="0"/>
        <v>0.034</v>
      </c>
    </row>
    <row r="58" ht="44" customHeight="1" spans="1:5">
      <c r="A58" s="421">
        <v>2010599</v>
      </c>
      <c r="B58" s="422" t="s">
        <v>192</v>
      </c>
      <c r="C58" s="310">
        <v>0</v>
      </c>
      <c r="D58" s="310">
        <v>0</v>
      </c>
      <c r="E58" s="121" t="str">
        <f t="shared" si="0"/>
        <v/>
      </c>
    </row>
    <row r="59" ht="44" customHeight="1" spans="1:5">
      <c r="A59" s="423">
        <v>20106</v>
      </c>
      <c r="B59" s="302" t="s">
        <v>193</v>
      </c>
      <c r="C59" s="307">
        <f>SUM(C60:C69)</f>
        <v>1312</v>
      </c>
      <c r="D59" s="307">
        <v>1334</v>
      </c>
      <c r="E59" s="117">
        <f t="shared" si="0"/>
        <v>0.017</v>
      </c>
    </row>
    <row r="60" ht="44" customHeight="1" spans="1:5">
      <c r="A60" s="421">
        <v>2010601</v>
      </c>
      <c r="B60" s="422" t="s">
        <v>156</v>
      </c>
      <c r="C60" s="310">
        <v>638</v>
      </c>
      <c r="D60" s="310">
        <v>671</v>
      </c>
      <c r="E60" s="121">
        <f t="shared" si="0"/>
        <v>0.052</v>
      </c>
    </row>
    <row r="61" ht="44" customHeight="1" spans="1:5">
      <c r="A61" s="421">
        <v>2010602</v>
      </c>
      <c r="B61" s="422" t="s">
        <v>157</v>
      </c>
      <c r="C61" s="310">
        <v>0</v>
      </c>
      <c r="D61" s="310">
        <v>0</v>
      </c>
      <c r="E61" s="121" t="str">
        <f t="shared" si="0"/>
        <v/>
      </c>
    </row>
    <row r="62" ht="44" customHeight="1" spans="1:5">
      <c r="A62" s="421">
        <v>2010603</v>
      </c>
      <c r="B62" s="422" t="s">
        <v>158</v>
      </c>
      <c r="C62" s="310">
        <v>0</v>
      </c>
      <c r="D62" s="310">
        <v>0</v>
      </c>
      <c r="E62" s="121" t="str">
        <f t="shared" si="0"/>
        <v/>
      </c>
    </row>
    <row r="63" ht="44" customHeight="1" spans="1:5">
      <c r="A63" s="421">
        <v>2010604</v>
      </c>
      <c r="B63" s="422" t="s">
        <v>194</v>
      </c>
      <c r="C63" s="310">
        <v>0</v>
      </c>
      <c r="D63" s="310">
        <v>0</v>
      </c>
      <c r="E63" s="121" t="str">
        <f t="shared" si="0"/>
        <v/>
      </c>
    </row>
    <row r="64" ht="44" customHeight="1" spans="1:5">
      <c r="A64" s="421">
        <v>2010605</v>
      </c>
      <c r="B64" s="422" t="s">
        <v>195</v>
      </c>
      <c r="C64" s="310">
        <v>0</v>
      </c>
      <c r="D64" s="310">
        <v>0</v>
      </c>
      <c r="E64" s="121" t="str">
        <f t="shared" si="0"/>
        <v/>
      </c>
    </row>
    <row r="65" ht="44" customHeight="1" spans="1:5">
      <c r="A65" s="421">
        <v>2010606</v>
      </c>
      <c r="B65" s="422" t="s">
        <v>196</v>
      </c>
      <c r="C65" s="310">
        <v>0</v>
      </c>
      <c r="D65" s="310">
        <v>0</v>
      </c>
      <c r="E65" s="121" t="str">
        <f t="shared" si="0"/>
        <v/>
      </c>
    </row>
    <row r="66" ht="44" customHeight="1" spans="1:5">
      <c r="A66" s="421">
        <v>2010607</v>
      </c>
      <c r="B66" s="422" t="s">
        <v>197</v>
      </c>
      <c r="C66" s="310">
        <v>74</v>
      </c>
      <c r="D66" s="310">
        <v>84</v>
      </c>
      <c r="E66" s="121">
        <f t="shared" si="0"/>
        <v>0.135</v>
      </c>
    </row>
    <row r="67" ht="44" customHeight="1" spans="1:5">
      <c r="A67" s="421">
        <v>2010608</v>
      </c>
      <c r="B67" s="422" t="s">
        <v>198</v>
      </c>
      <c r="C67" s="310">
        <v>50</v>
      </c>
      <c r="D67" s="310">
        <v>0</v>
      </c>
      <c r="E67" s="121">
        <f t="shared" si="0"/>
        <v>-1</v>
      </c>
    </row>
    <row r="68" ht="44" customHeight="1" spans="1:5">
      <c r="A68" s="421">
        <v>2010650</v>
      </c>
      <c r="B68" s="422" t="s">
        <v>165</v>
      </c>
      <c r="C68" s="310">
        <v>450</v>
      </c>
      <c r="D68" s="310">
        <v>430</v>
      </c>
      <c r="E68" s="121">
        <f t="shared" si="0"/>
        <v>-0.044</v>
      </c>
    </row>
    <row r="69" ht="44" customHeight="1" spans="1:5">
      <c r="A69" s="421">
        <v>2010699</v>
      </c>
      <c r="B69" s="422" t="s">
        <v>199</v>
      </c>
      <c r="C69" s="310">
        <v>100</v>
      </c>
      <c r="D69" s="310">
        <v>149</v>
      </c>
      <c r="E69" s="121">
        <f t="shared" ref="E69:E132" si="1">IF(C69&gt;0,(D69-C69)/C69,"")</f>
        <v>0.49</v>
      </c>
    </row>
    <row r="70" ht="44" customHeight="1" spans="1:5">
      <c r="A70" s="423">
        <v>20107</v>
      </c>
      <c r="B70" s="302" t="s">
        <v>200</v>
      </c>
      <c r="C70" s="307">
        <f>SUM(C71:C77)</f>
        <v>300</v>
      </c>
      <c r="D70" s="307">
        <v>300</v>
      </c>
      <c r="E70" s="117">
        <f t="shared" si="1"/>
        <v>0</v>
      </c>
    </row>
    <row r="71" ht="44" customHeight="1" spans="1:5">
      <c r="A71" s="421">
        <v>2010701</v>
      </c>
      <c r="B71" s="422" t="s">
        <v>156</v>
      </c>
      <c r="C71" s="310">
        <v>0</v>
      </c>
      <c r="D71" s="310">
        <v>0</v>
      </c>
      <c r="E71" s="121" t="str">
        <f t="shared" si="1"/>
        <v/>
      </c>
    </row>
    <row r="72" ht="36" customHeight="1" spans="1:5">
      <c r="A72" s="421">
        <v>2010702</v>
      </c>
      <c r="B72" s="422" t="s">
        <v>157</v>
      </c>
      <c r="C72" s="310">
        <v>0</v>
      </c>
      <c r="D72" s="310">
        <v>0</v>
      </c>
      <c r="E72" s="121" t="str">
        <f t="shared" si="1"/>
        <v/>
      </c>
    </row>
    <row r="73" ht="36" customHeight="1" spans="1:5">
      <c r="A73" s="421">
        <v>2010703</v>
      </c>
      <c r="B73" s="422" t="s">
        <v>158</v>
      </c>
      <c r="C73" s="310">
        <v>0</v>
      </c>
      <c r="D73" s="310">
        <v>0</v>
      </c>
      <c r="E73" s="121" t="str">
        <f t="shared" si="1"/>
        <v/>
      </c>
    </row>
    <row r="74" ht="36" customHeight="1" spans="1:5">
      <c r="A74" s="421">
        <v>2010709</v>
      </c>
      <c r="B74" s="422" t="s">
        <v>197</v>
      </c>
      <c r="C74" s="310">
        <v>0</v>
      </c>
      <c r="D74" s="310">
        <v>0</v>
      </c>
      <c r="E74" s="121" t="str">
        <f t="shared" si="1"/>
        <v/>
      </c>
    </row>
    <row r="75" ht="44" customHeight="1" spans="1:5">
      <c r="A75" s="425">
        <v>2010710</v>
      </c>
      <c r="B75" s="422" t="s">
        <v>201</v>
      </c>
      <c r="C75" s="310">
        <v>0</v>
      </c>
      <c r="D75" s="310">
        <v>0</v>
      </c>
      <c r="E75" s="121" t="str">
        <f t="shared" si="1"/>
        <v/>
      </c>
    </row>
    <row r="76" ht="44" customHeight="1" spans="1:5">
      <c r="A76" s="421">
        <v>2010750</v>
      </c>
      <c r="B76" s="422" t="s">
        <v>165</v>
      </c>
      <c r="C76" s="310">
        <v>0</v>
      </c>
      <c r="D76" s="310">
        <v>0</v>
      </c>
      <c r="E76" s="121" t="str">
        <f t="shared" si="1"/>
        <v/>
      </c>
    </row>
    <row r="77" ht="36" customHeight="1" spans="1:5">
      <c r="A77" s="421">
        <v>2010799</v>
      </c>
      <c r="B77" s="422" t="s">
        <v>202</v>
      </c>
      <c r="C77" s="310">
        <v>300</v>
      </c>
      <c r="D77" s="310">
        <v>300</v>
      </c>
      <c r="E77" s="121">
        <f t="shared" si="1"/>
        <v>0</v>
      </c>
    </row>
    <row r="78" ht="44" customHeight="1" spans="1:5">
      <c r="A78" s="423">
        <v>20108</v>
      </c>
      <c r="B78" s="302" t="s">
        <v>203</v>
      </c>
      <c r="C78" s="307">
        <f>SUM(C79:C86)</f>
        <v>48</v>
      </c>
      <c r="D78" s="307">
        <v>0</v>
      </c>
      <c r="E78" s="117">
        <f t="shared" si="1"/>
        <v>-1</v>
      </c>
    </row>
    <row r="79" ht="44" customHeight="1" spans="1:5">
      <c r="A79" s="421">
        <v>2010801</v>
      </c>
      <c r="B79" s="422" t="s">
        <v>156</v>
      </c>
      <c r="C79" s="310">
        <v>38</v>
      </c>
      <c r="D79" s="310">
        <v>0</v>
      </c>
      <c r="E79" s="121">
        <f t="shared" si="1"/>
        <v>-1</v>
      </c>
    </row>
    <row r="80" ht="36" customHeight="1" spans="1:5">
      <c r="A80" s="421">
        <v>2010802</v>
      </c>
      <c r="B80" s="422" t="s">
        <v>157</v>
      </c>
      <c r="C80" s="310">
        <v>0</v>
      </c>
      <c r="D80" s="310">
        <v>0</v>
      </c>
      <c r="E80" s="121" t="str">
        <f t="shared" si="1"/>
        <v/>
      </c>
    </row>
    <row r="81" ht="44" customHeight="1" spans="1:5">
      <c r="A81" s="421">
        <v>2010803</v>
      </c>
      <c r="B81" s="422" t="s">
        <v>158</v>
      </c>
      <c r="C81" s="310">
        <v>0</v>
      </c>
      <c r="D81" s="310">
        <v>0</v>
      </c>
      <c r="E81" s="121" t="str">
        <f t="shared" si="1"/>
        <v/>
      </c>
    </row>
    <row r="82" ht="44" customHeight="1" spans="1:5">
      <c r="A82" s="421">
        <v>2010804</v>
      </c>
      <c r="B82" s="422" t="s">
        <v>204</v>
      </c>
      <c r="C82" s="310">
        <v>10</v>
      </c>
      <c r="D82" s="310">
        <v>0</v>
      </c>
      <c r="E82" s="121">
        <f t="shared" si="1"/>
        <v>-1</v>
      </c>
    </row>
    <row r="83" ht="44" customHeight="1" spans="1:5">
      <c r="A83" s="421">
        <v>2010805</v>
      </c>
      <c r="B83" s="422" t="s">
        <v>205</v>
      </c>
      <c r="C83" s="310">
        <v>0</v>
      </c>
      <c r="D83" s="310">
        <v>0</v>
      </c>
      <c r="E83" s="121" t="str">
        <f t="shared" si="1"/>
        <v/>
      </c>
    </row>
    <row r="84" ht="36" customHeight="1" spans="1:5">
      <c r="A84" s="421">
        <v>2010806</v>
      </c>
      <c r="B84" s="422" t="s">
        <v>197</v>
      </c>
      <c r="C84" s="310">
        <v>0</v>
      </c>
      <c r="D84" s="310">
        <v>0</v>
      </c>
      <c r="E84" s="121" t="str">
        <f t="shared" si="1"/>
        <v/>
      </c>
    </row>
    <row r="85" ht="44" customHeight="1" spans="1:5">
      <c r="A85" s="421">
        <v>2010850</v>
      </c>
      <c r="B85" s="422" t="s">
        <v>165</v>
      </c>
      <c r="C85" s="310">
        <v>0</v>
      </c>
      <c r="D85" s="310">
        <v>0</v>
      </c>
      <c r="E85" s="121" t="str">
        <f t="shared" si="1"/>
        <v/>
      </c>
    </row>
    <row r="86" ht="44" customHeight="1" spans="1:5">
      <c r="A86" s="421">
        <v>2010899</v>
      </c>
      <c r="B86" s="422" t="s">
        <v>206</v>
      </c>
      <c r="C86" s="310">
        <v>0</v>
      </c>
      <c r="D86" s="310">
        <v>0</v>
      </c>
      <c r="E86" s="121" t="str">
        <f t="shared" si="1"/>
        <v/>
      </c>
    </row>
    <row r="87" ht="44" customHeight="1" spans="1:5">
      <c r="A87" s="423">
        <v>20109</v>
      </c>
      <c r="B87" s="302" t="s">
        <v>207</v>
      </c>
      <c r="C87" s="307">
        <f>SUM(C88:C99)</f>
        <v>0</v>
      </c>
      <c r="D87" s="307">
        <v>0</v>
      </c>
      <c r="E87" s="117" t="str">
        <f t="shared" si="1"/>
        <v/>
      </c>
    </row>
    <row r="88" ht="36" customHeight="1" spans="1:5">
      <c r="A88" s="421">
        <v>2010901</v>
      </c>
      <c r="B88" s="422" t="s">
        <v>156</v>
      </c>
      <c r="C88" s="310">
        <v>0</v>
      </c>
      <c r="D88" s="310">
        <v>0</v>
      </c>
      <c r="E88" s="121" t="str">
        <f t="shared" si="1"/>
        <v/>
      </c>
    </row>
    <row r="89" ht="36" customHeight="1" spans="1:5">
      <c r="A89" s="421">
        <v>2010902</v>
      </c>
      <c r="B89" s="422" t="s">
        <v>157</v>
      </c>
      <c r="C89" s="310">
        <v>0</v>
      </c>
      <c r="D89" s="310">
        <v>0</v>
      </c>
      <c r="E89" s="121" t="str">
        <f t="shared" si="1"/>
        <v/>
      </c>
    </row>
    <row r="90" ht="36" customHeight="1" spans="1:5">
      <c r="A90" s="421">
        <v>2010903</v>
      </c>
      <c r="B90" s="422" t="s">
        <v>158</v>
      </c>
      <c r="C90" s="310">
        <v>0</v>
      </c>
      <c r="D90" s="310">
        <v>0</v>
      </c>
      <c r="E90" s="121" t="str">
        <f t="shared" si="1"/>
        <v/>
      </c>
    </row>
    <row r="91" ht="44" customHeight="1" spans="1:5">
      <c r="A91" s="421">
        <v>2010905</v>
      </c>
      <c r="B91" s="422" t="s">
        <v>208</v>
      </c>
      <c r="C91" s="310">
        <v>0</v>
      </c>
      <c r="D91" s="310">
        <v>0</v>
      </c>
      <c r="E91" s="121" t="str">
        <f t="shared" si="1"/>
        <v/>
      </c>
    </row>
    <row r="92" ht="36" customHeight="1" spans="1:5">
      <c r="A92" s="421">
        <v>2010907</v>
      </c>
      <c r="B92" s="422" t="s">
        <v>209</v>
      </c>
      <c r="C92" s="310">
        <v>0</v>
      </c>
      <c r="D92" s="310">
        <v>0</v>
      </c>
      <c r="E92" s="121" t="str">
        <f t="shared" si="1"/>
        <v/>
      </c>
    </row>
    <row r="93" ht="36" customHeight="1" spans="1:5">
      <c r="A93" s="421">
        <v>2010908</v>
      </c>
      <c r="B93" s="422" t="s">
        <v>197</v>
      </c>
      <c r="C93" s="310">
        <v>0</v>
      </c>
      <c r="D93" s="310">
        <v>0</v>
      </c>
      <c r="E93" s="121" t="str">
        <f t="shared" si="1"/>
        <v/>
      </c>
    </row>
    <row r="94" ht="36" customHeight="1" spans="1:5">
      <c r="A94" s="421">
        <v>2010909</v>
      </c>
      <c r="B94" s="422" t="s">
        <v>210</v>
      </c>
      <c r="C94" s="310">
        <v>0</v>
      </c>
      <c r="D94" s="310">
        <v>0</v>
      </c>
      <c r="E94" s="121" t="str">
        <f t="shared" si="1"/>
        <v/>
      </c>
    </row>
    <row r="95" ht="36" customHeight="1" spans="1:5">
      <c r="A95" s="421">
        <v>2010910</v>
      </c>
      <c r="B95" s="422" t="s">
        <v>211</v>
      </c>
      <c r="C95" s="310">
        <v>0</v>
      </c>
      <c r="D95" s="310">
        <v>0</v>
      </c>
      <c r="E95" s="121" t="str">
        <f t="shared" si="1"/>
        <v/>
      </c>
    </row>
    <row r="96" ht="44" customHeight="1" spans="1:5">
      <c r="A96" s="421">
        <v>2010911</v>
      </c>
      <c r="B96" s="422" t="s">
        <v>212</v>
      </c>
      <c r="C96" s="310">
        <v>0</v>
      </c>
      <c r="D96" s="310">
        <v>0</v>
      </c>
      <c r="E96" s="121" t="str">
        <f t="shared" si="1"/>
        <v/>
      </c>
    </row>
    <row r="97" ht="36" customHeight="1" spans="1:5">
      <c r="A97" s="421">
        <v>2010912</v>
      </c>
      <c r="B97" s="422" t="s">
        <v>213</v>
      </c>
      <c r="C97" s="310">
        <v>0</v>
      </c>
      <c r="D97" s="310">
        <v>0</v>
      </c>
      <c r="E97" s="121" t="str">
        <f t="shared" si="1"/>
        <v/>
      </c>
    </row>
    <row r="98" ht="36" customHeight="1" spans="1:5">
      <c r="A98" s="421">
        <v>2010950</v>
      </c>
      <c r="B98" s="422" t="s">
        <v>165</v>
      </c>
      <c r="C98" s="310">
        <v>0</v>
      </c>
      <c r="D98" s="310">
        <v>0</v>
      </c>
      <c r="E98" s="121" t="str">
        <f t="shared" si="1"/>
        <v/>
      </c>
    </row>
    <row r="99" ht="36" customHeight="1" spans="1:5">
      <c r="A99" s="421">
        <v>2010999</v>
      </c>
      <c r="B99" s="422" t="s">
        <v>214</v>
      </c>
      <c r="C99" s="310">
        <v>0</v>
      </c>
      <c r="D99" s="310">
        <v>0</v>
      </c>
      <c r="E99" s="121" t="str">
        <f t="shared" si="1"/>
        <v/>
      </c>
    </row>
    <row r="100" ht="44" customHeight="1" spans="1:5">
      <c r="A100" s="423">
        <v>20111</v>
      </c>
      <c r="B100" s="302" t="s">
        <v>215</v>
      </c>
      <c r="C100" s="307">
        <f>SUM(C101:C108)</f>
        <v>1438</v>
      </c>
      <c r="D100" s="307">
        <v>1406</v>
      </c>
      <c r="E100" s="117">
        <f t="shared" si="1"/>
        <v>-0.022</v>
      </c>
    </row>
    <row r="101" ht="44" customHeight="1" spans="1:5">
      <c r="A101" s="421">
        <v>2011101</v>
      </c>
      <c r="B101" s="422" t="s">
        <v>156</v>
      </c>
      <c r="C101" s="310">
        <v>1438</v>
      </c>
      <c r="D101" s="310">
        <v>1406</v>
      </c>
      <c r="E101" s="121">
        <f t="shared" si="1"/>
        <v>-0.022</v>
      </c>
    </row>
    <row r="102" ht="36" customHeight="1" spans="1:5">
      <c r="A102" s="421">
        <v>2011102</v>
      </c>
      <c r="B102" s="422" t="s">
        <v>157</v>
      </c>
      <c r="C102" s="310">
        <v>0</v>
      </c>
      <c r="D102" s="310">
        <v>0</v>
      </c>
      <c r="E102" s="121" t="str">
        <f t="shared" si="1"/>
        <v/>
      </c>
    </row>
    <row r="103" ht="44" customHeight="1" spans="1:5">
      <c r="A103" s="421">
        <v>2011103</v>
      </c>
      <c r="B103" s="422" t="s">
        <v>158</v>
      </c>
      <c r="C103" s="310">
        <v>0</v>
      </c>
      <c r="D103" s="310">
        <v>0</v>
      </c>
      <c r="E103" s="121" t="str">
        <f t="shared" si="1"/>
        <v/>
      </c>
    </row>
    <row r="104" ht="44" customHeight="1" spans="1:5">
      <c r="A104" s="421">
        <v>2011104</v>
      </c>
      <c r="B104" s="422" t="s">
        <v>216</v>
      </c>
      <c r="C104" s="310">
        <v>0</v>
      </c>
      <c r="D104" s="310">
        <v>0</v>
      </c>
      <c r="E104" s="121" t="str">
        <f t="shared" si="1"/>
        <v/>
      </c>
    </row>
    <row r="105" ht="36" customHeight="1" spans="1:5">
      <c r="A105" s="421">
        <v>2011105</v>
      </c>
      <c r="B105" s="422" t="s">
        <v>217</v>
      </c>
      <c r="C105" s="310">
        <v>0</v>
      </c>
      <c r="D105" s="310">
        <v>0</v>
      </c>
      <c r="E105" s="121" t="str">
        <f t="shared" si="1"/>
        <v/>
      </c>
    </row>
    <row r="106" ht="44" customHeight="1" spans="1:5">
      <c r="A106" s="421">
        <v>2011106</v>
      </c>
      <c r="B106" s="422" t="s">
        <v>218</v>
      </c>
      <c r="C106" s="310">
        <v>0</v>
      </c>
      <c r="D106" s="310">
        <v>0</v>
      </c>
      <c r="E106" s="121" t="str">
        <f t="shared" si="1"/>
        <v/>
      </c>
    </row>
    <row r="107" ht="44" customHeight="1" spans="1:5">
      <c r="A107" s="421">
        <v>2011150</v>
      </c>
      <c r="B107" s="422" t="s">
        <v>165</v>
      </c>
      <c r="C107" s="310">
        <v>0</v>
      </c>
      <c r="D107" s="310">
        <v>0</v>
      </c>
      <c r="E107" s="121" t="str">
        <f t="shared" si="1"/>
        <v/>
      </c>
    </row>
    <row r="108" ht="44" customHeight="1" spans="1:5">
      <c r="A108" s="421">
        <v>2011199</v>
      </c>
      <c r="B108" s="422" t="s">
        <v>219</v>
      </c>
      <c r="C108" s="310">
        <v>0</v>
      </c>
      <c r="D108" s="310">
        <v>0</v>
      </c>
      <c r="E108" s="121" t="str">
        <f t="shared" si="1"/>
        <v/>
      </c>
    </row>
    <row r="109" ht="44" customHeight="1" spans="1:5">
      <c r="A109" s="423">
        <v>20113</v>
      </c>
      <c r="B109" s="302" t="s">
        <v>220</v>
      </c>
      <c r="C109" s="307">
        <f>SUM(C110:C119)</f>
        <v>411</v>
      </c>
      <c r="D109" s="307">
        <v>156</v>
      </c>
      <c r="E109" s="117">
        <f t="shared" si="1"/>
        <v>-0.62</v>
      </c>
    </row>
    <row r="110" ht="44" customHeight="1" spans="1:5">
      <c r="A110" s="421">
        <v>2011301</v>
      </c>
      <c r="B110" s="422" t="s">
        <v>156</v>
      </c>
      <c r="C110" s="310">
        <v>154</v>
      </c>
      <c r="D110" s="310">
        <v>151</v>
      </c>
      <c r="E110" s="121">
        <f t="shared" si="1"/>
        <v>-0.019</v>
      </c>
    </row>
    <row r="111" ht="36" customHeight="1" spans="1:5">
      <c r="A111" s="421">
        <v>2011302</v>
      </c>
      <c r="B111" s="422" t="s">
        <v>157</v>
      </c>
      <c r="C111" s="310">
        <v>0</v>
      </c>
      <c r="D111" s="310">
        <v>0</v>
      </c>
      <c r="E111" s="121" t="str">
        <f t="shared" si="1"/>
        <v/>
      </c>
    </row>
    <row r="112" ht="44" customHeight="1" spans="1:5">
      <c r="A112" s="421">
        <v>2011303</v>
      </c>
      <c r="B112" s="422" t="s">
        <v>158</v>
      </c>
      <c r="C112" s="310">
        <v>0</v>
      </c>
      <c r="D112" s="310">
        <v>0</v>
      </c>
      <c r="E112" s="121" t="str">
        <f t="shared" si="1"/>
        <v/>
      </c>
    </row>
    <row r="113" ht="36" customHeight="1" spans="1:5">
      <c r="A113" s="421">
        <v>2011304</v>
      </c>
      <c r="B113" s="422" t="s">
        <v>221</v>
      </c>
      <c r="C113" s="310">
        <v>0</v>
      </c>
      <c r="D113" s="310">
        <v>0</v>
      </c>
      <c r="E113" s="121" t="str">
        <f t="shared" si="1"/>
        <v/>
      </c>
    </row>
    <row r="114" ht="36" customHeight="1" spans="1:5">
      <c r="A114" s="421">
        <v>2011305</v>
      </c>
      <c r="B114" s="422" t="s">
        <v>222</v>
      </c>
      <c r="C114" s="310">
        <v>0</v>
      </c>
      <c r="D114" s="310">
        <v>0</v>
      </c>
      <c r="E114" s="121" t="str">
        <f t="shared" si="1"/>
        <v/>
      </c>
    </row>
    <row r="115" ht="36" customHeight="1" spans="1:5">
      <c r="A115" s="421">
        <v>2011306</v>
      </c>
      <c r="B115" s="422" t="s">
        <v>223</v>
      </c>
      <c r="C115" s="310">
        <v>0</v>
      </c>
      <c r="D115" s="310">
        <v>0</v>
      </c>
      <c r="E115" s="121" t="str">
        <f t="shared" si="1"/>
        <v/>
      </c>
    </row>
    <row r="116" ht="36" customHeight="1" spans="1:5">
      <c r="A116" s="421">
        <v>2011307</v>
      </c>
      <c r="B116" s="422" t="s">
        <v>224</v>
      </c>
      <c r="C116" s="310">
        <v>0</v>
      </c>
      <c r="D116" s="310">
        <v>0</v>
      </c>
      <c r="E116" s="121" t="str">
        <f t="shared" si="1"/>
        <v/>
      </c>
    </row>
    <row r="117" ht="44" customHeight="1" spans="1:5">
      <c r="A117" s="421">
        <v>2011308</v>
      </c>
      <c r="B117" s="422" t="s">
        <v>225</v>
      </c>
      <c r="C117" s="310">
        <v>252</v>
      </c>
      <c r="D117" s="310">
        <v>0</v>
      </c>
      <c r="E117" s="121">
        <f t="shared" si="1"/>
        <v>-1</v>
      </c>
    </row>
    <row r="118" ht="44" customHeight="1" spans="1:5">
      <c r="A118" s="421">
        <v>2011350</v>
      </c>
      <c r="B118" s="422" t="s">
        <v>165</v>
      </c>
      <c r="C118" s="310">
        <v>0</v>
      </c>
      <c r="D118" s="310">
        <v>0</v>
      </c>
      <c r="E118" s="121" t="str">
        <f t="shared" si="1"/>
        <v/>
      </c>
    </row>
    <row r="119" ht="36" customHeight="1" spans="1:5">
      <c r="A119" s="421">
        <v>2011399</v>
      </c>
      <c r="B119" s="422" t="s">
        <v>226</v>
      </c>
      <c r="C119" s="310">
        <v>5</v>
      </c>
      <c r="D119" s="310">
        <v>5</v>
      </c>
      <c r="E119" s="121">
        <f t="shared" si="1"/>
        <v>0</v>
      </c>
    </row>
    <row r="120" ht="44" customHeight="1" spans="1:5">
      <c r="A120" s="423">
        <v>20114</v>
      </c>
      <c r="B120" s="302" t="s">
        <v>227</v>
      </c>
      <c r="C120" s="307">
        <f>SUM(C121:C131)</f>
        <v>0</v>
      </c>
      <c r="D120" s="307">
        <v>0</v>
      </c>
      <c r="E120" s="117" t="str">
        <f t="shared" si="1"/>
        <v/>
      </c>
    </row>
    <row r="121" ht="36" customHeight="1" spans="1:5">
      <c r="A121" s="421">
        <v>2011401</v>
      </c>
      <c r="B121" s="422" t="s">
        <v>156</v>
      </c>
      <c r="C121" s="310">
        <v>0</v>
      </c>
      <c r="D121" s="310">
        <v>0</v>
      </c>
      <c r="E121" s="121" t="str">
        <f t="shared" si="1"/>
        <v/>
      </c>
    </row>
    <row r="122" ht="44" customHeight="1" spans="1:5">
      <c r="A122" s="421">
        <v>2011402</v>
      </c>
      <c r="B122" s="422" t="s">
        <v>157</v>
      </c>
      <c r="C122" s="310">
        <v>0</v>
      </c>
      <c r="D122" s="310">
        <v>0</v>
      </c>
      <c r="E122" s="121" t="str">
        <f t="shared" si="1"/>
        <v/>
      </c>
    </row>
    <row r="123" ht="36" customHeight="1" spans="1:5">
      <c r="A123" s="421">
        <v>2011403</v>
      </c>
      <c r="B123" s="422" t="s">
        <v>158</v>
      </c>
      <c r="C123" s="310">
        <v>0</v>
      </c>
      <c r="D123" s="310">
        <v>0</v>
      </c>
      <c r="E123" s="121" t="str">
        <f t="shared" si="1"/>
        <v/>
      </c>
    </row>
    <row r="124" ht="36" customHeight="1" spans="1:5">
      <c r="A124" s="421">
        <v>2011404</v>
      </c>
      <c r="B124" s="422" t="s">
        <v>228</v>
      </c>
      <c r="C124" s="310">
        <v>0</v>
      </c>
      <c r="D124" s="310">
        <v>0</v>
      </c>
      <c r="E124" s="121" t="str">
        <f t="shared" si="1"/>
        <v/>
      </c>
    </row>
    <row r="125" ht="44" customHeight="1" spans="1:5">
      <c r="A125" s="421">
        <v>2011405</v>
      </c>
      <c r="B125" s="422" t="s">
        <v>229</v>
      </c>
      <c r="C125" s="310">
        <v>0</v>
      </c>
      <c r="D125" s="310">
        <v>0</v>
      </c>
      <c r="E125" s="121" t="str">
        <f t="shared" si="1"/>
        <v/>
      </c>
    </row>
    <row r="126" ht="36" customHeight="1" spans="1:5">
      <c r="A126" s="421">
        <v>2011408</v>
      </c>
      <c r="B126" s="422" t="s">
        <v>230</v>
      </c>
      <c r="C126" s="310">
        <v>0</v>
      </c>
      <c r="D126" s="310">
        <v>0</v>
      </c>
      <c r="E126" s="121" t="str">
        <f t="shared" si="1"/>
        <v/>
      </c>
    </row>
    <row r="127" ht="36" customHeight="1" spans="1:5">
      <c r="A127" s="421">
        <v>2011409</v>
      </c>
      <c r="B127" s="422" t="s">
        <v>231</v>
      </c>
      <c r="C127" s="310">
        <v>0</v>
      </c>
      <c r="D127" s="310">
        <v>0</v>
      </c>
      <c r="E127" s="121" t="str">
        <f t="shared" si="1"/>
        <v/>
      </c>
    </row>
    <row r="128" ht="36" customHeight="1" spans="1:5">
      <c r="A128" s="421">
        <v>2011410</v>
      </c>
      <c r="B128" s="422" t="s">
        <v>232</v>
      </c>
      <c r="C128" s="310">
        <v>0</v>
      </c>
      <c r="D128" s="310">
        <v>0</v>
      </c>
      <c r="E128" s="121" t="str">
        <f t="shared" si="1"/>
        <v/>
      </c>
    </row>
    <row r="129" ht="36" customHeight="1" spans="1:5">
      <c r="A129" s="421">
        <v>2011411</v>
      </c>
      <c r="B129" s="422" t="s">
        <v>233</v>
      </c>
      <c r="C129" s="310">
        <v>0</v>
      </c>
      <c r="D129" s="310">
        <v>0</v>
      </c>
      <c r="E129" s="121" t="str">
        <f t="shared" si="1"/>
        <v/>
      </c>
    </row>
    <row r="130" ht="36" customHeight="1" spans="1:5">
      <c r="A130" s="421">
        <v>2011450</v>
      </c>
      <c r="B130" s="422" t="s">
        <v>165</v>
      </c>
      <c r="C130" s="310">
        <v>0</v>
      </c>
      <c r="D130" s="310">
        <v>0</v>
      </c>
      <c r="E130" s="121" t="str">
        <f t="shared" si="1"/>
        <v/>
      </c>
    </row>
    <row r="131" ht="44" customHeight="1" spans="1:5">
      <c r="A131" s="421">
        <v>2011499</v>
      </c>
      <c r="B131" s="422" t="s">
        <v>234</v>
      </c>
      <c r="C131" s="310">
        <v>0</v>
      </c>
      <c r="D131" s="310">
        <v>0</v>
      </c>
      <c r="E131" s="121" t="str">
        <f t="shared" si="1"/>
        <v/>
      </c>
    </row>
    <row r="132" ht="44" customHeight="1" spans="1:5">
      <c r="A132" s="423">
        <v>20123</v>
      </c>
      <c r="B132" s="302" t="s">
        <v>235</v>
      </c>
      <c r="C132" s="307">
        <f>SUM(C133:C138)</f>
        <v>23</v>
      </c>
      <c r="D132" s="307">
        <v>387</v>
      </c>
      <c r="E132" s="117">
        <f t="shared" si="1"/>
        <v>15.826</v>
      </c>
    </row>
    <row r="133" ht="44" customHeight="1" spans="1:5">
      <c r="A133" s="421">
        <v>2012301</v>
      </c>
      <c r="B133" s="422" t="s">
        <v>156</v>
      </c>
      <c r="C133" s="310">
        <v>0</v>
      </c>
      <c r="D133" s="310">
        <v>0</v>
      </c>
      <c r="E133" s="121" t="str">
        <f t="shared" ref="E133:E196" si="2">IF(C133&gt;0,(D133-C133)/C133,"")</f>
        <v/>
      </c>
    </row>
    <row r="134" ht="36" customHeight="1" spans="1:5">
      <c r="A134" s="421">
        <v>2012302</v>
      </c>
      <c r="B134" s="422" t="s">
        <v>157</v>
      </c>
      <c r="C134" s="310">
        <v>0</v>
      </c>
      <c r="D134" s="310">
        <v>0</v>
      </c>
      <c r="E134" s="121" t="str">
        <f t="shared" si="2"/>
        <v/>
      </c>
    </row>
    <row r="135" ht="44" customHeight="1" spans="1:5">
      <c r="A135" s="421">
        <v>2012303</v>
      </c>
      <c r="B135" s="422" t="s">
        <v>158</v>
      </c>
      <c r="C135" s="310">
        <v>0</v>
      </c>
      <c r="D135" s="310">
        <v>0</v>
      </c>
      <c r="E135" s="121" t="str">
        <f t="shared" si="2"/>
        <v/>
      </c>
    </row>
    <row r="136" ht="44" customHeight="1" spans="1:5">
      <c r="A136" s="421">
        <v>2012304</v>
      </c>
      <c r="B136" s="422" t="s">
        <v>236</v>
      </c>
      <c r="C136" s="310">
        <v>20</v>
      </c>
      <c r="D136" s="310">
        <v>210</v>
      </c>
      <c r="E136" s="121">
        <f t="shared" si="2"/>
        <v>9.5</v>
      </c>
    </row>
    <row r="137" ht="44" customHeight="1" spans="1:5">
      <c r="A137" s="421">
        <v>2012350</v>
      </c>
      <c r="B137" s="422" t="s">
        <v>165</v>
      </c>
      <c r="C137" s="310">
        <v>0</v>
      </c>
      <c r="D137" s="310">
        <v>0</v>
      </c>
      <c r="E137" s="121" t="str">
        <f t="shared" si="2"/>
        <v/>
      </c>
    </row>
    <row r="138" ht="44" customHeight="1" spans="1:5">
      <c r="A138" s="421">
        <v>2012399</v>
      </c>
      <c r="B138" s="422" t="s">
        <v>237</v>
      </c>
      <c r="C138" s="310">
        <v>3</v>
      </c>
      <c r="D138" s="310">
        <v>177</v>
      </c>
      <c r="E138" s="121">
        <f t="shared" si="2"/>
        <v>58</v>
      </c>
    </row>
    <row r="139" ht="44" customHeight="1" spans="1:5">
      <c r="A139" s="423">
        <v>20125</v>
      </c>
      <c r="B139" s="302" t="s">
        <v>238</v>
      </c>
      <c r="C139" s="307">
        <f>SUM(C140:C146)</f>
        <v>0</v>
      </c>
      <c r="D139" s="307">
        <v>0</v>
      </c>
      <c r="E139" s="117" t="str">
        <f t="shared" si="2"/>
        <v/>
      </c>
    </row>
    <row r="140" ht="44" customHeight="1" spans="1:5">
      <c r="A140" s="421">
        <v>2012501</v>
      </c>
      <c r="B140" s="422" t="s">
        <v>156</v>
      </c>
      <c r="C140" s="310">
        <v>0</v>
      </c>
      <c r="D140" s="310">
        <v>0</v>
      </c>
      <c r="E140" s="121" t="str">
        <f t="shared" si="2"/>
        <v/>
      </c>
    </row>
    <row r="141" ht="36" customHeight="1" spans="1:5">
      <c r="A141" s="421">
        <v>2012502</v>
      </c>
      <c r="B141" s="422" t="s">
        <v>157</v>
      </c>
      <c r="C141" s="310">
        <v>0</v>
      </c>
      <c r="D141" s="310">
        <v>0</v>
      </c>
      <c r="E141" s="121" t="str">
        <f t="shared" si="2"/>
        <v/>
      </c>
    </row>
    <row r="142" ht="44" customHeight="1" spans="1:5">
      <c r="A142" s="421">
        <v>2012503</v>
      </c>
      <c r="B142" s="422" t="s">
        <v>158</v>
      </c>
      <c r="C142" s="310">
        <v>0</v>
      </c>
      <c r="D142" s="310">
        <v>0</v>
      </c>
      <c r="E142" s="121" t="str">
        <f t="shared" si="2"/>
        <v/>
      </c>
    </row>
    <row r="143" ht="36" customHeight="1" spans="1:5">
      <c r="A143" s="421">
        <v>2012504</v>
      </c>
      <c r="B143" s="422" t="s">
        <v>239</v>
      </c>
      <c r="C143" s="310">
        <v>0</v>
      </c>
      <c r="D143" s="310">
        <v>0</v>
      </c>
      <c r="E143" s="121" t="str">
        <f t="shared" si="2"/>
        <v/>
      </c>
    </row>
    <row r="144" ht="44" customHeight="1" spans="1:5">
      <c r="A144" s="421">
        <v>2012505</v>
      </c>
      <c r="B144" s="422" t="s">
        <v>240</v>
      </c>
      <c r="C144" s="310">
        <v>0</v>
      </c>
      <c r="D144" s="310">
        <v>0</v>
      </c>
      <c r="E144" s="121" t="str">
        <f t="shared" si="2"/>
        <v/>
      </c>
    </row>
    <row r="145" ht="44" customHeight="1" spans="1:5">
      <c r="A145" s="421">
        <v>2012550</v>
      </c>
      <c r="B145" s="422" t="s">
        <v>165</v>
      </c>
      <c r="C145" s="310">
        <v>0</v>
      </c>
      <c r="D145" s="310">
        <v>0</v>
      </c>
      <c r="E145" s="121" t="str">
        <f t="shared" si="2"/>
        <v/>
      </c>
    </row>
    <row r="146" ht="36" customHeight="1" spans="1:5">
      <c r="A146" s="421">
        <v>2012599</v>
      </c>
      <c r="B146" s="422" t="s">
        <v>241</v>
      </c>
      <c r="C146" s="310">
        <v>0</v>
      </c>
      <c r="D146" s="310">
        <v>0</v>
      </c>
      <c r="E146" s="121" t="str">
        <f t="shared" si="2"/>
        <v/>
      </c>
    </row>
    <row r="147" ht="44" customHeight="1" spans="1:5">
      <c r="A147" s="423">
        <v>20126</v>
      </c>
      <c r="B147" s="302" t="s">
        <v>242</v>
      </c>
      <c r="C147" s="307">
        <f>SUM(C148:C152)</f>
        <v>127</v>
      </c>
      <c r="D147" s="307">
        <v>138</v>
      </c>
      <c r="E147" s="117">
        <f t="shared" si="2"/>
        <v>0.087</v>
      </c>
    </row>
    <row r="148" ht="44" customHeight="1" spans="1:5">
      <c r="A148" s="421">
        <v>2012601</v>
      </c>
      <c r="B148" s="422" t="s">
        <v>156</v>
      </c>
      <c r="C148" s="310">
        <v>99</v>
      </c>
      <c r="D148" s="310">
        <v>108</v>
      </c>
      <c r="E148" s="121">
        <f t="shared" si="2"/>
        <v>0.091</v>
      </c>
    </row>
    <row r="149" ht="36" customHeight="1" spans="1:5">
      <c r="A149" s="421">
        <v>2012602</v>
      </c>
      <c r="B149" s="422" t="s">
        <v>157</v>
      </c>
      <c r="C149" s="310">
        <v>0</v>
      </c>
      <c r="D149" s="310">
        <v>0</v>
      </c>
      <c r="E149" s="121" t="str">
        <f t="shared" si="2"/>
        <v/>
      </c>
    </row>
    <row r="150" ht="36" customHeight="1" spans="1:5">
      <c r="A150" s="421">
        <v>2012603</v>
      </c>
      <c r="B150" s="422" t="s">
        <v>158</v>
      </c>
      <c r="C150" s="310">
        <v>0</v>
      </c>
      <c r="D150" s="310">
        <v>0</v>
      </c>
      <c r="E150" s="121" t="str">
        <f t="shared" si="2"/>
        <v/>
      </c>
    </row>
    <row r="151" ht="44" customHeight="1" spans="1:5">
      <c r="A151" s="421">
        <v>2012604</v>
      </c>
      <c r="B151" s="422" t="s">
        <v>243</v>
      </c>
      <c r="C151" s="310">
        <v>0</v>
      </c>
      <c r="D151" s="310">
        <v>0</v>
      </c>
      <c r="E151" s="121" t="str">
        <f t="shared" si="2"/>
        <v/>
      </c>
    </row>
    <row r="152" ht="36" customHeight="1" spans="1:5">
      <c r="A152" s="421">
        <v>2012699</v>
      </c>
      <c r="B152" s="422" t="s">
        <v>244</v>
      </c>
      <c r="C152" s="310">
        <v>28</v>
      </c>
      <c r="D152" s="310">
        <v>30</v>
      </c>
      <c r="E152" s="121">
        <f t="shared" si="2"/>
        <v>0.071</v>
      </c>
    </row>
    <row r="153" ht="44" customHeight="1" spans="1:5">
      <c r="A153" s="423">
        <v>20128</v>
      </c>
      <c r="B153" s="302" t="s">
        <v>245</v>
      </c>
      <c r="C153" s="307">
        <f>SUM(C154:C159)</f>
        <v>54</v>
      </c>
      <c r="D153" s="307">
        <v>49</v>
      </c>
      <c r="E153" s="117">
        <f t="shared" si="2"/>
        <v>-0.093</v>
      </c>
    </row>
    <row r="154" ht="44" customHeight="1" spans="1:5">
      <c r="A154" s="421">
        <v>2012801</v>
      </c>
      <c r="B154" s="422" t="s">
        <v>156</v>
      </c>
      <c r="C154" s="310">
        <v>50</v>
      </c>
      <c r="D154" s="310">
        <v>49</v>
      </c>
      <c r="E154" s="121">
        <f t="shared" si="2"/>
        <v>-0.02</v>
      </c>
    </row>
    <row r="155" ht="36" customHeight="1" spans="1:5">
      <c r="A155" s="421">
        <v>2012802</v>
      </c>
      <c r="B155" s="422" t="s">
        <v>157</v>
      </c>
      <c r="C155" s="310">
        <v>0</v>
      </c>
      <c r="D155" s="310">
        <v>0</v>
      </c>
      <c r="E155" s="121" t="str">
        <f t="shared" si="2"/>
        <v/>
      </c>
    </row>
    <row r="156" ht="36" customHeight="1" spans="1:5">
      <c r="A156" s="421">
        <v>2012803</v>
      </c>
      <c r="B156" s="422" t="s">
        <v>158</v>
      </c>
      <c r="C156" s="310">
        <v>0</v>
      </c>
      <c r="D156" s="310">
        <v>0</v>
      </c>
      <c r="E156" s="121" t="str">
        <f t="shared" si="2"/>
        <v/>
      </c>
    </row>
    <row r="157" ht="44" customHeight="1" spans="1:5">
      <c r="A157" s="421">
        <v>2012804</v>
      </c>
      <c r="B157" s="422" t="s">
        <v>170</v>
      </c>
      <c r="C157" s="310">
        <v>0</v>
      </c>
      <c r="D157" s="310">
        <v>0</v>
      </c>
      <c r="E157" s="121" t="str">
        <f t="shared" si="2"/>
        <v/>
      </c>
    </row>
    <row r="158" ht="36" customHeight="1" spans="1:5">
      <c r="A158" s="421">
        <v>2012850</v>
      </c>
      <c r="B158" s="422" t="s">
        <v>165</v>
      </c>
      <c r="C158" s="310">
        <v>0</v>
      </c>
      <c r="D158" s="310">
        <v>0</v>
      </c>
      <c r="E158" s="121" t="str">
        <f t="shared" si="2"/>
        <v/>
      </c>
    </row>
    <row r="159" ht="44" customHeight="1" spans="1:5">
      <c r="A159" s="421">
        <v>2012899</v>
      </c>
      <c r="B159" s="422" t="s">
        <v>246</v>
      </c>
      <c r="C159" s="310">
        <v>4</v>
      </c>
      <c r="D159" s="310">
        <v>0</v>
      </c>
      <c r="E159" s="121">
        <f t="shared" si="2"/>
        <v>-1</v>
      </c>
    </row>
    <row r="160" ht="44" customHeight="1" spans="1:5">
      <c r="A160" s="423">
        <v>20129</v>
      </c>
      <c r="B160" s="302" t="s">
        <v>247</v>
      </c>
      <c r="C160" s="307">
        <f>SUM(C161:C166)</f>
        <v>414</v>
      </c>
      <c r="D160" s="307">
        <v>403</v>
      </c>
      <c r="E160" s="117">
        <f t="shared" si="2"/>
        <v>-0.027</v>
      </c>
    </row>
    <row r="161" ht="44" customHeight="1" spans="1:5">
      <c r="A161" s="421">
        <v>2012901</v>
      </c>
      <c r="B161" s="422" t="s">
        <v>156</v>
      </c>
      <c r="C161" s="310">
        <v>198</v>
      </c>
      <c r="D161" s="310">
        <v>190</v>
      </c>
      <c r="E161" s="121">
        <f t="shared" si="2"/>
        <v>-0.04</v>
      </c>
    </row>
    <row r="162" ht="44" customHeight="1" spans="1:5">
      <c r="A162" s="421">
        <v>2012902</v>
      </c>
      <c r="B162" s="422" t="s">
        <v>157</v>
      </c>
      <c r="C162" s="310">
        <v>6</v>
      </c>
      <c r="D162" s="310">
        <v>8</v>
      </c>
      <c r="E162" s="121">
        <f t="shared" si="2"/>
        <v>0.333</v>
      </c>
    </row>
    <row r="163" ht="44" customHeight="1" spans="1:5">
      <c r="A163" s="421">
        <v>2012903</v>
      </c>
      <c r="B163" s="422" t="s">
        <v>158</v>
      </c>
      <c r="C163" s="310">
        <v>0</v>
      </c>
      <c r="D163" s="310">
        <v>0</v>
      </c>
      <c r="E163" s="121" t="str">
        <f t="shared" si="2"/>
        <v/>
      </c>
    </row>
    <row r="164" ht="36" customHeight="1" spans="1:5">
      <c r="A164" s="426">
        <v>2012906</v>
      </c>
      <c r="B164" s="422" t="s">
        <v>248</v>
      </c>
      <c r="C164" s="310">
        <v>0</v>
      </c>
      <c r="D164" s="310">
        <v>0</v>
      </c>
      <c r="E164" s="121" t="str">
        <f t="shared" si="2"/>
        <v/>
      </c>
    </row>
    <row r="165" ht="44" customHeight="1" spans="1:5">
      <c r="A165" s="421">
        <v>2012950</v>
      </c>
      <c r="B165" s="422" t="s">
        <v>165</v>
      </c>
      <c r="C165" s="310">
        <v>42</v>
      </c>
      <c r="D165" s="310">
        <v>53</v>
      </c>
      <c r="E165" s="121">
        <f t="shared" si="2"/>
        <v>0.262</v>
      </c>
    </row>
    <row r="166" ht="44" customHeight="1" spans="1:5">
      <c r="A166" s="421">
        <v>2012999</v>
      </c>
      <c r="B166" s="422" t="s">
        <v>249</v>
      </c>
      <c r="C166" s="310">
        <v>168</v>
      </c>
      <c r="D166" s="310">
        <v>152</v>
      </c>
      <c r="E166" s="121">
        <f t="shared" si="2"/>
        <v>-0.095</v>
      </c>
    </row>
    <row r="167" ht="44" customHeight="1" spans="1:5">
      <c r="A167" s="423">
        <v>20131</v>
      </c>
      <c r="B167" s="302" t="s">
        <v>250</v>
      </c>
      <c r="C167" s="307">
        <f>SUM(C168:C173)</f>
        <v>1213</v>
      </c>
      <c r="D167" s="307">
        <v>1117</v>
      </c>
      <c r="E167" s="117">
        <f t="shared" si="2"/>
        <v>-0.079</v>
      </c>
    </row>
    <row r="168" ht="44" customHeight="1" spans="1:5">
      <c r="A168" s="421">
        <v>2013101</v>
      </c>
      <c r="B168" s="422" t="s">
        <v>156</v>
      </c>
      <c r="C168" s="310">
        <v>949</v>
      </c>
      <c r="D168" s="310">
        <v>917</v>
      </c>
      <c r="E168" s="121">
        <f t="shared" si="2"/>
        <v>-0.034</v>
      </c>
    </row>
    <row r="169" ht="36" customHeight="1" spans="1:5">
      <c r="A169" s="421">
        <v>2013102</v>
      </c>
      <c r="B169" s="422" t="s">
        <v>157</v>
      </c>
      <c r="C169" s="310">
        <v>177</v>
      </c>
      <c r="D169" s="310">
        <v>110</v>
      </c>
      <c r="E169" s="121">
        <f t="shared" si="2"/>
        <v>-0.379</v>
      </c>
    </row>
    <row r="170" ht="44" customHeight="1" spans="1:5">
      <c r="A170" s="421">
        <v>2013103</v>
      </c>
      <c r="B170" s="422" t="s">
        <v>158</v>
      </c>
      <c r="C170" s="310">
        <v>0</v>
      </c>
      <c r="D170" s="310">
        <v>0</v>
      </c>
      <c r="E170" s="121" t="str">
        <f t="shared" si="2"/>
        <v/>
      </c>
    </row>
    <row r="171" ht="44" customHeight="1" spans="1:5">
      <c r="A171" s="421">
        <v>2013105</v>
      </c>
      <c r="B171" s="422" t="s">
        <v>251</v>
      </c>
      <c r="C171" s="310">
        <v>0</v>
      </c>
      <c r="D171" s="310">
        <v>0</v>
      </c>
      <c r="E171" s="121" t="str">
        <f t="shared" si="2"/>
        <v/>
      </c>
    </row>
    <row r="172" ht="44" customHeight="1" spans="1:5">
      <c r="A172" s="421">
        <v>2013150</v>
      </c>
      <c r="B172" s="422" t="s">
        <v>165</v>
      </c>
      <c r="C172" s="310">
        <v>86</v>
      </c>
      <c r="D172" s="310">
        <v>90</v>
      </c>
      <c r="E172" s="121">
        <f t="shared" si="2"/>
        <v>0.047</v>
      </c>
    </row>
    <row r="173" ht="44" customHeight="1" spans="1:5">
      <c r="A173" s="421">
        <v>2013199</v>
      </c>
      <c r="B173" s="422" t="s">
        <v>252</v>
      </c>
      <c r="C173" s="310">
        <v>1</v>
      </c>
      <c r="D173" s="310">
        <v>0</v>
      </c>
      <c r="E173" s="121">
        <f t="shared" si="2"/>
        <v>-1</v>
      </c>
    </row>
    <row r="174" ht="44" customHeight="1" spans="1:5">
      <c r="A174" s="423">
        <v>20132</v>
      </c>
      <c r="B174" s="302" t="s">
        <v>253</v>
      </c>
      <c r="C174" s="307">
        <f>SUM(C175:C180)</f>
        <v>1535</v>
      </c>
      <c r="D174" s="307">
        <v>980</v>
      </c>
      <c r="E174" s="117">
        <f t="shared" si="2"/>
        <v>-0.362</v>
      </c>
    </row>
    <row r="175" ht="44" customHeight="1" spans="1:5">
      <c r="A175" s="421">
        <v>2013201</v>
      </c>
      <c r="B175" s="422" t="s">
        <v>156</v>
      </c>
      <c r="C175" s="310">
        <v>728</v>
      </c>
      <c r="D175" s="310">
        <v>752</v>
      </c>
      <c r="E175" s="121">
        <f t="shared" si="2"/>
        <v>0.033</v>
      </c>
    </row>
    <row r="176" ht="36" customHeight="1" spans="1:5">
      <c r="A176" s="421">
        <v>2013202</v>
      </c>
      <c r="B176" s="422" t="s">
        <v>157</v>
      </c>
      <c r="C176" s="310">
        <v>802</v>
      </c>
      <c r="D176" s="310">
        <v>225</v>
      </c>
      <c r="E176" s="121">
        <f t="shared" si="2"/>
        <v>-0.719</v>
      </c>
    </row>
    <row r="177" ht="44" customHeight="1" spans="1:5">
      <c r="A177" s="421">
        <v>2013203</v>
      </c>
      <c r="B177" s="422" t="s">
        <v>158</v>
      </c>
      <c r="C177" s="310">
        <v>0</v>
      </c>
      <c r="D177" s="310">
        <v>0</v>
      </c>
      <c r="E177" s="121" t="str">
        <f t="shared" si="2"/>
        <v/>
      </c>
    </row>
    <row r="178" ht="36" customHeight="1" spans="1:5">
      <c r="A178" s="421">
        <v>2013204</v>
      </c>
      <c r="B178" s="422" t="s">
        <v>254</v>
      </c>
      <c r="C178" s="310">
        <v>0</v>
      </c>
      <c r="D178" s="310">
        <v>0</v>
      </c>
      <c r="E178" s="121" t="str">
        <f t="shared" si="2"/>
        <v/>
      </c>
    </row>
    <row r="179" ht="44" customHeight="1" spans="1:5">
      <c r="A179" s="421">
        <v>2013250</v>
      </c>
      <c r="B179" s="422" t="s">
        <v>165</v>
      </c>
      <c r="C179" s="310">
        <v>0</v>
      </c>
      <c r="D179" s="310">
        <v>0</v>
      </c>
      <c r="E179" s="121" t="str">
        <f t="shared" si="2"/>
        <v/>
      </c>
    </row>
    <row r="180" ht="44" customHeight="1" spans="1:5">
      <c r="A180" s="421">
        <v>2013299</v>
      </c>
      <c r="B180" s="422" t="s">
        <v>255</v>
      </c>
      <c r="C180" s="310">
        <v>5</v>
      </c>
      <c r="D180" s="310">
        <v>3</v>
      </c>
      <c r="E180" s="121">
        <f t="shared" si="2"/>
        <v>-0.4</v>
      </c>
    </row>
    <row r="181" ht="44" customHeight="1" spans="1:5">
      <c r="A181" s="423">
        <v>20133</v>
      </c>
      <c r="B181" s="302" t="s">
        <v>256</v>
      </c>
      <c r="C181" s="307">
        <f>SUM(C182:C187)</f>
        <v>738</v>
      </c>
      <c r="D181" s="307">
        <v>695</v>
      </c>
      <c r="E181" s="117">
        <f t="shared" si="2"/>
        <v>-0.058</v>
      </c>
    </row>
    <row r="182" ht="44" customHeight="1" spans="1:5">
      <c r="A182" s="421">
        <v>2013301</v>
      </c>
      <c r="B182" s="422" t="s">
        <v>156</v>
      </c>
      <c r="C182" s="310">
        <v>262</v>
      </c>
      <c r="D182" s="310">
        <v>312</v>
      </c>
      <c r="E182" s="121">
        <f t="shared" si="2"/>
        <v>0.191</v>
      </c>
    </row>
    <row r="183" ht="36" customHeight="1" spans="1:5">
      <c r="A183" s="421">
        <v>2013302</v>
      </c>
      <c r="B183" s="422" t="s">
        <v>157</v>
      </c>
      <c r="C183" s="310">
        <v>154</v>
      </c>
      <c r="D183" s="310">
        <v>0</v>
      </c>
      <c r="E183" s="121">
        <f t="shared" si="2"/>
        <v>-1</v>
      </c>
    </row>
    <row r="184" ht="36" customHeight="1" spans="1:5">
      <c r="A184" s="421">
        <v>2013303</v>
      </c>
      <c r="B184" s="422" t="s">
        <v>158</v>
      </c>
      <c r="C184" s="310">
        <v>0</v>
      </c>
      <c r="D184" s="310">
        <v>0</v>
      </c>
      <c r="E184" s="121" t="str">
        <f t="shared" si="2"/>
        <v/>
      </c>
    </row>
    <row r="185" ht="36" customHeight="1" spans="1:5">
      <c r="A185" s="421">
        <v>2013304</v>
      </c>
      <c r="B185" s="422" t="s">
        <v>257</v>
      </c>
      <c r="C185" s="310">
        <v>157</v>
      </c>
      <c r="D185" s="310">
        <v>113</v>
      </c>
      <c r="E185" s="121">
        <f t="shared" si="2"/>
        <v>-0.28</v>
      </c>
    </row>
    <row r="186" ht="36" customHeight="1" spans="1:5">
      <c r="A186" s="421">
        <v>2013350</v>
      </c>
      <c r="B186" s="422" t="s">
        <v>165</v>
      </c>
      <c r="C186" s="310">
        <v>81</v>
      </c>
      <c r="D186" s="310">
        <v>270</v>
      </c>
      <c r="E186" s="121">
        <f t="shared" si="2"/>
        <v>2.333</v>
      </c>
    </row>
    <row r="187" ht="44" customHeight="1" spans="1:5">
      <c r="A187" s="421">
        <v>2013399</v>
      </c>
      <c r="B187" s="422" t="s">
        <v>258</v>
      </c>
      <c r="C187" s="310">
        <v>84</v>
      </c>
      <c r="D187" s="310">
        <v>0</v>
      </c>
      <c r="E187" s="121">
        <f t="shared" si="2"/>
        <v>-1</v>
      </c>
    </row>
    <row r="188" ht="44" customHeight="1" spans="1:5">
      <c r="A188" s="423">
        <v>20134</v>
      </c>
      <c r="B188" s="302" t="s">
        <v>259</v>
      </c>
      <c r="C188" s="307">
        <f>SUM(C189:C195)</f>
        <v>256</v>
      </c>
      <c r="D188" s="307">
        <v>695</v>
      </c>
      <c r="E188" s="117">
        <f t="shared" si="2"/>
        <v>1.715</v>
      </c>
    </row>
    <row r="189" ht="44" customHeight="1" spans="1:5">
      <c r="A189" s="421">
        <v>2013401</v>
      </c>
      <c r="B189" s="422" t="s">
        <v>156</v>
      </c>
      <c r="C189" s="310">
        <v>155</v>
      </c>
      <c r="D189" s="310">
        <v>155</v>
      </c>
      <c r="E189" s="121">
        <f t="shared" si="2"/>
        <v>0</v>
      </c>
    </row>
    <row r="190" ht="36" customHeight="1" spans="1:5">
      <c r="A190" s="421">
        <v>2013402</v>
      </c>
      <c r="B190" s="422" t="s">
        <v>157</v>
      </c>
      <c r="C190" s="310">
        <v>1</v>
      </c>
      <c r="D190" s="310">
        <v>1</v>
      </c>
      <c r="E190" s="121">
        <f t="shared" si="2"/>
        <v>0</v>
      </c>
    </row>
    <row r="191" ht="36" customHeight="1" spans="1:5">
      <c r="A191" s="421">
        <v>2013403</v>
      </c>
      <c r="B191" s="422" t="s">
        <v>158</v>
      </c>
      <c r="C191" s="310">
        <v>0</v>
      </c>
      <c r="D191" s="310">
        <v>0</v>
      </c>
      <c r="E191" s="121" t="str">
        <f t="shared" si="2"/>
        <v/>
      </c>
    </row>
    <row r="192" ht="44" customHeight="1" spans="1:5">
      <c r="A192" s="421">
        <v>2013404</v>
      </c>
      <c r="B192" s="422" t="s">
        <v>260</v>
      </c>
      <c r="C192" s="310">
        <v>27</v>
      </c>
      <c r="D192" s="310">
        <v>464</v>
      </c>
      <c r="E192" s="121">
        <f t="shared" si="2"/>
        <v>16.185</v>
      </c>
    </row>
    <row r="193" ht="44" customHeight="1" spans="1:5">
      <c r="A193" s="421">
        <v>2013405</v>
      </c>
      <c r="B193" s="422" t="s">
        <v>261</v>
      </c>
      <c r="C193" s="310">
        <v>0</v>
      </c>
      <c r="D193" s="310">
        <v>0</v>
      </c>
      <c r="E193" s="121" t="str">
        <f t="shared" si="2"/>
        <v/>
      </c>
    </row>
    <row r="194" ht="44" customHeight="1" spans="1:5">
      <c r="A194" s="421">
        <v>2013450</v>
      </c>
      <c r="B194" s="422" t="s">
        <v>165</v>
      </c>
      <c r="C194" s="310">
        <v>0</v>
      </c>
      <c r="D194" s="310">
        <v>34</v>
      </c>
      <c r="E194" s="121" t="str">
        <f t="shared" si="2"/>
        <v/>
      </c>
    </row>
    <row r="195" ht="44" customHeight="1" spans="1:5">
      <c r="A195" s="421">
        <v>2013499</v>
      </c>
      <c r="B195" s="422" t="s">
        <v>262</v>
      </c>
      <c r="C195" s="310">
        <v>73</v>
      </c>
      <c r="D195" s="310">
        <v>41</v>
      </c>
      <c r="E195" s="121">
        <f t="shared" si="2"/>
        <v>-0.438</v>
      </c>
    </row>
    <row r="196" ht="36" customHeight="1" spans="1:5">
      <c r="A196" s="423">
        <v>20135</v>
      </c>
      <c r="B196" s="302" t="s">
        <v>263</v>
      </c>
      <c r="C196" s="307">
        <f>SUM(C197:C201)</f>
        <v>0</v>
      </c>
      <c r="D196" s="307">
        <v>0</v>
      </c>
      <c r="E196" s="117" t="str">
        <f t="shared" si="2"/>
        <v/>
      </c>
    </row>
    <row r="197" ht="36" customHeight="1" spans="1:5">
      <c r="A197" s="421">
        <v>2013501</v>
      </c>
      <c r="B197" s="422" t="s">
        <v>156</v>
      </c>
      <c r="C197" s="310">
        <v>0</v>
      </c>
      <c r="D197" s="310">
        <v>0</v>
      </c>
      <c r="E197" s="121" t="str">
        <f t="shared" ref="E197:E260" si="3">IF(C197&gt;0,(D197-C197)/C197,"")</f>
        <v/>
      </c>
    </row>
    <row r="198" ht="36" customHeight="1" spans="1:5">
      <c r="A198" s="421">
        <v>2013502</v>
      </c>
      <c r="B198" s="422" t="s">
        <v>157</v>
      </c>
      <c r="C198" s="310">
        <v>0</v>
      </c>
      <c r="D198" s="310">
        <v>0</v>
      </c>
      <c r="E198" s="121" t="str">
        <f t="shared" si="3"/>
        <v/>
      </c>
    </row>
    <row r="199" ht="36" customHeight="1" spans="1:5">
      <c r="A199" s="421">
        <v>2013503</v>
      </c>
      <c r="B199" s="422" t="s">
        <v>158</v>
      </c>
      <c r="C199" s="310">
        <v>0</v>
      </c>
      <c r="D199" s="310">
        <v>0</v>
      </c>
      <c r="E199" s="121" t="str">
        <f t="shared" si="3"/>
        <v/>
      </c>
    </row>
    <row r="200" ht="36" customHeight="1" spans="1:5">
      <c r="A200" s="421">
        <v>2013550</v>
      </c>
      <c r="B200" s="422" t="s">
        <v>165</v>
      </c>
      <c r="C200" s="310">
        <v>0</v>
      </c>
      <c r="D200" s="310">
        <v>0</v>
      </c>
      <c r="E200" s="121" t="str">
        <f t="shared" si="3"/>
        <v/>
      </c>
    </row>
    <row r="201" ht="36" customHeight="1" spans="1:5">
      <c r="A201" s="421">
        <v>2013599</v>
      </c>
      <c r="B201" s="422" t="s">
        <v>264</v>
      </c>
      <c r="C201" s="310">
        <v>0</v>
      </c>
      <c r="D201" s="310">
        <v>0</v>
      </c>
      <c r="E201" s="121" t="str">
        <f t="shared" si="3"/>
        <v/>
      </c>
    </row>
    <row r="202" ht="44" customHeight="1" spans="1:5">
      <c r="A202" s="423">
        <v>20136</v>
      </c>
      <c r="B202" s="302" t="s">
        <v>265</v>
      </c>
      <c r="C202" s="307">
        <f>SUM(C203:C207)</f>
        <v>70</v>
      </c>
      <c r="D202" s="307">
        <v>93</v>
      </c>
      <c r="E202" s="117">
        <f t="shared" si="3"/>
        <v>0.329</v>
      </c>
    </row>
    <row r="203" ht="44" customHeight="1" spans="1:5">
      <c r="A203" s="421">
        <v>2013601</v>
      </c>
      <c r="B203" s="422" t="s">
        <v>156</v>
      </c>
      <c r="C203" s="310">
        <v>0</v>
      </c>
      <c r="D203" s="310">
        <v>0</v>
      </c>
      <c r="E203" s="121" t="str">
        <f t="shared" si="3"/>
        <v/>
      </c>
    </row>
    <row r="204" ht="36" customHeight="1" spans="1:5">
      <c r="A204" s="421">
        <v>2013602</v>
      </c>
      <c r="B204" s="422" t="s">
        <v>157</v>
      </c>
      <c r="C204" s="310">
        <v>21</v>
      </c>
      <c r="D204" s="310">
        <v>10</v>
      </c>
      <c r="E204" s="121">
        <f t="shared" si="3"/>
        <v>-0.524</v>
      </c>
    </row>
    <row r="205" ht="36" customHeight="1" spans="1:5">
      <c r="A205" s="421">
        <v>2013603</v>
      </c>
      <c r="B205" s="422" t="s">
        <v>158</v>
      </c>
      <c r="C205" s="310">
        <v>0</v>
      </c>
      <c r="D205" s="310">
        <v>0</v>
      </c>
      <c r="E205" s="121" t="str">
        <f t="shared" si="3"/>
        <v/>
      </c>
    </row>
    <row r="206" ht="44" customHeight="1" spans="1:5">
      <c r="A206" s="421">
        <v>2013650</v>
      </c>
      <c r="B206" s="422" t="s">
        <v>165</v>
      </c>
      <c r="C206" s="310">
        <v>39</v>
      </c>
      <c r="D206" s="310">
        <v>55</v>
      </c>
      <c r="E206" s="121">
        <f t="shared" si="3"/>
        <v>0.41</v>
      </c>
    </row>
    <row r="207" ht="44" customHeight="1" spans="1:5">
      <c r="A207" s="421">
        <v>2013699</v>
      </c>
      <c r="B207" s="422" t="s">
        <v>265</v>
      </c>
      <c r="C207" s="310">
        <v>10</v>
      </c>
      <c r="D207" s="310">
        <v>28</v>
      </c>
      <c r="E207" s="121">
        <f t="shared" si="3"/>
        <v>1.8</v>
      </c>
    </row>
    <row r="208" ht="44" customHeight="1" spans="1:5">
      <c r="A208" s="423">
        <v>20137</v>
      </c>
      <c r="B208" s="302" t="s">
        <v>266</v>
      </c>
      <c r="C208" s="307">
        <f>SUM(C209:C214)</f>
        <v>0</v>
      </c>
      <c r="D208" s="307">
        <v>0</v>
      </c>
      <c r="E208" s="117" t="str">
        <f t="shared" si="3"/>
        <v/>
      </c>
    </row>
    <row r="209" ht="44" customHeight="1" spans="1:5">
      <c r="A209" s="421">
        <v>2013701</v>
      </c>
      <c r="B209" s="422" t="s">
        <v>156</v>
      </c>
      <c r="C209" s="310">
        <v>0</v>
      </c>
      <c r="D209" s="310">
        <v>0</v>
      </c>
      <c r="E209" s="121" t="str">
        <f t="shared" si="3"/>
        <v/>
      </c>
    </row>
    <row r="210" ht="36" customHeight="1" spans="1:5">
      <c r="A210" s="421">
        <v>2013702</v>
      </c>
      <c r="B210" s="422" t="s">
        <v>157</v>
      </c>
      <c r="C210" s="310">
        <v>0</v>
      </c>
      <c r="D210" s="310">
        <v>0</v>
      </c>
      <c r="E210" s="121" t="str">
        <f t="shared" si="3"/>
        <v/>
      </c>
    </row>
    <row r="211" ht="36" customHeight="1" spans="1:5">
      <c r="A211" s="421">
        <v>2013703</v>
      </c>
      <c r="B211" s="422" t="s">
        <v>158</v>
      </c>
      <c r="C211" s="310">
        <v>0</v>
      </c>
      <c r="D211" s="310">
        <v>0</v>
      </c>
      <c r="E211" s="121" t="str">
        <f t="shared" si="3"/>
        <v/>
      </c>
    </row>
    <row r="212" ht="44" customHeight="1" spans="1:5">
      <c r="A212" s="421">
        <v>2013704</v>
      </c>
      <c r="B212" s="422" t="s">
        <v>267</v>
      </c>
      <c r="C212" s="310">
        <v>0</v>
      </c>
      <c r="D212" s="310">
        <v>0</v>
      </c>
      <c r="E212" s="121" t="str">
        <f t="shared" si="3"/>
        <v/>
      </c>
    </row>
    <row r="213" ht="36" customHeight="1" spans="1:5">
      <c r="A213" s="421">
        <v>2013750</v>
      </c>
      <c r="B213" s="422" t="s">
        <v>165</v>
      </c>
      <c r="C213" s="310">
        <v>0</v>
      </c>
      <c r="D213" s="310">
        <v>0</v>
      </c>
      <c r="E213" s="121" t="str">
        <f t="shared" si="3"/>
        <v/>
      </c>
    </row>
    <row r="214" ht="44" customHeight="1" spans="1:5">
      <c r="A214" s="421">
        <v>2013799</v>
      </c>
      <c r="B214" s="422" t="s">
        <v>268</v>
      </c>
      <c r="C214" s="310">
        <v>0</v>
      </c>
      <c r="D214" s="310">
        <v>0</v>
      </c>
      <c r="E214" s="121" t="str">
        <f t="shared" si="3"/>
        <v/>
      </c>
    </row>
    <row r="215" ht="44" customHeight="1" spans="1:5">
      <c r="A215" s="423">
        <v>20138</v>
      </c>
      <c r="B215" s="302" t="s">
        <v>269</v>
      </c>
      <c r="C215" s="307">
        <f>SUM(C216:C229)</f>
        <v>1106</v>
      </c>
      <c r="D215" s="307">
        <v>974</v>
      </c>
      <c r="E215" s="117">
        <f t="shared" si="3"/>
        <v>-0.119</v>
      </c>
    </row>
    <row r="216" ht="44" customHeight="1" spans="1:5">
      <c r="A216" s="421">
        <v>2013801</v>
      </c>
      <c r="B216" s="422" t="s">
        <v>156</v>
      </c>
      <c r="C216" s="310">
        <v>888</v>
      </c>
      <c r="D216" s="310">
        <v>792</v>
      </c>
      <c r="E216" s="121">
        <f t="shared" si="3"/>
        <v>-0.108</v>
      </c>
    </row>
    <row r="217" ht="44" customHeight="1" spans="1:5">
      <c r="A217" s="421">
        <v>2013802</v>
      </c>
      <c r="B217" s="422" t="s">
        <v>157</v>
      </c>
      <c r="C217" s="310">
        <v>0</v>
      </c>
      <c r="D217" s="310">
        <v>0</v>
      </c>
      <c r="E217" s="121" t="str">
        <f t="shared" si="3"/>
        <v/>
      </c>
    </row>
    <row r="218" ht="44" customHeight="1" spans="1:5">
      <c r="A218" s="421">
        <v>2013803</v>
      </c>
      <c r="B218" s="422" t="s">
        <v>158</v>
      </c>
      <c r="C218" s="310">
        <v>0</v>
      </c>
      <c r="D218" s="310">
        <v>0</v>
      </c>
      <c r="E218" s="121" t="str">
        <f t="shared" si="3"/>
        <v/>
      </c>
    </row>
    <row r="219" ht="44" customHeight="1" spans="1:5">
      <c r="A219" s="421">
        <v>2013804</v>
      </c>
      <c r="B219" s="422" t="s">
        <v>270</v>
      </c>
      <c r="C219" s="310">
        <v>20</v>
      </c>
      <c r="D219" s="310">
        <v>21</v>
      </c>
      <c r="E219" s="121">
        <f t="shared" si="3"/>
        <v>0.05</v>
      </c>
    </row>
    <row r="220" ht="44" customHeight="1" spans="1:5">
      <c r="A220" s="421">
        <v>2013805</v>
      </c>
      <c r="B220" s="422" t="s">
        <v>271</v>
      </c>
      <c r="C220" s="310">
        <v>5</v>
      </c>
      <c r="D220" s="310">
        <v>12</v>
      </c>
      <c r="E220" s="121">
        <f t="shared" si="3"/>
        <v>1.4</v>
      </c>
    </row>
    <row r="221" ht="44" customHeight="1" spans="1:5">
      <c r="A221" s="421">
        <v>2013808</v>
      </c>
      <c r="B221" s="422" t="s">
        <v>197</v>
      </c>
      <c r="C221" s="310">
        <v>0</v>
      </c>
      <c r="D221" s="310">
        <v>0</v>
      </c>
      <c r="E221" s="121" t="str">
        <f t="shared" si="3"/>
        <v/>
      </c>
    </row>
    <row r="222" ht="44" customHeight="1" spans="1:5">
      <c r="A222" s="421">
        <v>2013810</v>
      </c>
      <c r="B222" s="422" t="s">
        <v>272</v>
      </c>
      <c r="C222" s="310">
        <v>11</v>
      </c>
      <c r="D222" s="310">
        <v>3</v>
      </c>
      <c r="E222" s="121">
        <f t="shared" si="3"/>
        <v>-0.727</v>
      </c>
    </row>
    <row r="223" ht="44" customHeight="1" spans="1:5">
      <c r="A223" s="421">
        <v>2013812</v>
      </c>
      <c r="B223" s="422" t="s">
        <v>273</v>
      </c>
      <c r="C223" s="310">
        <v>3</v>
      </c>
      <c r="D223" s="310">
        <v>1</v>
      </c>
      <c r="E223" s="121">
        <f t="shared" si="3"/>
        <v>-0.667</v>
      </c>
    </row>
    <row r="224" ht="44" customHeight="1" spans="1:5">
      <c r="A224" s="421">
        <v>2013813</v>
      </c>
      <c r="B224" s="422" t="s">
        <v>274</v>
      </c>
      <c r="C224" s="310">
        <v>0</v>
      </c>
      <c r="D224" s="310">
        <v>0</v>
      </c>
      <c r="E224" s="121" t="str">
        <f t="shared" si="3"/>
        <v/>
      </c>
    </row>
    <row r="225" ht="44" customHeight="1" spans="1:5">
      <c r="A225" s="421">
        <v>2013814</v>
      </c>
      <c r="B225" s="422" t="s">
        <v>275</v>
      </c>
      <c r="C225" s="310">
        <v>0</v>
      </c>
      <c r="D225" s="310">
        <v>0</v>
      </c>
      <c r="E225" s="121" t="str">
        <f t="shared" si="3"/>
        <v/>
      </c>
    </row>
    <row r="226" ht="44" customHeight="1" spans="1:5">
      <c r="A226" s="421">
        <v>2013815</v>
      </c>
      <c r="B226" s="422" t="s">
        <v>276</v>
      </c>
      <c r="C226" s="310">
        <v>9</v>
      </c>
      <c r="D226" s="310">
        <v>0</v>
      </c>
      <c r="E226" s="121">
        <f t="shared" si="3"/>
        <v>-1</v>
      </c>
    </row>
    <row r="227" ht="44" customHeight="1" spans="1:5">
      <c r="A227" s="421">
        <v>2013816</v>
      </c>
      <c r="B227" s="422" t="s">
        <v>277</v>
      </c>
      <c r="C227" s="310">
        <v>29</v>
      </c>
      <c r="D227" s="310">
        <v>13</v>
      </c>
      <c r="E227" s="121">
        <f t="shared" si="3"/>
        <v>-0.552</v>
      </c>
    </row>
    <row r="228" ht="44" customHeight="1" spans="1:5">
      <c r="A228" s="421">
        <v>2013850</v>
      </c>
      <c r="B228" s="422" t="s">
        <v>165</v>
      </c>
      <c r="C228" s="310">
        <v>136</v>
      </c>
      <c r="D228" s="310">
        <v>127</v>
      </c>
      <c r="E228" s="121">
        <f t="shared" si="3"/>
        <v>-0.066</v>
      </c>
    </row>
    <row r="229" ht="44" customHeight="1" spans="1:5">
      <c r="A229" s="421">
        <v>2013899</v>
      </c>
      <c r="B229" s="422" t="s">
        <v>278</v>
      </c>
      <c r="C229" s="310">
        <v>5</v>
      </c>
      <c r="D229" s="310">
        <v>5</v>
      </c>
      <c r="E229" s="121">
        <f t="shared" si="3"/>
        <v>0</v>
      </c>
    </row>
    <row r="230" ht="44" customHeight="1" spans="1:5">
      <c r="A230" s="423">
        <v>20199</v>
      </c>
      <c r="B230" s="302" t="s">
        <v>279</v>
      </c>
      <c r="C230" s="307">
        <f>SUM(C231:C232)</f>
        <v>6050</v>
      </c>
      <c r="D230" s="307">
        <v>4422</v>
      </c>
      <c r="E230" s="117">
        <f t="shared" si="3"/>
        <v>-0.269</v>
      </c>
    </row>
    <row r="231" ht="44" customHeight="1" spans="1:5">
      <c r="A231" s="421">
        <v>2019901</v>
      </c>
      <c r="B231" s="422" t="s">
        <v>280</v>
      </c>
      <c r="C231" s="310">
        <v>0</v>
      </c>
      <c r="D231" s="310">
        <v>0</v>
      </c>
      <c r="E231" s="121" t="str">
        <f t="shared" si="3"/>
        <v/>
      </c>
    </row>
    <row r="232" ht="44" customHeight="1" spans="1:5">
      <c r="A232" s="421">
        <v>2019999</v>
      </c>
      <c r="B232" s="422" t="s">
        <v>279</v>
      </c>
      <c r="C232" s="310">
        <v>6050</v>
      </c>
      <c r="D232" s="310">
        <v>4422</v>
      </c>
      <c r="E232" s="121">
        <f t="shared" si="3"/>
        <v>-0.269</v>
      </c>
    </row>
    <row r="233" ht="44" customHeight="1" spans="1:5">
      <c r="A233" s="420" t="s">
        <v>1764</v>
      </c>
      <c r="B233" s="300" t="s">
        <v>111</v>
      </c>
      <c r="C233" s="307">
        <f>SUM(C234:C235)</f>
        <v>0</v>
      </c>
      <c r="D233" s="307">
        <v>0</v>
      </c>
      <c r="E233" s="117" t="str">
        <f t="shared" si="3"/>
        <v/>
      </c>
    </row>
    <row r="234" ht="36" customHeight="1" spans="1:5">
      <c r="A234" s="420" t="s">
        <v>1793</v>
      </c>
      <c r="B234" s="302" t="s">
        <v>281</v>
      </c>
      <c r="C234" s="307"/>
      <c r="D234" s="307"/>
      <c r="E234" s="117" t="str">
        <f t="shared" si="3"/>
        <v/>
      </c>
    </row>
    <row r="235" ht="36" customHeight="1" spans="1:5">
      <c r="A235" s="420" t="s">
        <v>1794</v>
      </c>
      <c r="B235" s="302" t="s">
        <v>282</v>
      </c>
      <c r="C235" s="307"/>
      <c r="D235" s="307"/>
      <c r="E235" s="117" t="str">
        <f t="shared" si="3"/>
        <v/>
      </c>
    </row>
    <row r="236" ht="44" customHeight="1" spans="1:5">
      <c r="A236" s="420" t="s">
        <v>1765</v>
      </c>
      <c r="B236" s="300" t="s">
        <v>112</v>
      </c>
      <c r="C236" s="307">
        <f>SUM(C237,C241,C243,C245,C255)</f>
        <v>142</v>
      </c>
      <c r="D236" s="307">
        <v>196</v>
      </c>
      <c r="E236" s="117">
        <f t="shared" si="3"/>
        <v>0.38</v>
      </c>
    </row>
    <row r="237" ht="36" customHeight="1" spans="1:5">
      <c r="A237" s="300" t="s">
        <v>1795</v>
      </c>
      <c r="B237" s="355" t="s">
        <v>1710</v>
      </c>
      <c r="C237" s="307">
        <f>C238</f>
        <v>0</v>
      </c>
      <c r="D237" s="307">
        <v>0</v>
      </c>
      <c r="E237" s="117" t="str">
        <f t="shared" si="3"/>
        <v/>
      </c>
    </row>
    <row r="238" ht="36" customHeight="1" spans="1:5">
      <c r="A238" s="427">
        <v>2030101</v>
      </c>
      <c r="B238" s="422" t="s">
        <v>284</v>
      </c>
      <c r="C238" s="310">
        <v>0</v>
      </c>
      <c r="D238" s="310">
        <v>0</v>
      </c>
      <c r="E238" s="121" t="str">
        <f t="shared" si="3"/>
        <v/>
      </c>
    </row>
    <row r="239" ht="36" customHeight="1" spans="1:5">
      <c r="A239" s="315">
        <v>2030102</v>
      </c>
      <c r="B239" s="428" t="s">
        <v>285</v>
      </c>
      <c r="C239" s="310">
        <v>0</v>
      </c>
      <c r="D239" s="310">
        <v>0</v>
      </c>
      <c r="E239" s="121" t="str">
        <f t="shared" si="3"/>
        <v/>
      </c>
    </row>
    <row r="240" ht="36" customHeight="1" spans="1:5">
      <c r="A240" s="315">
        <v>2030199</v>
      </c>
      <c r="B240" s="428" t="s">
        <v>286</v>
      </c>
      <c r="C240" s="310">
        <v>0</v>
      </c>
      <c r="D240" s="310">
        <v>0</v>
      </c>
      <c r="E240" s="121" t="str">
        <f t="shared" si="3"/>
        <v/>
      </c>
    </row>
    <row r="241" ht="36" customHeight="1" spans="1:5">
      <c r="A241" s="429">
        <v>20304</v>
      </c>
      <c r="B241" s="302" t="s">
        <v>287</v>
      </c>
      <c r="C241" s="307">
        <f>C242</f>
        <v>0</v>
      </c>
      <c r="D241" s="307">
        <v>0</v>
      </c>
      <c r="E241" s="117" t="str">
        <f t="shared" si="3"/>
        <v/>
      </c>
    </row>
    <row r="242" ht="36" customHeight="1" spans="1:5">
      <c r="A242" s="427">
        <v>2030401</v>
      </c>
      <c r="B242" s="422" t="s">
        <v>287</v>
      </c>
      <c r="C242" s="310">
        <v>0</v>
      </c>
      <c r="D242" s="310">
        <v>0</v>
      </c>
      <c r="E242" s="121" t="str">
        <f t="shared" si="3"/>
        <v/>
      </c>
    </row>
    <row r="243" ht="36" customHeight="1" spans="1:5">
      <c r="A243" s="429">
        <v>20305</v>
      </c>
      <c r="B243" s="302" t="s">
        <v>288</v>
      </c>
      <c r="C243" s="307">
        <f>C244</f>
        <v>0</v>
      </c>
      <c r="D243" s="307">
        <v>0</v>
      </c>
      <c r="E243" s="117" t="str">
        <f t="shared" si="3"/>
        <v/>
      </c>
    </row>
    <row r="244" ht="36" customHeight="1" spans="1:5">
      <c r="A244" s="427">
        <v>2030501</v>
      </c>
      <c r="B244" s="422" t="s">
        <v>288</v>
      </c>
      <c r="C244" s="310">
        <v>0</v>
      </c>
      <c r="D244" s="310">
        <v>0</v>
      </c>
      <c r="E244" s="121" t="str">
        <f t="shared" si="3"/>
        <v/>
      </c>
    </row>
    <row r="245" ht="44" customHeight="1" spans="1:5">
      <c r="A245" s="423">
        <v>20306</v>
      </c>
      <c r="B245" s="302" t="s">
        <v>289</v>
      </c>
      <c r="C245" s="307">
        <f>SUM(C246:C254)</f>
        <v>142</v>
      </c>
      <c r="D245" s="307">
        <v>196</v>
      </c>
      <c r="E245" s="117">
        <f t="shared" si="3"/>
        <v>0.38</v>
      </c>
    </row>
    <row r="246" ht="44" customHeight="1" spans="1:5">
      <c r="A246" s="421">
        <v>2030601</v>
      </c>
      <c r="B246" s="422" t="s">
        <v>290</v>
      </c>
      <c r="C246" s="310">
        <v>73</v>
      </c>
      <c r="D246" s="310">
        <v>88</v>
      </c>
      <c r="E246" s="121">
        <f t="shared" si="3"/>
        <v>0.205</v>
      </c>
    </row>
    <row r="247" ht="36" customHeight="1" spans="1:5">
      <c r="A247" s="421">
        <v>2030602</v>
      </c>
      <c r="B247" s="422" t="s">
        <v>291</v>
      </c>
      <c r="C247" s="310">
        <v>0</v>
      </c>
      <c r="D247" s="310">
        <v>0</v>
      </c>
      <c r="E247" s="121" t="str">
        <f t="shared" si="3"/>
        <v/>
      </c>
    </row>
    <row r="248" ht="44" customHeight="1" spans="1:5">
      <c r="A248" s="421">
        <v>2030603</v>
      </c>
      <c r="B248" s="422" t="s">
        <v>292</v>
      </c>
      <c r="C248" s="310">
        <v>0</v>
      </c>
      <c r="D248" s="310">
        <v>0</v>
      </c>
      <c r="E248" s="121" t="str">
        <f t="shared" si="3"/>
        <v/>
      </c>
    </row>
    <row r="249" ht="36" customHeight="1" spans="1:5">
      <c r="A249" s="421">
        <v>2030604</v>
      </c>
      <c r="B249" s="422" t="s">
        <v>293</v>
      </c>
      <c r="C249" s="310">
        <v>0</v>
      </c>
      <c r="D249" s="310">
        <v>0</v>
      </c>
      <c r="E249" s="121" t="str">
        <f t="shared" si="3"/>
        <v/>
      </c>
    </row>
    <row r="250" ht="36" customHeight="1" spans="1:5">
      <c r="A250" s="421">
        <v>2030605</v>
      </c>
      <c r="B250" s="422" t="s">
        <v>294</v>
      </c>
      <c r="C250" s="310">
        <v>0</v>
      </c>
      <c r="D250" s="310">
        <v>0</v>
      </c>
      <c r="E250" s="121" t="str">
        <f t="shared" si="3"/>
        <v/>
      </c>
    </row>
    <row r="251" ht="36" customHeight="1" spans="1:5">
      <c r="A251" s="421">
        <v>2030606</v>
      </c>
      <c r="B251" s="422" t="s">
        <v>295</v>
      </c>
      <c r="C251" s="310">
        <v>0</v>
      </c>
      <c r="D251" s="310">
        <v>0</v>
      </c>
      <c r="E251" s="121" t="str">
        <f t="shared" si="3"/>
        <v/>
      </c>
    </row>
    <row r="252" ht="44" customHeight="1" spans="1:5">
      <c r="A252" s="421">
        <v>2030607</v>
      </c>
      <c r="B252" s="422" t="s">
        <v>296</v>
      </c>
      <c r="C252" s="310">
        <v>47</v>
      </c>
      <c r="D252" s="310">
        <v>106</v>
      </c>
      <c r="E252" s="121">
        <f t="shared" si="3"/>
        <v>1.255</v>
      </c>
    </row>
    <row r="253" ht="36" customHeight="1" spans="1:5">
      <c r="A253" s="421">
        <v>2030608</v>
      </c>
      <c r="B253" s="422" t="s">
        <v>297</v>
      </c>
      <c r="C253" s="310">
        <v>0</v>
      </c>
      <c r="D253" s="310">
        <v>0</v>
      </c>
      <c r="E253" s="121" t="str">
        <f t="shared" si="3"/>
        <v/>
      </c>
    </row>
    <row r="254" ht="44" customHeight="1" spans="1:5">
      <c r="A254" s="421">
        <v>2030699</v>
      </c>
      <c r="B254" s="422" t="s">
        <v>298</v>
      </c>
      <c r="C254" s="310">
        <v>22</v>
      </c>
      <c r="D254" s="310">
        <v>2</v>
      </c>
      <c r="E254" s="121">
        <f t="shared" si="3"/>
        <v>-0.909</v>
      </c>
    </row>
    <row r="255" ht="44" customHeight="1" spans="1:5">
      <c r="A255" s="423">
        <v>20399</v>
      </c>
      <c r="B255" s="302" t="s">
        <v>299</v>
      </c>
      <c r="C255" s="307">
        <f>C256</f>
        <v>0</v>
      </c>
      <c r="D255" s="307">
        <v>0</v>
      </c>
      <c r="E255" s="117" t="str">
        <f t="shared" si="3"/>
        <v/>
      </c>
    </row>
    <row r="256" ht="44" customHeight="1" spans="1:5">
      <c r="A256" s="427">
        <v>2039999</v>
      </c>
      <c r="B256" s="422" t="s">
        <v>299</v>
      </c>
      <c r="C256" s="310">
        <v>0</v>
      </c>
      <c r="D256" s="310">
        <v>0</v>
      </c>
      <c r="E256" s="121" t="str">
        <f t="shared" si="3"/>
        <v/>
      </c>
    </row>
    <row r="257" ht="44" customHeight="1" spans="1:5">
      <c r="A257" s="423">
        <v>204</v>
      </c>
      <c r="B257" s="300" t="s">
        <v>113</v>
      </c>
      <c r="C257" s="307">
        <f>SUM(C258,C261,C272,C279,C287,C296,C312,C322,C332,C340,C346)</f>
        <v>8821</v>
      </c>
      <c r="D257" s="307">
        <v>8955</v>
      </c>
      <c r="E257" s="117">
        <f t="shared" si="3"/>
        <v>0.015</v>
      </c>
    </row>
    <row r="258" ht="44" customHeight="1" spans="1:5">
      <c r="A258" s="423">
        <v>20401</v>
      </c>
      <c r="B258" s="302" t="s">
        <v>300</v>
      </c>
      <c r="C258" s="307">
        <f>SUM(C259:C260)</f>
        <v>22</v>
      </c>
      <c r="D258" s="307">
        <v>15</v>
      </c>
      <c r="E258" s="117">
        <f t="shared" si="3"/>
        <v>-0.318</v>
      </c>
    </row>
    <row r="259" ht="44" customHeight="1" spans="1:5">
      <c r="A259" s="421">
        <v>2040101</v>
      </c>
      <c r="B259" s="422" t="s">
        <v>300</v>
      </c>
      <c r="C259" s="310">
        <v>0</v>
      </c>
      <c r="D259" s="310">
        <v>0</v>
      </c>
      <c r="E259" s="121" t="str">
        <f t="shared" ref="E259:E322" si="4">IF(C259&gt;0,(D259-C259)/C259,"")</f>
        <v/>
      </c>
    </row>
    <row r="260" ht="36" customHeight="1" spans="1:5">
      <c r="A260" s="421">
        <v>2040199</v>
      </c>
      <c r="B260" s="422" t="s">
        <v>301</v>
      </c>
      <c r="C260" s="310">
        <v>22</v>
      </c>
      <c r="D260" s="310">
        <v>15</v>
      </c>
      <c r="E260" s="121">
        <f t="shared" si="4"/>
        <v>-0.318</v>
      </c>
    </row>
    <row r="261" ht="44" customHeight="1" spans="1:5">
      <c r="A261" s="423">
        <v>20402</v>
      </c>
      <c r="B261" s="302" t="s">
        <v>302</v>
      </c>
      <c r="C261" s="307">
        <f>SUM(C262:C271)</f>
        <v>7756</v>
      </c>
      <c r="D261" s="307">
        <v>8072</v>
      </c>
      <c r="E261" s="117">
        <f t="shared" si="4"/>
        <v>0.041</v>
      </c>
    </row>
    <row r="262" ht="44" customHeight="1" spans="1:5">
      <c r="A262" s="421">
        <v>2040201</v>
      </c>
      <c r="B262" s="422" t="s">
        <v>156</v>
      </c>
      <c r="C262" s="310">
        <v>6541</v>
      </c>
      <c r="D262" s="310">
        <v>6314</v>
      </c>
      <c r="E262" s="121">
        <f t="shared" si="4"/>
        <v>-0.035</v>
      </c>
    </row>
    <row r="263" ht="36" customHeight="1" spans="1:5">
      <c r="A263" s="421">
        <v>2040202</v>
      </c>
      <c r="B263" s="422" t="s">
        <v>157</v>
      </c>
      <c r="C263" s="310">
        <v>846</v>
      </c>
      <c r="D263" s="310">
        <v>844</v>
      </c>
      <c r="E263" s="121">
        <f t="shared" si="4"/>
        <v>-0.002</v>
      </c>
    </row>
    <row r="264" ht="36" customHeight="1" spans="1:5">
      <c r="A264" s="421">
        <v>2040203</v>
      </c>
      <c r="B264" s="422" t="s">
        <v>158</v>
      </c>
      <c r="C264" s="310">
        <v>0</v>
      </c>
      <c r="D264" s="310">
        <v>0</v>
      </c>
      <c r="E264" s="121" t="str">
        <f t="shared" si="4"/>
        <v/>
      </c>
    </row>
    <row r="265" ht="44" customHeight="1" spans="1:5">
      <c r="A265" s="421">
        <v>2040219</v>
      </c>
      <c r="B265" s="422" t="s">
        <v>197</v>
      </c>
      <c r="C265" s="310">
        <v>0</v>
      </c>
      <c r="D265" s="310">
        <v>0</v>
      </c>
      <c r="E265" s="121" t="str">
        <f t="shared" si="4"/>
        <v/>
      </c>
    </row>
    <row r="266" ht="44" customHeight="1" spans="1:5">
      <c r="A266" s="421">
        <v>2040220</v>
      </c>
      <c r="B266" s="422" t="s">
        <v>303</v>
      </c>
      <c r="C266" s="310">
        <v>128</v>
      </c>
      <c r="D266" s="310">
        <v>100</v>
      </c>
      <c r="E266" s="121">
        <f t="shared" si="4"/>
        <v>-0.219</v>
      </c>
    </row>
    <row r="267" ht="44" customHeight="1" spans="1:5">
      <c r="A267" s="421">
        <v>2040221</v>
      </c>
      <c r="B267" s="422" t="s">
        <v>304</v>
      </c>
      <c r="C267" s="310">
        <v>0</v>
      </c>
      <c r="D267" s="310">
        <v>0</v>
      </c>
      <c r="E267" s="121" t="str">
        <f t="shared" si="4"/>
        <v/>
      </c>
    </row>
    <row r="268" ht="44" customHeight="1" spans="1:5">
      <c r="A268" s="421">
        <v>2040222</v>
      </c>
      <c r="B268" s="422" t="s">
        <v>305</v>
      </c>
      <c r="C268" s="310">
        <v>0</v>
      </c>
      <c r="D268" s="310">
        <v>0</v>
      </c>
      <c r="E268" s="121" t="str">
        <f t="shared" si="4"/>
        <v/>
      </c>
    </row>
    <row r="269" ht="44" customHeight="1" spans="1:5">
      <c r="A269" s="421">
        <v>2040223</v>
      </c>
      <c r="B269" s="422" t="s">
        <v>306</v>
      </c>
      <c r="C269" s="310">
        <v>0</v>
      </c>
      <c r="D269" s="310">
        <v>0</v>
      </c>
      <c r="E269" s="121" t="str">
        <f t="shared" si="4"/>
        <v/>
      </c>
    </row>
    <row r="270" ht="44" customHeight="1" spans="1:5">
      <c r="A270" s="421">
        <v>2040250</v>
      </c>
      <c r="B270" s="422" t="s">
        <v>165</v>
      </c>
      <c r="C270" s="310">
        <v>0</v>
      </c>
      <c r="D270" s="310">
        <v>0</v>
      </c>
      <c r="E270" s="121" t="str">
        <f t="shared" si="4"/>
        <v/>
      </c>
    </row>
    <row r="271" ht="44" customHeight="1" spans="1:5">
      <c r="A271" s="421">
        <v>2040299</v>
      </c>
      <c r="B271" s="422" t="s">
        <v>307</v>
      </c>
      <c r="C271" s="310">
        <v>241</v>
      </c>
      <c r="D271" s="310">
        <v>814</v>
      </c>
      <c r="E271" s="121">
        <f t="shared" si="4"/>
        <v>2.378</v>
      </c>
    </row>
    <row r="272" ht="44" customHeight="1" spans="1:5">
      <c r="A272" s="423">
        <v>20403</v>
      </c>
      <c r="B272" s="302" t="s">
        <v>308</v>
      </c>
      <c r="C272" s="307">
        <f>SUM(C273:C278)</f>
        <v>0</v>
      </c>
      <c r="D272" s="307">
        <v>0</v>
      </c>
      <c r="E272" s="117" t="str">
        <f t="shared" si="4"/>
        <v/>
      </c>
    </row>
    <row r="273" ht="44" customHeight="1" spans="1:5">
      <c r="A273" s="421">
        <v>2040301</v>
      </c>
      <c r="B273" s="422" t="s">
        <v>156</v>
      </c>
      <c r="C273" s="310">
        <v>0</v>
      </c>
      <c r="D273" s="310">
        <v>0</v>
      </c>
      <c r="E273" s="121" t="str">
        <f t="shared" si="4"/>
        <v/>
      </c>
    </row>
    <row r="274" ht="36" customHeight="1" spans="1:5">
      <c r="A274" s="421">
        <v>2040302</v>
      </c>
      <c r="B274" s="422" t="s">
        <v>157</v>
      </c>
      <c r="C274" s="310">
        <v>0</v>
      </c>
      <c r="D274" s="310">
        <v>0</v>
      </c>
      <c r="E274" s="121" t="str">
        <f t="shared" si="4"/>
        <v/>
      </c>
    </row>
    <row r="275" ht="36" customHeight="1" spans="1:5">
      <c r="A275" s="421">
        <v>2040303</v>
      </c>
      <c r="B275" s="422" t="s">
        <v>158</v>
      </c>
      <c r="C275" s="310">
        <v>0</v>
      </c>
      <c r="D275" s="310">
        <v>0</v>
      </c>
      <c r="E275" s="121" t="str">
        <f t="shared" si="4"/>
        <v/>
      </c>
    </row>
    <row r="276" ht="44" customHeight="1" spans="1:5">
      <c r="A276" s="421">
        <v>2040304</v>
      </c>
      <c r="B276" s="422" t="s">
        <v>309</v>
      </c>
      <c r="C276" s="310">
        <v>0</v>
      </c>
      <c r="D276" s="310">
        <v>0</v>
      </c>
      <c r="E276" s="121" t="str">
        <f t="shared" si="4"/>
        <v/>
      </c>
    </row>
    <row r="277" ht="44" customHeight="1" spans="1:5">
      <c r="A277" s="421">
        <v>2040350</v>
      </c>
      <c r="B277" s="422" t="s">
        <v>165</v>
      </c>
      <c r="C277" s="310">
        <v>0</v>
      </c>
      <c r="D277" s="310">
        <v>0</v>
      </c>
      <c r="E277" s="121" t="str">
        <f t="shared" si="4"/>
        <v/>
      </c>
    </row>
    <row r="278" ht="44" customHeight="1" spans="1:5">
      <c r="A278" s="421">
        <v>2040399</v>
      </c>
      <c r="B278" s="422" t="s">
        <v>310</v>
      </c>
      <c r="C278" s="310">
        <v>0</v>
      </c>
      <c r="D278" s="310">
        <v>0</v>
      </c>
      <c r="E278" s="121" t="str">
        <f t="shared" si="4"/>
        <v/>
      </c>
    </row>
    <row r="279" ht="44" customHeight="1" spans="1:5">
      <c r="A279" s="423">
        <v>20404</v>
      </c>
      <c r="B279" s="302" t="s">
        <v>311</v>
      </c>
      <c r="C279" s="307">
        <f>SUM(C280:C286)</f>
        <v>80</v>
      </c>
      <c r="D279" s="307">
        <v>31</v>
      </c>
      <c r="E279" s="117">
        <f t="shared" si="4"/>
        <v>-0.613</v>
      </c>
    </row>
    <row r="280" ht="44" customHeight="1" spans="1:5">
      <c r="A280" s="421">
        <v>2040401</v>
      </c>
      <c r="B280" s="422" t="s">
        <v>156</v>
      </c>
      <c r="C280" s="310">
        <v>80</v>
      </c>
      <c r="D280" s="310">
        <v>31</v>
      </c>
      <c r="E280" s="121">
        <f t="shared" si="4"/>
        <v>-0.613</v>
      </c>
    </row>
    <row r="281" ht="44" customHeight="1" spans="1:5">
      <c r="A281" s="421">
        <v>2040402</v>
      </c>
      <c r="B281" s="422" t="s">
        <v>157</v>
      </c>
      <c r="C281" s="310">
        <v>0</v>
      </c>
      <c r="D281" s="310">
        <v>0</v>
      </c>
      <c r="E281" s="121" t="str">
        <f t="shared" si="4"/>
        <v/>
      </c>
    </row>
    <row r="282" ht="44" customHeight="1" spans="1:5">
      <c r="A282" s="421">
        <v>2040403</v>
      </c>
      <c r="B282" s="422" t="s">
        <v>158</v>
      </c>
      <c r="C282" s="310">
        <v>0</v>
      </c>
      <c r="D282" s="310">
        <v>0</v>
      </c>
      <c r="E282" s="121" t="str">
        <f t="shared" si="4"/>
        <v/>
      </c>
    </row>
    <row r="283" ht="44" customHeight="1" spans="1:5">
      <c r="A283" s="421">
        <v>2040409</v>
      </c>
      <c r="B283" s="422" t="s">
        <v>312</v>
      </c>
      <c r="C283" s="310">
        <v>0</v>
      </c>
      <c r="D283" s="310">
        <v>0</v>
      </c>
      <c r="E283" s="121" t="str">
        <f t="shared" si="4"/>
        <v/>
      </c>
    </row>
    <row r="284" ht="44" customHeight="1" spans="1:5">
      <c r="A284" s="421">
        <v>2040410</v>
      </c>
      <c r="B284" s="422" t="s">
        <v>313</v>
      </c>
      <c r="C284" s="310">
        <v>0</v>
      </c>
      <c r="D284" s="310">
        <v>0</v>
      </c>
      <c r="E284" s="121" t="str">
        <f t="shared" si="4"/>
        <v/>
      </c>
    </row>
    <row r="285" ht="44" customHeight="1" spans="1:5">
      <c r="A285" s="421">
        <v>2040450</v>
      </c>
      <c r="B285" s="422" t="s">
        <v>165</v>
      </c>
      <c r="C285" s="310">
        <v>0</v>
      </c>
      <c r="D285" s="310">
        <v>0</v>
      </c>
      <c r="E285" s="121" t="str">
        <f t="shared" si="4"/>
        <v/>
      </c>
    </row>
    <row r="286" ht="44" customHeight="1" spans="1:5">
      <c r="A286" s="421">
        <v>2040499</v>
      </c>
      <c r="B286" s="422" t="s">
        <v>314</v>
      </c>
      <c r="C286" s="310">
        <v>0</v>
      </c>
      <c r="D286" s="310">
        <v>0</v>
      </c>
      <c r="E286" s="121" t="str">
        <f t="shared" si="4"/>
        <v/>
      </c>
    </row>
    <row r="287" ht="44" customHeight="1" spans="1:5">
      <c r="A287" s="423">
        <v>20405</v>
      </c>
      <c r="B287" s="302" t="s">
        <v>315</v>
      </c>
      <c r="C287" s="307">
        <f>SUM(C288:C295)</f>
        <v>163</v>
      </c>
      <c r="D287" s="307">
        <v>51</v>
      </c>
      <c r="E287" s="117">
        <f t="shared" si="4"/>
        <v>-0.687</v>
      </c>
    </row>
    <row r="288" ht="44" customHeight="1" spans="1:5">
      <c r="A288" s="421">
        <v>2040501</v>
      </c>
      <c r="B288" s="422" t="s">
        <v>156</v>
      </c>
      <c r="C288" s="310">
        <v>131</v>
      </c>
      <c r="D288" s="310">
        <v>51</v>
      </c>
      <c r="E288" s="121">
        <f t="shared" si="4"/>
        <v>-0.611</v>
      </c>
    </row>
    <row r="289" ht="36" customHeight="1" spans="1:5">
      <c r="A289" s="421">
        <v>2040502</v>
      </c>
      <c r="B289" s="422" t="s">
        <v>157</v>
      </c>
      <c r="C289" s="310">
        <v>20</v>
      </c>
      <c r="D289" s="310">
        <v>0</v>
      </c>
      <c r="E289" s="121">
        <f t="shared" si="4"/>
        <v>-1</v>
      </c>
    </row>
    <row r="290" ht="36" customHeight="1" spans="1:5">
      <c r="A290" s="421">
        <v>2040503</v>
      </c>
      <c r="B290" s="422" t="s">
        <v>158</v>
      </c>
      <c r="C290" s="310">
        <v>0</v>
      </c>
      <c r="D290" s="310">
        <v>0</v>
      </c>
      <c r="E290" s="121" t="str">
        <f t="shared" si="4"/>
        <v/>
      </c>
    </row>
    <row r="291" ht="44" customHeight="1" spans="1:5">
      <c r="A291" s="421">
        <v>2040504</v>
      </c>
      <c r="B291" s="422" t="s">
        <v>316</v>
      </c>
      <c r="C291" s="310">
        <v>0</v>
      </c>
      <c r="D291" s="310">
        <v>0</v>
      </c>
      <c r="E291" s="121" t="str">
        <f t="shared" si="4"/>
        <v/>
      </c>
    </row>
    <row r="292" ht="44" customHeight="1" spans="1:5">
      <c r="A292" s="421">
        <v>2040505</v>
      </c>
      <c r="B292" s="422" t="s">
        <v>317</v>
      </c>
      <c r="C292" s="310">
        <v>0</v>
      </c>
      <c r="D292" s="310">
        <v>0</v>
      </c>
      <c r="E292" s="121" t="str">
        <f t="shared" si="4"/>
        <v/>
      </c>
    </row>
    <row r="293" ht="44" customHeight="1" spans="1:5">
      <c r="A293" s="421">
        <v>2040506</v>
      </c>
      <c r="B293" s="422" t="s">
        <v>318</v>
      </c>
      <c r="C293" s="310">
        <v>0</v>
      </c>
      <c r="D293" s="310">
        <v>0</v>
      </c>
      <c r="E293" s="121" t="str">
        <f t="shared" si="4"/>
        <v/>
      </c>
    </row>
    <row r="294" ht="44" customHeight="1" spans="1:5">
      <c r="A294" s="421">
        <v>2040550</v>
      </c>
      <c r="B294" s="422" t="s">
        <v>165</v>
      </c>
      <c r="C294" s="310">
        <v>0</v>
      </c>
      <c r="D294" s="310">
        <v>0</v>
      </c>
      <c r="E294" s="121" t="str">
        <f t="shared" si="4"/>
        <v/>
      </c>
    </row>
    <row r="295" ht="44" customHeight="1" spans="1:5">
      <c r="A295" s="421">
        <v>2040599</v>
      </c>
      <c r="B295" s="422" t="s">
        <v>319</v>
      </c>
      <c r="C295" s="310">
        <v>12</v>
      </c>
      <c r="D295" s="310">
        <v>0</v>
      </c>
      <c r="E295" s="121">
        <f t="shared" si="4"/>
        <v>-1</v>
      </c>
    </row>
    <row r="296" ht="44" customHeight="1" spans="1:5">
      <c r="A296" s="423">
        <v>20406</v>
      </c>
      <c r="B296" s="302" t="s">
        <v>320</v>
      </c>
      <c r="C296" s="307">
        <f>SUM(C297:C311)</f>
        <v>691</v>
      </c>
      <c r="D296" s="307">
        <v>631</v>
      </c>
      <c r="E296" s="117">
        <f t="shared" si="4"/>
        <v>-0.087</v>
      </c>
    </row>
    <row r="297" ht="44" customHeight="1" spans="1:5">
      <c r="A297" s="421">
        <v>2040601</v>
      </c>
      <c r="B297" s="422" t="s">
        <v>156</v>
      </c>
      <c r="C297" s="310">
        <v>383</v>
      </c>
      <c r="D297" s="310">
        <v>442</v>
      </c>
      <c r="E297" s="121">
        <f t="shared" si="4"/>
        <v>0.154</v>
      </c>
    </row>
    <row r="298" ht="36" customHeight="1" spans="1:5">
      <c r="A298" s="421">
        <v>2040602</v>
      </c>
      <c r="B298" s="422" t="s">
        <v>157</v>
      </c>
      <c r="C298" s="310">
        <v>23</v>
      </c>
      <c r="D298" s="310">
        <v>37</v>
      </c>
      <c r="E298" s="121">
        <f t="shared" si="4"/>
        <v>0.609</v>
      </c>
    </row>
    <row r="299" ht="36" customHeight="1" spans="1:5">
      <c r="A299" s="421">
        <v>2040603</v>
      </c>
      <c r="B299" s="422" t="s">
        <v>158</v>
      </c>
      <c r="C299" s="310">
        <v>0</v>
      </c>
      <c r="D299" s="310">
        <v>0</v>
      </c>
      <c r="E299" s="121" t="str">
        <f t="shared" si="4"/>
        <v/>
      </c>
    </row>
    <row r="300" ht="44" customHeight="1" spans="1:5">
      <c r="A300" s="421">
        <v>2040604</v>
      </c>
      <c r="B300" s="422" t="s">
        <v>321</v>
      </c>
      <c r="C300" s="310">
        <v>26</v>
      </c>
      <c r="D300" s="310">
        <v>9</v>
      </c>
      <c r="E300" s="121">
        <f t="shared" si="4"/>
        <v>-0.654</v>
      </c>
    </row>
    <row r="301" ht="44" customHeight="1" spans="1:5">
      <c r="A301" s="421">
        <v>2040605</v>
      </c>
      <c r="B301" s="422" t="s">
        <v>322</v>
      </c>
      <c r="C301" s="310">
        <v>28</v>
      </c>
      <c r="D301" s="310">
        <v>2</v>
      </c>
      <c r="E301" s="121">
        <f t="shared" si="4"/>
        <v>-0.929</v>
      </c>
    </row>
    <row r="302" ht="44" customHeight="1" spans="1:5">
      <c r="A302" s="421">
        <v>2040606</v>
      </c>
      <c r="B302" s="422" t="s">
        <v>1711</v>
      </c>
      <c r="C302" s="310">
        <v>0</v>
      </c>
      <c r="D302" s="310">
        <v>0</v>
      </c>
      <c r="E302" s="121" t="str">
        <f t="shared" si="4"/>
        <v/>
      </c>
    </row>
    <row r="303" ht="44" customHeight="1" spans="1:5">
      <c r="A303" s="421">
        <v>2040607</v>
      </c>
      <c r="B303" s="422" t="s">
        <v>1712</v>
      </c>
      <c r="C303" s="310">
        <v>65</v>
      </c>
      <c r="D303" s="310">
        <v>7</v>
      </c>
      <c r="E303" s="121">
        <f t="shared" si="4"/>
        <v>-0.892</v>
      </c>
    </row>
    <row r="304" ht="44" customHeight="1" spans="1:5">
      <c r="A304" s="421">
        <v>2040608</v>
      </c>
      <c r="B304" s="422" t="s">
        <v>325</v>
      </c>
      <c r="C304" s="310">
        <v>0</v>
      </c>
      <c r="D304" s="310">
        <v>0</v>
      </c>
      <c r="E304" s="121" t="str">
        <f t="shared" si="4"/>
        <v/>
      </c>
    </row>
    <row r="305" ht="36" customHeight="1" spans="1:5">
      <c r="A305" s="421">
        <v>2040609</v>
      </c>
      <c r="B305" s="422" t="s">
        <v>1254</v>
      </c>
      <c r="C305" s="310">
        <v>0</v>
      </c>
      <c r="D305" s="310">
        <v>0</v>
      </c>
      <c r="E305" s="121" t="str">
        <f t="shared" si="4"/>
        <v/>
      </c>
    </row>
    <row r="306" ht="44" customHeight="1" spans="1:5">
      <c r="A306" s="421">
        <v>2040610</v>
      </c>
      <c r="B306" s="422" t="s">
        <v>326</v>
      </c>
      <c r="C306" s="310">
        <v>25</v>
      </c>
      <c r="D306" s="310">
        <v>16</v>
      </c>
      <c r="E306" s="121">
        <f t="shared" si="4"/>
        <v>-0.36</v>
      </c>
    </row>
    <row r="307" ht="36" customHeight="1" spans="1:5">
      <c r="A307" s="421">
        <v>2040611</v>
      </c>
      <c r="B307" s="422" t="s">
        <v>1255</v>
      </c>
      <c r="C307" s="310">
        <v>0</v>
      </c>
      <c r="D307" s="310">
        <v>0</v>
      </c>
      <c r="E307" s="121" t="str">
        <f t="shared" si="4"/>
        <v/>
      </c>
    </row>
    <row r="308" ht="44" customHeight="1" spans="1:5">
      <c r="A308" s="421">
        <v>2040612</v>
      </c>
      <c r="B308" s="428" t="s">
        <v>1713</v>
      </c>
      <c r="C308" s="310">
        <v>11</v>
      </c>
      <c r="D308" s="310">
        <v>2</v>
      </c>
      <c r="E308" s="121">
        <f t="shared" si="4"/>
        <v>-0.818</v>
      </c>
    </row>
    <row r="309" ht="44" customHeight="1" spans="1:5">
      <c r="A309" s="421">
        <v>2040613</v>
      </c>
      <c r="B309" s="422" t="s">
        <v>197</v>
      </c>
      <c r="C309" s="310">
        <v>0</v>
      </c>
      <c r="D309" s="310">
        <v>0</v>
      </c>
      <c r="E309" s="121" t="str">
        <f t="shared" si="4"/>
        <v/>
      </c>
    </row>
    <row r="310" ht="44" customHeight="1" spans="1:5">
      <c r="A310" s="421">
        <v>2040650</v>
      </c>
      <c r="B310" s="422" t="s">
        <v>165</v>
      </c>
      <c r="C310" s="310">
        <v>0</v>
      </c>
      <c r="D310" s="310">
        <v>0</v>
      </c>
      <c r="E310" s="121" t="str">
        <f t="shared" si="4"/>
        <v/>
      </c>
    </row>
    <row r="311" ht="44" customHeight="1" spans="1:5">
      <c r="A311" s="421">
        <v>2040699</v>
      </c>
      <c r="B311" s="422" t="s">
        <v>328</v>
      </c>
      <c r="C311" s="310">
        <v>130</v>
      </c>
      <c r="D311" s="310">
        <v>116</v>
      </c>
      <c r="E311" s="121">
        <f t="shared" si="4"/>
        <v>-0.108</v>
      </c>
    </row>
    <row r="312" ht="44" customHeight="1" spans="1:5">
      <c r="A312" s="423">
        <v>20407</v>
      </c>
      <c r="B312" s="302" t="s">
        <v>329</v>
      </c>
      <c r="C312" s="307">
        <f>SUM(C313:C321)</f>
        <v>0</v>
      </c>
      <c r="D312" s="307">
        <v>0</v>
      </c>
      <c r="E312" s="117" t="str">
        <f t="shared" si="4"/>
        <v/>
      </c>
    </row>
    <row r="313" ht="44" customHeight="1" spans="1:5">
      <c r="A313" s="421">
        <v>2040701</v>
      </c>
      <c r="B313" s="422" t="s">
        <v>156</v>
      </c>
      <c r="C313" s="310">
        <v>0</v>
      </c>
      <c r="D313" s="310">
        <v>0</v>
      </c>
      <c r="E313" s="121" t="str">
        <f t="shared" si="4"/>
        <v/>
      </c>
    </row>
    <row r="314" ht="36" customHeight="1" spans="1:5">
      <c r="A314" s="421">
        <v>2040702</v>
      </c>
      <c r="B314" s="422" t="s">
        <v>157</v>
      </c>
      <c r="C314" s="310">
        <v>0</v>
      </c>
      <c r="D314" s="310">
        <v>0</v>
      </c>
      <c r="E314" s="121" t="str">
        <f t="shared" si="4"/>
        <v/>
      </c>
    </row>
    <row r="315" ht="36" customHeight="1" spans="1:5">
      <c r="A315" s="421">
        <v>2040703</v>
      </c>
      <c r="B315" s="422" t="s">
        <v>158</v>
      </c>
      <c r="C315" s="310">
        <v>0</v>
      </c>
      <c r="D315" s="310">
        <v>0</v>
      </c>
      <c r="E315" s="121" t="str">
        <f t="shared" si="4"/>
        <v/>
      </c>
    </row>
    <row r="316" ht="44" customHeight="1" spans="1:5">
      <c r="A316" s="421">
        <v>2040704</v>
      </c>
      <c r="B316" s="428" t="s">
        <v>1714</v>
      </c>
      <c r="C316" s="310">
        <v>0</v>
      </c>
      <c r="D316" s="310">
        <v>0</v>
      </c>
      <c r="E316" s="121" t="str">
        <f t="shared" si="4"/>
        <v/>
      </c>
    </row>
    <row r="317" ht="44" customHeight="1" spans="1:5">
      <c r="A317" s="421">
        <v>2040705</v>
      </c>
      <c r="B317" s="428" t="s">
        <v>1715</v>
      </c>
      <c r="C317" s="310">
        <v>0</v>
      </c>
      <c r="D317" s="310">
        <v>0</v>
      </c>
      <c r="E317" s="121" t="str">
        <f t="shared" si="4"/>
        <v/>
      </c>
    </row>
    <row r="318" ht="44" customHeight="1" spans="1:5">
      <c r="A318" s="421">
        <v>2040706</v>
      </c>
      <c r="B318" s="422" t="s">
        <v>332</v>
      </c>
      <c r="C318" s="310">
        <v>0</v>
      </c>
      <c r="D318" s="310">
        <v>0</v>
      </c>
      <c r="E318" s="121" t="str">
        <f t="shared" si="4"/>
        <v/>
      </c>
    </row>
    <row r="319" ht="44" customHeight="1" spans="1:5">
      <c r="A319" s="421">
        <v>2040707</v>
      </c>
      <c r="B319" s="422" t="s">
        <v>197</v>
      </c>
      <c r="C319" s="310">
        <v>0</v>
      </c>
      <c r="D319" s="310">
        <v>0</v>
      </c>
      <c r="E319" s="121" t="str">
        <f t="shared" si="4"/>
        <v/>
      </c>
    </row>
    <row r="320" ht="36" customHeight="1" spans="1:5">
      <c r="A320" s="421">
        <v>2040750</v>
      </c>
      <c r="B320" s="422" t="s">
        <v>165</v>
      </c>
      <c r="C320" s="310">
        <v>0</v>
      </c>
      <c r="D320" s="310">
        <v>0</v>
      </c>
      <c r="E320" s="121" t="str">
        <f t="shared" si="4"/>
        <v/>
      </c>
    </row>
    <row r="321" ht="44" customHeight="1" spans="1:5">
      <c r="A321" s="421">
        <v>2040799</v>
      </c>
      <c r="B321" s="422" t="s">
        <v>333</v>
      </c>
      <c r="C321" s="310">
        <v>0</v>
      </c>
      <c r="D321" s="310">
        <v>0</v>
      </c>
      <c r="E321" s="121" t="str">
        <f t="shared" si="4"/>
        <v/>
      </c>
    </row>
    <row r="322" ht="44" customHeight="1" spans="1:5">
      <c r="A322" s="423">
        <v>20408</v>
      </c>
      <c r="B322" s="302" t="s">
        <v>334</v>
      </c>
      <c r="C322" s="307">
        <f>SUM(C323:C331)</f>
        <v>0</v>
      </c>
      <c r="D322" s="307">
        <v>0</v>
      </c>
      <c r="E322" s="117" t="str">
        <f t="shared" si="4"/>
        <v/>
      </c>
    </row>
    <row r="323" ht="44" customHeight="1" spans="1:5">
      <c r="A323" s="421">
        <v>2040801</v>
      </c>
      <c r="B323" s="422" t="s">
        <v>156</v>
      </c>
      <c r="C323" s="310">
        <v>0</v>
      </c>
      <c r="D323" s="310">
        <v>0</v>
      </c>
      <c r="E323" s="121" t="str">
        <f t="shared" ref="E323:E348" si="5">IF(C323&gt;0,(D323-C323)/C323,"")</f>
        <v/>
      </c>
    </row>
    <row r="324" ht="36" customHeight="1" spans="1:5">
      <c r="A324" s="421">
        <v>2040802</v>
      </c>
      <c r="B324" s="422" t="s">
        <v>157</v>
      </c>
      <c r="C324" s="310">
        <v>0</v>
      </c>
      <c r="D324" s="310">
        <v>0</v>
      </c>
      <c r="E324" s="121" t="str">
        <f t="shared" si="5"/>
        <v/>
      </c>
    </row>
    <row r="325" ht="36" customHeight="1" spans="1:5">
      <c r="A325" s="421">
        <v>2040803</v>
      </c>
      <c r="B325" s="422" t="s">
        <v>158</v>
      </c>
      <c r="C325" s="310">
        <v>0</v>
      </c>
      <c r="D325" s="310">
        <v>0</v>
      </c>
      <c r="E325" s="121" t="str">
        <f t="shared" si="5"/>
        <v/>
      </c>
    </row>
    <row r="326" ht="44" customHeight="1" spans="1:5">
      <c r="A326" s="421">
        <v>2040804</v>
      </c>
      <c r="B326" s="422" t="s">
        <v>335</v>
      </c>
      <c r="C326" s="310">
        <v>0</v>
      </c>
      <c r="D326" s="310">
        <v>0</v>
      </c>
      <c r="E326" s="121" t="str">
        <f t="shared" si="5"/>
        <v/>
      </c>
    </row>
    <row r="327" ht="44" customHeight="1" spans="1:5">
      <c r="A327" s="421">
        <v>2040805</v>
      </c>
      <c r="B327" s="422" t="s">
        <v>336</v>
      </c>
      <c r="C327" s="310">
        <v>0</v>
      </c>
      <c r="D327" s="310">
        <v>0</v>
      </c>
      <c r="E327" s="121" t="str">
        <f t="shared" si="5"/>
        <v/>
      </c>
    </row>
    <row r="328" ht="44" customHeight="1" spans="1:5">
      <c r="A328" s="421">
        <v>2040806</v>
      </c>
      <c r="B328" s="422" t="s">
        <v>337</v>
      </c>
      <c r="C328" s="310">
        <v>0</v>
      </c>
      <c r="D328" s="310">
        <v>0</v>
      </c>
      <c r="E328" s="121" t="str">
        <f t="shared" si="5"/>
        <v/>
      </c>
    </row>
    <row r="329" ht="44" customHeight="1" spans="1:5">
      <c r="A329" s="421">
        <v>2040807</v>
      </c>
      <c r="B329" s="422" t="s">
        <v>197</v>
      </c>
      <c r="C329" s="310">
        <v>0</v>
      </c>
      <c r="D329" s="310">
        <v>0</v>
      </c>
      <c r="E329" s="121" t="str">
        <f t="shared" si="5"/>
        <v/>
      </c>
    </row>
    <row r="330" ht="36" customHeight="1" spans="1:5">
      <c r="A330" s="421">
        <v>2040850</v>
      </c>
      <c r="B330" s="422" t="s">
        <v>165</v>
      </c>
      <c r="C330" s="310">
        <v>0</v>
      </c>
      <c r="D330" s="310">
        <v>0</v>
      </c>
      <c r="E330" s="121" t="str">
        <f t="shared" si="5"/>
        <v/>
      </c>
    </row>
    <row r="331" ht="44" customHeight="1" spans="1:5">
      <c r="A331" s="421">
        <v>2040899</v>
      </c>
      <c r="B331" s="422" t="s">
        <v>338</v>
      </c>
      <c r="C331" s="310">
        <v>0</v>
      </c>
      <c r="D331" s="310">
        <v>0</v>
      </c>
      <c r="E331" s="121" t="str">
        <f t="shared" si="5"/>
        <v/>
      </c>
    </row>
    <row r="332" ht="44" customHeight="1" spans="1:5">
      <c r="A332" s="423">
        <v>20409</v>
      </c>
      <c r="B332" s="302" t="s">
        <v>339</v>
      </c>
      <c r="C332" s="307">
        <f>SUM(C333:C339)</f>
        <v>0</v>
      </c>
      <c r="D332" s="307">
        <v>0</v>
      </c>
      <c r="E332" s="117" t="str">
        <f t="shared" si="5"/>
        <v/>
      </c>
    </row>
    <row r="333" ht="44" customHeight="1" spans="1:5">
      <c r="A333" s="421">
        <v>2040901</v>
      </c>
      <c r="B333" s="422" t="s">
        <v>156</v>
      </c>
      <c r="C333" s="310">
        <v>0</v>
      </c>
      <c r="D333" s="310">
        <v>0</v>
      </c>
      <c r="E333" s="121" t="str">
        <f t="shared" si="5"/>
        <v/>
      </c>
    </row>
    <row r="334" ht="36" customHeight="1" spans="1:5">
      <c r="A334" s="421">
        <v>2040902</v>
      </c>
      <c r="B334" s="422" t="s">
        <v>157</v>
      </c>
      <c r="C334" s="310">
        <v>0</v>
      </c>
      <c r="D334" s="310">
        <v>0</v>
      </c>
      <c r="E334" s="121" t="str">
        <f t="shared" si="5"/>
        <v/>
      </c>
    </row>
    <row r="335" ht="36" customHeight="1" spans="1:5">
      <c r="A335" s="421">
        <v>2040903</v>
      </c>
      <c r="B335" s="422" t="s">
        <v>158</v>
      </c>
      <c r="C335" s="310">
        <v>0</v>
      </c>
      <c r="D335" s="310">
        <v>0</v>
      </c>
      <c r="E335" s="121" t="str">
        <f t="shared" si="5"/>
        <v/>
      </c>
    </row>
    <row r="336" ht="36" customHeight="1" spans="1:5">
      <c r="A336" s="421">
        <v>2040904</v>
      </c>
      <c r="B336" s="422" t="s">
        <v>340</v>
      </c>
      <c r="C336" s="310">
        <v>0</v>
      </c>
      <c r="D336" s="310">
        <v>0</v>
      </c>
      <c r="E336" s="121" t="str">
        <f t="shared" si="5"/>
        <v/>
      </c>
    </row>
    <row r="337" ht="36" customHeight="1" spans="1:5">
      <c r="A337" s="421">
        <v>2040905</v>
      </c>
      <c r="B337" s="422" t="s">
        <v>341</v>
      </c>
      <c r="C337" s="310">
        <v>0</v>
      </c>
      <c r="D337" s="310">
        <v>0</v>
      </c>
      <c r="E337" s="121" t="str">
        <f t="shared" si="5"/>
        <v/>
      </c>
    </row>
    <row r="338" ht="44" customHeight="1" spans="1:5">
      <c r="A338" s="421">
        <v>2040950</v>
      </c>
      <c r="B338" s="422" t="s">
        <v>165</v>
      </c>
      <c r="C338" s="310">
        <v>0</v>
      </c>
      <c r="D338" s="310">
        <v>0</v>
      </c>
      <c r="E338" s="121" t="str">
        <f t="shared" si="5"/>
        <v/>
      </c>
    </row>
    <row r="339" ht="36" customHeight="1" spans="1:5">
      <c r="A339" s="421">
        <v>2040999</v>
      </c>
      <c r="B339" s="422" t="s">
        <v>342</v>
      </c>
      <c r="C339" s="310">
        <v>0</v>
      </c>
      <c r="D339" s="310">
        <v>0</v>
      </c>
      <c r="E339" s="121" t="str">
        <f t="shared" si="5"/>
        <v/>
      </c>
    </row>
    <row r="340" ht="36" customHeight="1" spans="1:5">
      <c r="A340" s="423">
        <v>20410</v>
      </c>
      <c r="B340" s="302" t="s">
        <v>343</v>
      </c>
      <c r="C340" s="307">
        <f>SUM(C341:C345)</f>
        <v>0</v>
      </c>
      <c r="D340" s="307">
        <v>0</v>
      </c>
      <c r="E340" s="117" t="str">
        <f t="shared" si="5"/>
        <v/>
      </c>
    </row>
    <row r="341" ht="36" customHeight="1" spans="1:5">
      <c r="A341" s="421">
        <v>2041001</v>
      </c>
      <c r="B341" s="422" t="s">
        <v>156</v>
      </c>
      <c r="C341" s="310">
        <v>0</v>
      </c>
      <c r="D341" s="310">
        <v>0</v>
      </c>
      <c r="E341" s="121" t="str">
        <f t="shared" si="5"/>
        <v/>
      </c>
    </row>
    <row r="342" ht="36" customHeight="1" spans="1:5">
      <c r="A342" s="421">
        <v>2041002</v>
      </c>
      <c r="B342" s="422" t="s">
        <v>157</v>
      </c>
      <c r="C342" s="310">
        <v>0</v>
      </c>
      <c r="D342" s="310">
        <v>0</v>
      </c>
      <c r="E342" s="121" t="str">
        <f t="shared" si="5"/>
        <v/>
      </c>
    </row>
    <row r="343" ht="36" customHeight="1" spans="1:5">
      <c r="A343" s="421">
        <v>2041006</v>
      </c>
      <c r="B343" s="422" t="s">
        <v>197</v>
      </c>
      <c r="C343" s="310">
        <v>0</v>
      </c>
      <c r="D343" s="310">
        <v>0</v>
      </c>
      <c r="E343" s="121" t="str">
        <f t="shared" si="5"/>
        <v/>
      </c>
    </row>
    <row r="344" ht="36" customHeight="1" spans="1:5">
      <c r="A344" s="421">
        <v>2041007</v>
      </c>
      <c r="B344" s="422" t="s">
        <v>344</v>
      </c>
      <c r="C344" s="310">
        <v>0</v>
      </c>
      <c r="D344" s="310">
        <v>0</v>
      </c>
      <c r="E344" s="121" t="str">
        <f t="shared" si="5"/>
        <v/>
      </c>
    </row>
    <row r="345" ht="36" customHeight="1" spans="1:5">
      <c r="A345" s="421">
        <v>2041099</v>
      </c>
      <c r="B345" s="422" t="s">
        <v>345</v>
      </c>
      <c r="C345" s="310">
        <v>0</v>
      </c>
      <c r="D345" s="310">
        <v>0</v>
      </c>
      <c r="E345" s="121" t="str">
        <f t="shared" si="5"/>
        <v/>
      </c>
    </row>
    <row r="346" ht="44" customHeight="1" spans="1:5">
      <c r="A346" s="423">
        <v>20499</v>
      </c>
      <c r="B346" s="302" t="s">
        <v>346</v>
      </c>
      <c r="C346" s="307">
        <f>SUM(C347:C348)</f>
        <v>109</v>
      </c>
      <c r="D346" s="307">
        <v>155</v>
      </c>
      <c r="E346" s="117">
        <f t="shared" si="5"/>
        <v>0.422</v>
      </c>
    </row>
    <row r="347" ht="44" customHeight="1" spans="1:5">
      <c r="A347" s="426">
        <v>2049902</v>
      </c>
      <c r="B347" s="422" t="s">
        <v>347</v>
      </c>
      <c r="C347" s="310">
        <v>0</v>
      </c>
      <c r="D347" s="310">
        <v>0</v>
      </c>
      <c r="E347" s="121" t="str">
        <f t="shared" si="5"/>
        <v/>
      </c>
    </row>
    <row r="348" ht="44" customHeight="1" spans="1:5">
      <c r="A348" s="430">
        <v>2049999</v>
      </c>
      <c r="B348" s="422" t="s">
        <v>346</v>
      </c>
      <c r="C348" s="310">
        <v>109</v>
      </c>
      <c r="D348" s="310">
        <v>155</v>
      </c>
      <c r="E348" s="121">
        <f t="shared" si="5"/>
        <v>0.422</v>
      </c>
    </row>
    <row r="349" ht="44" customHeight="1" spans="1:5">
      <c r="A349" s="423">
        <v>205</v>
      </c>
      <c r="B349" s="300" t="s">
        <v>114</v>
      </c>
      <c r="C349" s="307">
        <f>SUM(C350,C355,C364,C370,C376,C380,C384,C388,C394,C401)</f>
        <v>34663</v>
      </c>
      <c r="D349" s="307">
        <v>35979</v>
      </c>
      <c r="E349" s="117">
        <f t="shared" ref="E349:E402" si="6">IF(C349&gt;0,(D349-C349)/C349,"")</f>
        <v>0.038</v>
      </c>
    </row>
    <row r="350" ht="44" customHeight="1" spans="1:5">
      <c r="A350" s="423">
        <v>20501</v>
      </c>
      <c r="B350" s="302" t="s">
        <v>348</v>
      </c>
      <c r="C350" s="307">
        <f>SUM(C351:C354)</f>
        <v>698</v>
      </c>
      <c r="D350" s="307">
        <v>642</v>
      </c>
      <c r="E350" s="117">
        <f t="shared" si="6"/>
        <v>-0.08</v>
      </c>
    </row>
    <row r="351" ht="44" customHeight="1" spans="1:5">
      <c r="A351" s="421">
        <v>2050101</v>
      </c>
      <c r="B351" s="422" t="s">
        <v>156</v>
      </c>
      <c r="C351" s="310">
        <v>151</v>
      </c>
      <c r="D351" s="310">
        <v>163</v>
      </c>
      <c r="E351" s="121">
        <f t="shared" si="6"/>
        <v>0.079</v>
      </c>
    </row>
    <row r="352" ht="36" customHeight="1" spans="1:5">
      <c r="A352" s="421">
        <v>2050102</v>
      </c>
      <c r="B352" s="422" t="s">
        <v>157</v>
      </c>
      <c r="C352" s="310">
        <v>0</v>
      </c>
      <c r="D352" s="310">
        <v>0</v>
      </c>
      <c r="E352" s="121" t="str">
        <f t="shared" si="6"/>
        <v/>
      </c>
    </row>
    <row r="353" ht="44" customHeight="1" spans="1:5">
      <c r="A353" s="421">
        <v>2050103</v>
      </c>
      <c r="B353" s="422" t="s">
        <v>158</v>
      </c>
      <c r="C353" s="310">
        <v>0</v>
      </c>
      <c r="D353" s="310">
        <v>0</v>
      </c>
      <c r="E353" s="121" t="str">
        <f t="shared" si="6"/>
        <v/>
      </c>
    </row>
    <row r="354" ht="44" customHeight="1" spans="1:5">
      <c r="A354" s="421">
        <v>2050199</v>
      </c>
      <c r="B354" s="422" t="s">
        <v>349</v>
      </c>
      <c r="C354" s="310">
        <v>547</v>
      </c>
      <c r="D354" s="310">
        <v>479</v>
      </c>
      <c r="E354" s="121">
        <f t="shared" si="6"/>
        <v>-0.124</v>
      </c>
    </row>
    <row r="355" ht="44" customHeight="1" spans="1:5">
      <c r="A355" s="423">
        <v>20502</v>
      </c>
      <c r="B355" s="302" t="s">
        <v>350</v>
      </c>
      <c r="C355" s="307">
        <f>SUM(C356:C363)</f>
        <v>32319</v>
      </c>
      <c r="D355" s="307">
        <v>33658</v>
      </c>
      <c r="E355" s="117">
        <f t="shared" si="6"/>
        <v>0.041</v>
      </c>
    </row>
    <row r="356" ht="44" customHeight="1" spans="1:5">
      <c r="A356" s="421">
        <v>2050201</v>
      </c>
      <c r="B356" s="422" t="s">
        <v>351</v>
      </c>
      <c r="C356" s="310">
        <v>2922</v>
      </c>
      <c r="D356" s="310">
        <v>2587</v>
      </c>
      <c r="E356" s="121">
        <f t="shared" si="6"/>
        <v>-0.115</v>
      </c>
    </row>
    <row r="357" ht="44" customHeight="1" spans="1:5">
      <c r="A357" s="421">
        <v>2050202</v>
      </c>
      <c r="B357" s="422" t="s">
        <v>352</v>
      </c>
      <c r="C357" s="310">
        <v>12941</v>
      </c>
      <c r="D357" s="310">
        <v>13238</v>
      </c>
      <c r="E357" s="121">
        <f t="shared" si="6"/>
        <v>0.023</v>
      </c>
    </row>
    <row r="358" ht="44" customHeight="1" spans="1:5">
      <c r="A358" s="421">
        <v>2050203</v>
      </c>
      <c r="B358" s="422" t="s">
        <v>353</v>
      </c>
      <c r="C358" s="310">
        <v>6358</v>
      </c>
      <c r="D358" s="310">
        <v>6915</v>
      </c>
      <c r="E358" s="121">
        <f t="shared" si="6"/>
        <v>0.088</v>
      </c>
    </row>
    <row r="359" ht="44" customHeight="1" spans="1:5">
      <c r="A359" s="421">
        <v>2050204</v>
      </c>
      <c r="B359" s="422" t="s">
        <v>354</v>
      </c>
      <c r="C359" s="310">
        <v>2775</v>
      </c>
      <c r="D359" s="310">
        <v>3557</v>
      </c>
      <c r="E359" s="121">
        <f t="shared" si="6"/>
        <v>0.282</v>
      </c>
    </row>
    <row r="360" ht="44" customHeight="1" spans="1:5">
      <c r="A360" s="421">
        <v>2050205</v>
      </c>
      <c r="B360" s="422" t="s">
        <v>355</v>
      </c>
      <c r="C360" s="310">
        <v>0</v>
      </c>
      <c r="D360" s="310">
        <v>18</v>
      </c>
      <c r="E360" s="121" t="str">
        <f t="shared" si="6"/>
        <v/>
      </c>
    </row>
    <row r="361" ht="36" customHeight="1" spans="1:5">
      <c r="A361" s="421">
        <v>2050206</v>
      </c>
      <c r="B361" s="422" t="s">
        <v>1256</v>
      </c>
      <c r="C361" s="310">
        <v>0</v>
      </c>
      <c r="D361" s="310">
        <v>0</v>
      </c>
      <c r="E361" s="121" t="str">
        <f t="shared" si="6"/>
        <v/>
      </c>
    </row>
    <row r="362" ht="36" customHeight="1" spans="1:5">
      <c r="A362" s="421">
        <v>2050207</v>
      </c>
      <c r="B362" s="422" t="s">
        <v>1257</v>
      </c>
      <c r="C362" s="310">
        <v>0</v>
      </c>
      <c r="D362" s="310">
        <v>0</v>
      </c>
      <c r="E362" s="121" t="str">
        <f t="shared" si="6"/>
        <v/>
      </c>
    </row>
    <row r="363" ht="44" customHeight="1" spans="1:5">
      <c r="A363" s="421">
        <v>2050299</v>
      </c>
      <c r="B363" s="422" t="s">
        <v>356</v>
      </c>
      <c r="C363" s="310">
        <v>7323</v>
      </c>
      <c r="D363" s="310">
        <v>7343</v>
      </c>
      <c r="E363" s="121">
        <f t="shared" si="6"/>
        <v>0.003</v>
      </c>
    </row>
    <row r="364" ht="44" customHeight="1" spans="1:5">
      <c r="A364" s="423">
        <v>20503</v>
      </c>
      <c r="B364" s="302" t="s">
        <v>357</v>
      </c>
      <c r="C364" s="307">
        <f>SUM(C365:C369)</f>
        <v>1243</v>
      </c>
      <c r="D364" s="307">
        <v>913</v>
      </c>
      <c r="E364" s="117">
        <f t="shared" si="6"/>
        <v>-0.265</v>
      </c>
    </row>
    <row r="365" ht="36" customHeight="1" spans="1:5">
      <c r="A365" s="421">
        <v>2050301</v>
      </c>
      <c r="B365" s="422" t="s">
        <v>358</v>
      </c>
      <c r="C365" s="310">
        <v>0</v>
      </c>
      <c r="D365" s="310">
        <v>0</v>
      </c>
      <c r="E365" s="121" t="str">
        <f t="shared" si="6"/>
        <v/>
      </c>
    </row>
    <row r="366" ht="44" customHeight="1" spans="1:5">
      <c r="A366" s="421">
        <v>2050302</v>
      </c>
      <c r="B366" s="422" t="s">
        <v>359</v>
      </c>
      <c r="C366" s="310">
        <v>1243</v>
      </c>
      <c r="D366" s="310">
        <v>913</v>
      </c>
      <c r="E366" s="121">
        <f t="shared" si="6"/>
        <v>-0.265</v>
      </c>
    </row>
    <row r="367" ht="44" customHeight="1" spans="1:5">
      <c r="A367" s="421">
        <v>2050303</v>
      </c>
      <c r="B367" s="422" t="s">
        <v>360</v>
      </c>
      <c r="C367" s="310">
        <v>0</v>
      </c>
      <c r="D367" s="310">
        <v>0</v>
      </c>
      <c r="E367" s="121" t="str">
        <f t="shared" si="6"/>
        <v/>
      </c>
    </row>
    <row r="368" ht="44" customHeight="1" spans="1:5">
      <c r="A368" s="421">
        <v>2050305</v>
      </c>
      <c r="B368" s="422" t="s">
        <v>361</v>
      </c>
      <c r="C368" s="310">
        <v>0</v>
      </c>
      <c r="D368" s="310">
        <v>0</v>
      </c>
      <c r="E368" s="121" t="str">
        <f t="shared" si="6"/>
        <v/>
      </c>
    </row>
    <row r="369" ht="44" customHeight="1" spans="1:5">
      <c r="A369" s="421">
        <v>2050399</v>
      </c>
      <c r="B369" s="422" t="s">
        <v>362</v>
      </c>
      <c r="C369" s="310">
        <v>0</v>
      </c>
      <c r="D369" s="310">
        <v>0</v>
      </c>
      <c r="E369" s="121" t="str">
        <f t="shared" si="6"/>
        <v/>
      </c>
    </row>
    <row r="370" ht="44" customHeight="1" spans="1:5">
      <c r="A370" s="423">
        <v>20504</v>
      </c>
      <c r="B370" s="302" t="s">
        <v>363</v>
      </c>
      <c r="C370" s="307">
        <f>SUM(C371:C375)</f>
        <v>0</v>
      </c>
      <c r="D370" s="307">
        <v>0</v>
      </c>
      <c r="E370" s="117" t="str">
        <f t="shared" si="6"/>
        <v/>
      </c>
    </row>
    <row r="371" ht="36" customHeight="1" spans="1:5">
      <c r="A371" s="421">
        <v>2050401</v>
      </c>
      <c r="B371" s="422" t="s">
        <v>364</v>
      </c>
      <c r="C371" s="310">
        <v>0</v>
      </c>
      <c r="D371" s="310">
        <v>0</v>
      </c>
      <c r="E371" s="121" t="str">
        <f t="shared" si="6"/>
        <v/>
      </c>
    </row>
    <row r="372" ht="44" customHeight="1" spans="1:5">
      <c r="A372" s="421">
        <v>2050402</v>
      </c>
      <c r="B372" s="422" t="s">
        <v>365</v>
      </c>
      <c r="C372" s="310">
        <v>0</v>
      </c>
      <c r="D372" s="310">
        <v>0</v>
      </c>
      <c r="E372" s="121" t="str">
        <f t="shared" si="6"/>
        <v/>
      </c>
    </row>
    <row r="373" ht="36" customHeight="1" spans="1:5">
      <c r="A373" s="421">
        <v>2050403</v>
      </c>
      <c r="B373" s="422" t="s">
        <v>366</v>
      </c>
      <c r="C373" s="310">
        <v>0</v>
      </c>
      <c r="D373" s="310">
        <v>0</v>
      </c>
      <c r="E373" s="121" t="str">
        <f t="shared" si="6"/>
        <v/>
      </c>
    </row>
    <row r="374" ht="36" customHeight="1" spans="1:5">
      <c r="A374" s="421">
        <v>2050404</v>
      </c>
      <c r="B374" s="422" t="s">
        <v>367</v>
      </c>
      <c r="C374" s="310">
        <v>0</v>
      </c>
      <c r="D374" s="310">
        <v>0</v>
      </c>
      <c r="E374" s="121" t="str">
        <f t="shared" si="6"/>
        <v/>
      </c>
    </row>
    <row r="375" ht="36" customHeight="1" spans="1:5">
      <c r="A375" s="421">
        <v>2050499</v>
      </c>
      <c r="B375" s="422" t="s">
        <v>368</v>
      </c>
      <c r="C375" s="310">
        <v>0</v>
      </c>
      <c r="D375" s="310">
        <v>0</v>
      </c>
      <c r="E375" s="121" t="str">
        <f t="shared" si="6"/>
        <v/>
      </c>
    </row>
    <row r="376" ht="44" customHeight="1" spans="1:5">
      <c r="A376" s="423">
        <v>20505</v>
      </c>
      <c r="B376" s="302" t="s">
        <v>369</v>
      </c>
      <c r="C376" s="307">
        <f>SUM(C377:C379)</f>
        <v>0</v>
      </c>
      <c r="D376" s="307">
        <v>0</v>
      </c>
      <c r="E376" s="117" t="str">
        <f t="shared" si="6"/>
        <v/>
      </c>
    </row>
    <row r="377" ht="44" customHeight="1" spans="1:5">
      <c r="A377" s="421">
        <v>2050501</v>
      </c>
      <c r="B377" s="422" t="s">
        <v>370</v>
      </c>
      <c r="C377" s="310">
        <v>0</v>
      </c>
      <c r="D377" s="310">
        <v>0</v>
      </c>
      <c r="E377" s="121" t="str">
        <f t="shared" si="6"/>
        <v/>
      </c>
    </row>
    <row r="378" ht="36" customHeight="1" spans="1:5">
      <c r="A378" s="421">
        <v>2050502</v>
      </c>
      <c r="B378" s="422" t="s">
        <v>371</v>
      </c>
      <c r="C378" s="310">
        <v>0</v>
      </c>
      <c r="D378" s="310">
        <v>0</v>
      </c>
      <c r="E378" s="121" t="str">
        <f t="shared" si="6"/>
        <v/>
      </c>
    </row>
    <row r="379" ht="36" customHeight="1" spans="1:5">
      <c r="A379" s="421">
        <v>2050599</v>
      </c>
      <c r="B379" s="422" t="s">
        <v>372</v>
      </c>
      <c r="C379" s="310">
        <v>0</v>
      </c>
      <c r="D379" s="310">
        <v>0</v>
      </c>
      <c r="E379" s="121" t="str">
        <f t="shared" si="6"/>
        <v/>
      </c>
    </row>
    <row r="380" ht="36" customHeight="1" spans="1:5">
      <c r="A380" s="423">
        <v>20506</v>
      </c>
      <c r="B380" s="302" t="s">
        <v>373</v>
      </c>
      <c r="C380" s="307">
        <f>SUM(C381:C383)</f>
        <v>0</v>
      </c>
      <c r="D380" s="307">
        <v>0</v>
      </c>
      <c r="E380" s="117" t="str">
        <f t="shared" si="6"/>
        <v/>
      </c>
    </row>
    <row r="381" ht="36" customHeight="1" spans="1:5">
      <c r="A381" s="421">
        <v>2050601</v>
      </c>
      <c r="B381" s="422" t="s">
        <v>374</v>
      </c>
      <c r="C381" s="310">
        <v>0</v>
      </c>
      <c r="D381" s="310">
        <v>0</v>
      </c>
      <c r="E381" s="121" t="str">
        <f t="shared" si="6"/>
        <v/>
      </c>
    </row>
    <row r="382" ht="36" customHeight="1" spans="1:5">
      <c r="A382" s="421">
        <v>2050602</v>
      </c>
      <c r="B382" s="422" t="s">
        <v>375</v>
      </c>
      <c r="C382" s="310">
        <v>0</v>
      </c>
      <c r="D382" s="310">
        <v>0</v>
      </c>
      <c r="E382" s="121" t="str">
        <f t="shared" si="6"/>
        <v/>
      </c>
    </row>
    <row r="383" ht="36" customHeight="1" spans="1:5">
      <c r="A383" s="421">
        <v>2050699</v>
      </c>
      <c r="B383" s="422" t="s">
        <v>376</v>
      </c>
      <c r="C383" s="310">
        <v>0</v>
      </c>
      <c r="D383" s="310">
        <v>0</v>
      </c>
      <c r="E383" s="121" t="str">
        <f t="shared" si="6"/>
        <v/>
      </c>
    </row>
    <row r="384" ht="44" customHeight="1" spans="1:5">
      <c r="A384" s="423">
        <v>20507</v>
      </c>
      <c r="B384" s="302" t="s">
        <v>377</v>
      </c>
      <c r="C384" s="307">
        <f>SUM(C385:C387)</f>
        <v>3</v>
      </c>
      <c r="D384" s="307">
        <v>2</v>
      </c>
      <c r="E384" s="117">
        <f t="shared" si="6"/>
        <v>-0.333</v>
      </c>
    </row>
    <row r="385" ht="44" customHeight="1" spans="1:5">
      <c r="A385" s="421">
        <v>2050701</v>
      </c>
      <c r="B385" s="422" t="s">
        <v>378</v>
      </c>
      <c r="C385" s="310">
        <v>3</v>
      </c>
      <c r="D385" s="310">
        <v>0</v>
      </c>
      <c r="E385" s="121">
        <f t="shared" si="6"/>
        <v>-1</v>
      </c>
    </row>
    <row r="386" ht="36" customHeight="1" spans="1:5">
      <c r="A386" s="421">
        <v>2050702</v>
      </c>
      <c r="B386" s="422" t="s">
        <v>379</v>
      </c>
      <c r="C386" s="310">
        <v>0</v>
      </c>
      <c r="D386" s="310">
        <v>0</v>
      </c>
      <c r="E386" s="121" t="str">
        <f t="shared" si="6"/>
        <v/>
      </c>
    </row>
    <row r="387" ht="36" customHeight="1" spans="1:5">
      <c r="A387" s="421">
        <v>2050799</v>
      </c>
      <c r="B387" s="422" t="s">
        <v>380</v>
      </c>
      <c r="C387" s="310">
        <v>0</v>
      </c>
      <c r="D387" s="310">
        <v>2</v>
      </c>
      <c r="E387" s="121" t="str">
        <f t="shared" si="6"/>
        <v/>
      </c>
    </row>
    <row r="388" ht="44" customHeight="1" spans="1:5">
      <c r="A388" s="423">
        <v>20508</v>
      </c>
      <c r="B388" s="302" t="s">
        <v>381</v>
      </c>
      <c r="C388" s="307">
        <f>SUM(C389:C393)</f>
        <v>235</v>
      </c>
      <c r="D388" s="307">
        <v>726</v>
      </c>
      <c r="E388" s="117">
        <f t="shared" si="6"/>
        <v>2.089</v>
      </c>
    </row>
    <row r="389" ht="44" customHeight="1" spans="1:5">
      <c r="A389" s="421">
        <v>2050801</v>
      </c>
      <c r="B389" s="422" t="s">
        <v>382</v>
      </c>
      <c r="C389" s="310">
        <v>0</v>
      </c>
      <c r="D389" s="310">
        <v>0</v>
      </c>
      <c r="E389" s="121" t="str">
        <f t="shared" si="6"/>
        <v/>
      </c>
    </row>
    <row r="390" ht="44" customHeight="1" spans="1:5">
      <c r="A390" s="421">
        <v>2050802</v>
      </c>
      <c r="B390" s="422" t="s">
        <v>383</v>
      </c>
      <c r="C390" s="310">
        <v>235</v>
      </c>
      <c r="D390" s="310">
        <v>726</v>
      </c>
      <c r="E390" s="121">
        <f t="shared" si="6"/>
        <v>2.089</v>
      </c>
    </row>
    <row r="391" ht="44" customHeight="1" spans="1:5">
      <c r="A391" s="421">
        <v>2050803</v>
      </c>
      <c r="B391" s="422" t="s">
        <v>384</v>
      </c>
      <c r="C391" s="310">
        <v>0</v>
      </c>
      <c r="D391" s="310">
        <v>0</v>
      </c>
      <c r="E391" s="121" t="str">
        <f t="shared" si="6"/>
        <v/>
      </c>
    </row>
    <row r="392" ht="36" customHeight="1" spans="1:5">
      <c r="A392" s="421">
        <v>2050804</v>
      </c>
      <c r="B392" s="422" t="s">
        <v>385</v>
      </c>
      <c r="C392" s="310">
        <v>0</v>
      </c>
      <c r="D392" s="310">
        <v>0</v>
      </c>
      <c r="E392" s="121" t="str">
        <f t="shared" si="6"/>
        <v/>
      </c>
    </row>
    <row r="393" ht="36" customHeight="1" spans="1:5">
      <c r="A393" s="421">
        <v>2050899</v>
      </c>
      <c r="B393" s="422" t="s">
        <v>386</v>
      </c>
      <c r="C393" s="310">
        <v>0</v>
      </c>
      <c r="D393" s="310">
        <v>0</v>
      </c>
      <c r="E393" s="121" t="str">
        <f t="shared" si="6"/>
        <v/>
      </c>
    </row>
    <row r="394" ht="44" customHeight="1" spans="1:5">
      <c r="A394" s="423">
        <v>20509</v>
      </c>
      <c r="B394" s="302" t="s">
        <v>387</v>
      </c>
      <c r="C394" s="307">
        <f>SUM(C395:C400)</f>
        <v>0</v>
      </c>
      <c r="D394" s="307">
        <v>0</v>
      </c>
      <c r="E394" s="117" t="str">
        <f t="shared" si="6"/>
        <v/>
      </c>
    </row>
    <row r="395" s="416" customFormat="1" ht="36" customHeight="1" spans="1:5">
      <c r="A395" s="421">
        <v>2050901</v>
      </c>
      <c r="B395" s="422" t="s">
        <v>388</v>
      </c>
      <c r="C395" s="310">
        <v>0</v>
      </c>
      <c r="D395" s="310">
        <v>0</v>
      </c>
      <c r="E395" s="121" t="str">
        <f t="shared" si="6"/>
        <v/>
      </c>
    </row>
    <row r="396" ht="36" customHeight="1" spans="1:5">
      <c r="A396" s="421">
        <v>2050902</v>
      </c>
      <c r="B396" s="422" t="s">
        <v>389</v>
      </c>
      <c r="C396" s="310">
        <v>0</v>
      </c>
      <c r="D396" s="310">
        <v>0</v>
      </c>
      <c r="E396" s="121" t="str">
        <f t="shared" si="6"/>
        <v/>
      </c>
    </row>
    <row r="397" ht="36" customHeight="1" spans="1:5">
      <c r="A397" s="421">
        <v>2050903</v>
      </c>
      <c r="B397" s="422" t="s">
        <v>390</v>
      </c>
      <c r="C397" s="310">
        <v>0</v>
      </c>
      <c r="D397" s="310">
        <v>0</v>
      </c>
      <c r="E397" s="121" t="str">
        <f t="shared" si="6"/>
        <v/>
      </c>
    </row>
    <row r="398" s="416" customFormat="1" ht="36" customHeight="1" spans="1:5">
      <c r="A398" s="421">
        <v>2050904</v>
      </c>
      <c r="B398" s="422" t="s">
        <v>391</v>
      </c>
      <c r="C398" s="310">
        <v>0</v>
      </c>
      <c r="D398" s="310">
        <v>0</v>
      </c>
      <c r="E398" s="121" t="str">
        <f t="shared" si="6"/>
        <v/>
      </c>
    </row>
    <row r="399" ht="36" customHeight="1" spans="1:5">
      <c r="A399" s="421">
        <v>2050905</v>
      </c>
      <c r="B399" s="422" t="s">
        <v>392</v>
      </c>
      <c r="C399" s="310">
        <v>0</v>
      </c>
      <c r="D399" s="310">
        <v>0</v>
      </c>
      <c r="E399" s="121" t="str">
        <f t="shared" si="6"/>
        <v/>
      </c>
    </row>
    <row r="400" ht="44" customHeight="1" spans="1:5">
      <c r="A400" s="421">
        <v>2050999</v>
      </c>
      <c r="B400" s="422" t="s">
        <v>393</v>
      </c>
      <c r="C400" s="310">
        <v>0</v>
      </c>
      <c r="D400" s="310">
        <v>0</v>
      </c>
      <c r="E400" s="121" t="str">
        <f t="shared" si="6"/>
        <v/>
      </c>
    </row>
    <row r="401" ht="44" customHeight="1" spans="1:5">
      <c r="A401" s="423">
        <v>20599</v>
      </c>
      <c r="B401" s="302" t="s">
        <v>394</v>
      </c>
      <c r="C401" s="307">
        <f>C402</f>
        <v>165</v>
      </c>
      <c r="D401" s="307">
        <v>38</v>
      </c>
      <c r="E401" s="117">
        <f t="shared" si="6"/>
        <v>-0.77</v>
      </c>
    </row>
    <row r="402" ht="44" customHeight="1" spans="1:5">
      <c r="A402" s="316">
        <v>2059999</v>
      </c>
      <c r="B402" s="422" t="s">
        <v>394</v>
      </c>
      <c r="C402" s="310">
        <v>165</v>
      </c>
      <c r="D402" s="310">
        <v>38</v>
      </c>
      <c r="E402" s="121">
        <f t="shared" si="6"/>
        <v>-0.77</v>
      </c>
    </row>
    <row r="403" ht="44" customHeight="1" spans="1:5">
      <c r="A403" s="423">
        <v>206</v>
      </c>
      <c r="B403" s="300" t="s">
        <v>115</v>
      </c>
      <c r="C403" s="307">
        <f>SUM(C404,C409,C418,C424,C429,C434,C439,C446,C450,C454)</f>
        <v>1928</v>
      </c>
      <c r="D403" s="307">
        <v>831</v>
      </c>
      <c r="E403" s="117">
        <f t="shared" ref="E403:E458" si="7">IF(C403&gt;0,(D403-C403)/C403,"")</f>
        <v>-0.569</v>
      </c>
    </row>
    <row r="404" ht="44" customHeight="1" spans="1:5">
      <c r="A404" s="423">
        <v>20601</v>
      </c>
      <c r="B404" s="302" t="s">
        <v>395</v>
      </c>
      <c r="C404" s="307">
        <f>SUM(C405:C408)</f>
        <v>66</v>
      </c>
      <c r="D404" s="307">
        <v>81</v>
      </c>
      <c r="E404" s="117">
        <f t="shared" si="7"/>
        <v>0.227</v>
      </c>
    </row>
    <row r="405" ht="44" customHeight="1" spans="1:5">
      <c r="A405" s="421">
        <v>2060101</v>
      </c>
      <c r="B405" s="422" t="s">
        <v>156</v>
      </c>
      <c r="C405" s="310">
        <v>66</v>
      </c>
      <c r="D405" s="310">
        <v>81</v>
      </c>
      <c r="E405" s="121">
        <f t="shared" si="7"/>
        <v>0.227</v>
      </c>
    </row>
    <row r="406" ht="36" customHeight="1" spans="1:5">
      <c r="A406" s="421">
        <v>2060102</v>
      </c>
      <c r="B406" s="422" t="s">
        <v>157</v>
      </c>
      <c r="C406" s="310">
        <v>0</v>
      </c>
      <c r="D406" s="310">
        <v>0</v>
      </c>
      <c r="E406" s="121" t="str">
        <f t="shared" si="7"/>
        <v/>
      </c>
    </row>
    <row r="407" ht="44" customHeight="1" spans="1:5">
      <c r="A407" s="421">
        <v>2060103</v>
      </c>
      <c r="B407" s="422" t="s">
        <v>158</v>
      </c>
      <c r="C407" s="310">
        <v>0</v>
      </c>
      <c r="D407" s="310">
        <v>0</v>
      </c>
      <c r="E407" s="121" t="str">
        <f t="shared" si="7"/>
        <v/>
      </c>
    </row>
    <row r="408" ht="44" customHeight="1" spans="1:5">
      <c r="A408" s="421">
        <v>2060199</v>
      </c>
      <c r="B408" s="422" t="s">
        <v>396</v>
      </c>
      <c r="C408" s="310">
        <v>0</v>
      </c>
      <c r="D408" s="310">
        <v>0</v>
      </c>
      <c r="E408" s="121" t="str">
        <f t="shared" si="7"/>
        <v/>
      </c>
    </row>
    <row r="409" ht="44" customHeight="1" spans="1:5">
      <c r="A409" s="423">
        <v>20602</v>
      </c>
      <c r="B409" s="302" t="s">
        <v>397</v>
      </c>
      <c r="C409" s="307">
        <f>SUM(C410:C417)</f>
        <v>475</v>
      </c>
      <c r="D409" s="307">
        <v>0</v>
      </c>
      <c r="E409" s="117">
        <f t="shared" si="7"/>
        <v>-1</v>
      </c>
    </row>
    <row r="410" ht="36" customHeight="1" spans="1:5">
      <c r="A410" s="421">
        <v>2060201</v>
      </c>
      <c r="B410" s="422" t="s">
        <v>398</v>
      </c>
      <c r="C410" s="310">
        <v>0</v>
      </c>
      <c r="D410" s="310">
        <v>0</v>
      </c>
      <c r="E410" s="121" t="str">
        <f t="shared" si="7"/>
        <v/>
      </c>
    </row>
    <row r="411" ht="36" customHeight="1" spans="1:5">
      <c r="A411" s="421">
        <v>2060203</v>
      </c>
      <c r="B411" s="422" t="s">
        <v>399</v>
      </c>
      <c r="C411" s="310">
        <v>0</v>
      </c>
      <c r="D411" s="310">
        <v>0</v>
      </c>
      <c r="E411" s="121" t="str">
        <f t="shared" si="7"/>
        <v/>
      </c>
    </row>
    <row r="412" ht="36" customHeight="1" spans="1:5">
      <c r="A412" s="421">
        <v>2060204</v>
      </c>
      <c r="B412" s="422" t="s">
        <v>1716</v>
      </c>
      <c r="C412" s="310">
        <v>0</v>
      </c>
      <c r="D412" s="310">
        <v>0</v>
      </c>
      <c r="E412" s="121" t="str">
        <f t="shared" si="7"/>
        <v/>
      </c>
    </row>
    <row r="413" ht="36" customHeight="1" spans="1:5">
      <c r="A413" s="421">
        <v>2060205</v>
      </c>
      <c r="B413" s="422" t="s">
        <v>401</v>
      </c>
      <c r="C413" s="310">
        <v>0</v>
      </c>
      <c r="D413" s="310">
        <v>0</v>
      </c>
      <c r="E413" s="121" t="str">
        <f t="shared" si="7"/>
        <v/>
      </c>
    </row>
    <row r="414" ht="44" customHeight="1" spans="1:5">
      <c r="A414" s="421">
        <v>2060206</v>
      </c>
      <c r="B414" s="422" t="s">
        <v>402</v>
      </c>
      <c r="C414" s="310">
        <v>0</v>
      </c>
      <c r="D414" s="310">
        <v>0</v>
      </c>
      <c r="E414" s="121" t="str">
        <f t="shared" si="7"/>
        <v/>
      </c>
    </row>
    <row r="415" ht="36" customHeight="1" spans="1:5">
      <c r="A415" s="421">
        <v>2060207</v>
      </c>
      <c r="B415" s="422" t="s">
        <v>403</v>
      </c>
      <c r="C415" s="310">
        <v>0</v>
      </c>
      <c r="D415" s="310">
        <v>0</v>
      </c>
      <c r="E415" s="121" t="str">
        <f t="shared" si="7"/>
        <v/>
      </c>
    </row>
    <row r="416" ht="36" customHeight="1" spans="1:5">
      <c r="A416" s="425">
        <v>2060208</v>
      </c>
      <c r="B416" s="431" t="s">
        <v>404</v>
      </c>
      <c r="C416" s="310">
        <v>0</v>
      </c>
      <c r="D416" s="310">
        <v>0</v>
      </c>
      <c r="E416" s="121" t="str">
        <f t="shared" si="7"/>
        <v/>
      </c>
    </row>
    <row r="417" ht="44" customHeight="1" spans="1:5">
      <c r="A417" s="421">
        <v>2060299</v>
      </c>
      <c r="B417" s="422" t="s">
        <v>405</v>
      </c>
      <c r="C417" s="310">
        <v>475</v>
      </c>
      <c r="D417" s="310">
        <v>0</v>
      </c>
      <c r="E417" s="121">
        <f t="shared" si="7"/>
        <v>-1</v>
      </c>
    </row>
    <row r="418" ht="44" customHeight="1" spans="1:5">
      <c r="A418" s="423">
        <v>20603</v>
      </c>
      <c r="B418" s="302" t="s">
        <v>406</v>
      </c>
      <c r="C418" s="307">
        <f>SUM(C419:C423)</f>
        <v>0</v>
      </c>
      <c r="D418" s="307">
        <v>0</v>
      </c>
      <c r="E418" s="117" t="str">
        <f t="shared" si="7"/>
        <v/>
      </c>
    </row>
    <row r="419" ht="44" customHeight="1" spans="1:5">
      <c r="A419" s="421">
        <v>2060301</v>
      </c>
      <c r="B419" s="422" t="s">
        <v>398</v>
      </c>
      <c r="C419" s="310">
        <v>0</v>
      </c>
      <c r="D419" s="310">
        <v>0</v>
      </c>
      <c r="E419" s="121" t="str">
        <f t="shared" si="7"/>
        <v/>
      </c>
    </row>
    <row r="420" ht="44" customHeight="1" spans="1:5">
      <c r="A420" s="421">
        <v>2060302</v>
      </c>
      <c r="B420" s="422" t="s">
        <v>407</v>
      </c>
      <c r="C420" s="310">
        <v>0</v>
      </c>
      <c r="D420" s="310">
        <v>0</v>
      </c>
      <c r="E420" s="121" t="str">
        <f t="shared" si="7"/>
        <v/>
      </c>
    </row>
    <row r="421" ht="36" customHeight="1" spans="1:5">
      <c r="A421" s="421">
        <v>2060303</v>
      </c>
      <c r="B421" s="422" t="s">
        <v>408</v>
      </c>
      <c r="C421" s="310">
        <v>0</v>
      </c>
      <c r="D421" s="310">
        <v>0</v>
      </c>
      <c r="E421" s="121" t="str">
        <f t="shared" si="7"/>
        <v/>
      </c>
    </row>
    <row r="422" ht="36" customHeight="1" spans="1:5">
      <c r="A422" s="421">
        <v>2060304</v>
      </c>
      <c r="B422" s="422" t="s">
        <v>409</v>
      </c>
      <c r="C422" s="310">
        <v>0</v>
      </c>
      <c r="D422" s="310">
        <v>0</v>
      </c>
      <c r="E422" s="121" t="str">
        <f t="shared" si="7"/>
        <v/>
      </c>
    </row>
    <row r="423" ht="44" customHeight="1" spans="1:5">
      <c r="A423" s="421">
        <v>2060399</v>
      </c>
      <c r="B423" s="422" t="s">
        <v>410</v>
      </c>
      <c r="C423" s="310">
        <v>0</v>
      </c>
      <c r="D423" s="310">
        <v>0</v>
      </c>
      <c r="E423" s="121" t="str">
        <f t="shared" si="7"/>
        <v/>
      </c>
    </row>
    <row r="424" ht="44" customHeight="1" spans="1:5">
      <c r="A424" s="423">
        <v>20604</v>
      </c>
      <c r="B424" s="302" t="s">
        <v>411</v>
      </c>
      <c r="C424" s="307">
        <f>SUM(C425:C428)</f>
        <v>168</v>
      </c>
      <c r="D424" s="307">
        <v>54</v>
      </c>
      <c r="E424" s="117">
        <f t="shared" si="7"/>
        <v>-0.679</v>
      </c>
    </row>
    <row r="425" ht="44" customHeight="1" spans="1:5">
      <c r="A425" s="421">
        <v>2060401</v>
      </c>
      <c r="B425" s="422" t="s">
        <v>398</v>
      </c>
      <c r="C425" s="310">
        <v>0</v>
      </c>
      <c r="D425" s="310">
        <v>0</v>
      </c>
      <c r="E425" s="121" t="str">
        <f t="shared" si="7"/>
        <v/>
      </c>
    </row>
    <row r="426" ht="44" customHeight="1" spans="1:5">
      <c r="A426" s="421">
        <v>2060404</v>
      </c>
      <c r="B426" s="422" t="s">
        <v>412</v>
      </c>
      <c r="C426" s="310">
        <v>0</v>
      </c>
      <c r="D426" s="310">
        <v>0</v>
      </c>
      <c r="E426" s="121" t="str">
        <f t="shared" si="7"/>
        <v/>
      </c>
    </row>
    <row r="427" ht="44" customHeight="1" spans="1:5">
      <c r="A427" s="432">
        <v>2060405</v>
      </c>
      <c r="B427" s="422" t="s">
        <v>413</v>
      </c>
      <c r="C427" s="310">
        <v>0</v>
      </c>
      <c r="D427" s="310">
        <v>0</v>
      </c>
      <c r="E427" s="121" t="str">
        <f t="shared" si="7"/>
        <v/>
      </c>
    </row>
    <row r="428" ht="44" customHeight="1" spans="1:5">
      <c r="A428" s="421">
        <v>2060499</v>
      </c>
      <c r="B428" s="422" t="s">
        <v>414</v>
      </c>
      <c r="C428" s="310">
        <v>168</v>
      </c>
      <c r="D428" s="310">
        <v>54</v>
      </c>
      <c r="E428" s="121">
        <f t="shared" si="7"/>
        <v>-0.679</v>
      </c>
    </row>
    <row r="429" ht="44" customHeight="1" spans="1:5">
      <c r="A429" s="423">
        <v>20605</v>
      </c>
      <c r="B429" s="302" t="s">
        <v>415</v>
      </c>
      <c r="C429" s="307">
        <f>SUM(C430:C433)</f>
        <v>0</v>
      </c>
      <c r="D429" s="307">
        <v>0</v>
      </c>
      <c r="E429" s="117" t="str">
        <f t="shared" si="7"/>
        <v/>
      </c>
    </row>
    <row r="430" ht="44" customHeight="1" spans="1:5">
      <c r="A430" s="421">
        <v>2060501</v>
      </c>
      <c r="B430" s="422" t="s">
        <v>398</v>
      </c>
      <c r="C430" s="310">
        <v>0</v>
      </c>
      <c r="D430" s="310">
        <v>0</v>
      </c>
      <c r="E430" s="121" t="str">
        <f t="shared" si="7"/>
        <v/>
      </c>
    </row>
    <row r="431" ht="36" customHeight="1" spans="1:5">
      <c r="A431" s="421">
        <v>2060502</v>
      </c>
      <c r="B431" s="422" t="s">
        <v>416</v>
      </c>
      <c r="C431" s="310">
        <v>0</v>
      </c>
      <c r="D431" s="310">
        <v>0</v>
      </c>
      <c r="E431" s="121" t="str">
        <f t="shared" si="7"/>
        <v/>
      </c>
    </row>
    <row r="432" ht="36" customHeight="1" spans="1:5">
      <c r="A432" s="421">
        <v>2060503</v>
      </c>
      <c r="B432" s="422" t="s">
        <v>417</v>
      </c>
      <c r="C432" s="310">
        <v>0</v>
      </c>
      <c r="D432" s="310">
        <v>0</v>
      </c>
      <c r="E432" s="121" t="str">
        <f t="shared" si="7"/>
        <v/>
      </c>
    </row>
    <row r="433" ht="44" customHeight="1" spans="1:5">
      <c r="A433" s="421">
        <v>2060599</v>
      </c>
      <c r="B433" s="422" t="s">
        <v>418</v>
      </c>
      <c r="C433" s="310">
        <v>0</v>
      </c>
      <c r="D433" s="310">
        <v>0</v>
      </c>
      <c r="E433" s="121" t="str">
        <f t="shared" si="7"/>
        <v/>
      </c>
    </row>
    <row r="434" ht="44" customHeight="1" spans="1:5">
      <c r="A434" s="423">
        <v>20606</v>
      </c>
      <c r="B434" s="302" t="s">
        <v>419</v>
      </c>
      <c r="C434" s="307">
        <f>SUM(C435:C438)</f>
        <v>0</v>
      </c>
      <c r="D434" s="307">
        <v>0</v>
      </c>
      <c r="E434" s="117" t="str">
        <f t="shared" si="7"/>
        <v/>
      </c>
    </row>
    <row r="435" ht="44" customHeight="1" spans="1:5">
      <c r="A435" s="421">
        <v>2060601</v>
      </c>
      <c r="B435" s="422" t="s">
        <v>420</v>
      </c>
      <c r="C435" s="310">
        <v>0</v>
      </c>
      <c r="D435" s="310">
        <v>0</v>
      </c>
      <c r="E435" s="121" t="str">
        <f t="shared" si="7"/>
        <v/>
      </c>
    </row>
    <row r="436" ht="44" customHeight="1" spans="1:5">
      <c r="A436" s="421">
        <v>2060602</v>
      </c>
      <c r="B436" s="422" t="s">
        <v>421</v>
      </c>
      <c r="C436" s="310">
        <v>0</v>
      </c>
      <c r="D436" s="310">
        <v>0</v>
      </c>
      <c r="E436" s="121" t="str">
        <f t="shared" si="7"/>
        <v/>
      </c>
    </row>
    <row r="437" ht="36" customHeight="1" spans="1:5">
      <c r="A437" s="421">
        <v>2060603</v>
      </c>
      <c r="B437" s="422" t="s">
        <v>422</v>
      </c>
      <c r="C437" s="310">
        <v>0</v>
      </c>
      <c r="D437" s="310">
        <v>0</v>
      </c>
      <c r="E437" s="121" t="str">
        <f t="shared" si="7"/>
        <v/>
      </c>
    </row>
    <row r="438" ht="44" customHeight="1" spans="1:5">
      <c r="A438" s="421">
        <v>2060699</v>
      </c>
      <c r="B438" s="422" t="s">
        <v>423</v>
      </c>
      <c r="C438" s="310">
        <v>0</v>
      </c>
      <c r="D438" s="310">
        <v>0</v>
      </c>
      <c r="E438" s="121" t="str">
        <f t="shared" si="7"/>
        <v/>
      </c>
    </row>
    <row r="439" ht="44" customHeight="1" spans="1:5">
      <c r="A439" s="423">
        <v>20607</v>
      </c>
      <c r="B439" s="302" t="s">
        <v>424</v>
      </c>
      <c r="C439" s="307">
        <f>SUM(C440:C445)</f>
        <v>99</v>
      </c>
      <c r="D439" s="307">
        <v>91</v>
      </c>
      <c r="E439" s="117">
        <f t="shared" si="7"/>
        <v>-0.081</v>
      </c>
    </row>
    <row r="440" ht="44" customHeight="1" spans="1:5">
      <c r="A440" s="421">
        <v>2060701</v>
      </c>
      <c r="B440" s="422" t="s">
        <v>398</v>
      </c>
      <c r="C440" s="310">
        <v>0</v>
      </c>
      <c r="D440" s="310">
        <v>0</v>
      </c>
      <c r="E440" s="121" t="str">
        <f t="shared" si="7"/>
        <v/>
      </c>
    </row>
    <row r="441" ht="44" customHeight="1" spans="1:5">
      <c r="A441" s="421">
        <v>2060702</v>
      </c>
      <c r="B441" s="422" t="s">
        <v>425</v>
      </c>
      <c r="C441" s="310">
        <v>74</v>
      </c>
      <c r="D441" s="310">
        <v>71</v>
      </c>
      <c r="E441" s="121">
        <f t="shared" si="7"/>
        <v>-0.041</v>
      </c>
    </row>
    <row r="442" ht="44" customHeight="1" spans="1:5">
      <c r="A442" s="421">
        <v>2060703</v>
      </c>
      <c r="B442" s="422" t="s">
        <v>426</v>
      </c>
      <c r="C442" s="310">
        <v>0</v>
      </c>
      <c r="D442" s="310">
        <v>0</v>
      </c>
      <c r="E442" s="121" t="str">
        <f t="shared" si="7"/>
        <v/>
      </c>
    </row>
    <row r="443" ht="44" customHeight="1" spans="1:5">
      <c r="A443" s="421">
        <v>2060704</v>
      </c>
      <c r="B443" s="422" t="s">
        <v>427</v>
      </c>
      <c r="C443" s="310">
        <v>0</v>
      </c>
      <c r="D443" s="310">
        <v>0</v>
      </c>
      <c r="E443" s="121" t="str">
        <f t="shared" si="7"/>
        <v/>
      </c>
    </row>
    <row r="444" ht="36" customHeight="1" spans="1:5">
      <c r="A444" s="421">
        <v>2060705</v>
      </c>
      <c r="B444" s="422" t="s">
        <v>428</v>
      </c>
      <c r="C444" s="310">
        <v>0</v>
      </c>
      <c r="D444" s="310">
        <v>0</v>
      </c>
      <c r="E444" s="121" t="str">
        <f t="shared" si="7"/>
        <v/>
      </c>
    </row>
    <row r="445" ht="44" customHeight="1" spans="1:5">
      <c r="A445" s="421">
        <v>2060799</v>
      </c>
      <c r="B445" s="422" t="s">
        <v>429</v>
      </c>
      <c r="C445" s="310">
        <v>25</v>
      </c>
      <c r="D445" s="310">
        <v>20</v>
      </c>
      <c r="E445" s="121">
        <f t="shared" si="7"/>
        <v>-0.2</v>
      </c>
    </row>
    <row r="446" ht="44" customHeight="1" spans="1:5">
      <c r="A446" s="423">
        <v>20608</v>
      </c>
      <c r="B446" s="302" t="s">
        <v>430</v>
      </c>
      <c r="C446" s="307">
        <f>SUM(C447:C449)</f>
        <v>0</v>
      </c>
      <c r="D446" s="307">
        <v>0</v>
      </c>
      <c r="E446" s="117" t="str">
        <f t="shared" si="7"/>
        <v/>
      </c>
    </row>
    <row r="447" ht="44" customHeight="1" spans="1:5">
      <c r="A447" s="421">
        <v>2060801</v>
      </c>
      <c r="B447" s="422" t="s">
        <v>431</v>
      </c>
      <c r="C447" s="310">
        <v>0</v>
      </c>
      <c r="D447" s="310">
        <v>0</v>
      </c>
      <c r="E447" s="121" t="str">
        <f t="shared" si="7"/>
        <v/>
      </c>
    </row>
    <row r="448" ht="44" customHeight="1" spans="1:5">
      <c r="A448" s="421">
        <v>2060802</v>
      </c>
      <c r="B448" s="422" t="s">
        <v>432</v>
      </c>
      <c r="C448" s="310">
        <v>0</v>
      </c>
      <c r="D448" s="310">
        <v>0</v>
      </c>
      <c r="E448" s="121" t="str">
        <f t="shared" si="7"/>
        <v/>
      </c>
    </row>
    <row r="449" ht="36" customHeight="1" spans="1:5">
      <c r="A449" s="421">
        <v>2060899</v>
      </c>
      <c r="B449" s="422" t="s">
        <v>433</v>
      </c>
      <c r="C449" s="310">
        <v>0</v>
      </c>
      <c r="D449" s="310">
        <v>0</v>
      </c>
      <c r="E449" s="121" t="str">
        <f t="shared" si="7"/>
        <v/>
      </c>
    </row>
    <row r="450" ht="44" customHeight="1" spans="1:5">
      <c r="A450" s="423">
        <v>20609</v>
      </c>
      <c r="B450" s="302" t="s">
        <v>434</v>
      </c>
      <c r="C450" s="307">
        <f>SUM(C451:C453)</f>
        <v>0</v>
      </c>
      <c r="D450" s="307">
        <v>0</v>
      </c>
      <c r="E450" s="117" t="str">
        <f t="shared" si="7"/>
        <v/>
      </c>
    </row>
    <row r="451" ht="44" customHeight="1" spans="1:5">
      <c r="A451" s="421">
        <v>2060901</v>
      </c>
      <c r="B451" s="422" t="s">
        <v>435</v>
      </c>
      <c r="C451" s="310">
        <v>0</v>
      </c>
      <c r="D451" s="310">
        <v>0</v>
      </c>
      <c r="E451" s="121" t="str">
        <f t="shared" si="7"/>
        <v/>
      </c>
    </row>
    <row r="452" ht="44" customHeight="1" spans="1:5">
      <c r="A452" s="421">
        <v>2060902</v>
      </c>
      <c r="B452" s="422" t="s">
        <v>436</v>
      </c>
      <c r="C452" s="310">
        <v>0</v>
      </c>
      <c r="D452" s="310">
        <v>0</v>
      </c>
      <c r="E452" s="121" t="str">
        <f t="shared" si="7"/>
        <v/>
      </c>
    </row>
    <row r="453" ht="36" customHeight="1" spans="1:5">
      <c r="A453" s="421">
        <v>2060999</v>
      </c>
      <c r="B453" s="422" t="s">
        <v>437</v>
      </c>
      <c r="C453" s="310">
        <v>0</v>
      </c>
      <c r="D453" s="310">
        <v>0</v>
      </c>
      <c r="E453" s="121" t="str">
        <f t="shared" si="7"/>
        <v/>
      </c>
    </row>
    <row r="454" ht="44" customHeight="1" spans="1:5">
      <c r="A454" s="423">
        <v>20699</v>
      </c>
      <c r="B454" s="302" t="s">
        <v>438</v>
      </c>
      <c r="C454" s="307">
        <f>SUM(C455:C458)</f>
        <v>1120</v>
      </c>
      <c r="D454" s="307">
        <v>605</v>
      </c>
      <c r="E454" s="117">
        <f t="shared" si="7"/>
        <v>-0.46</v>
      </c>
    </row>
    <row r="455" ht="44" customHeight="1" spans="1:5">
      <c r="A455" s="421">
        <v>2069901</v>
      </c>
      <c r="B455" s="422" t="s">
        <v>439</v>
      </c>
      <c r="C455" s="310">
        <v>0</v>
      </c>
      <c r="D455" s="310">
        <v>0</v>
      </c>
      <c r="E455" s="121" t="str">
        <f t="shared" si="7"/>
        <v/>
      </c>
    </row>
    <row r="456" ht="36" customHeight="1" spans="1:5">
      <c r="A456" s="421">
        <v>2069902</v>
      </c>
      <c r="B456" s="422" t="s">
        <v>440</v>
      </c>
      <c r="C456" s="310">
        <v>0</v>
      </c>
      <c r="D456" s="310">
        <v>0</v>
      </c>
      <c r="E456" s="121" t="str">
        <f t="shared" si="7"/>
        <v/>
      </c>
    </row>
    <row r="457" ht="44" customHeight="1" spans="1:5">
      <c r="A457" s="421">
        <v>2069903</v>
      </c>
      <c r="B457" s="422" t="s">
        <v>441</v>
      </c>
      <c r="C457" s="310">
        <v>0</v>
      </c>
      <c r="D457" s="310">
        <v>0</v>
      </c>
      <c r="E457" s="121" t="str">
        <f t="shared" si="7"/>
        <v/>
      </c>
    </row>
    <row r="458" ht="44" customHeight="1" spans="1:5">
      <c r="A458" s="421">
        <v>2069999</v>
      </c>
      <c r="B458" s="422" t="s">
        <v>438</v>
      </c>
      <c r="C458" s="310">
        <v>1120</v>
      </c>
      <c r="D458" s="310">
        <v>605</v>
      </c>
      <c r="E458" s="121">
        <f t="shared" si="7"/>
        <v>-0.46</v>
      </c>
    </row>
    <row r="459" ht="44" customHeight="1" spans="1:5">
      <c r="A459" s="423">
        <v>207</v>
      </c>
      <c r="B459" s="300" t="s">
        <v>116</v>
      </c>
      <c r="C459" s="307">
        <f>SUM(C460,C476,C484,C495,C504,C514)</f>
        <v>3339</v>
      </c>
      <c r="D459" s="307">
        <v>3611</v>
      </c>
      <c r="E459" s="117">
        <f t="shared" ref="E459:E517" si="8">IF(C459&gt;0,(D459-C459)/C459,"")</f>
        <v>0.081</v>
      </c>
    </row>
    <row r="460" ht="44" customHeight="1" spans="1:5">
      <c r="A460" s="423">
        <v>20701</v>
      </c>
      <c r="B460" s="302" t="s">
        <v>442</v>
      </c>
      <c r="C460" s="307">
        <f>SUM(C461:C475)</f>
        <v>1467</v>
      </c>
      <c r="D460" s="307">
        <v>1443</v>
      </c>
      <c r="E460" s="117">
        <f t="shared" si="8"/>
        <v>-0.016</v>
      </c>
    </row>
    <row r="461" ht="44" customHeight="1" spans="1:5">
      <c r="A461" s="421">
        <v>2070101</v>
      </c>
      <c r="B461" s="422" t="s">
        <v>156</v>
      </c>
      <c r="C461" s="310">
        <v>337</v>
      </c>
      <c r="D461" s="310">
        <v>312</v>
      </c>
      <c r="E461" s="121">
        <f t="shared" si="8"/>
        <v>-0.074</v>
      </c>
    </row>
    <row r="462" ht="36" customHeight="1" spans="1:5">
      <c r="A462" s="421">
        <v>2070102</v>
      </c>
      <c r="B462" s="422" t="s">
        <v>157</v>
      </c>
      <c r="C462" s="310">
        <v>0</v>
      </c>
      <c r="D462" s="310">
        <v>0</v>
      </c>
      <c r="E462" s="121" t="str">
        <f t="shared" si="8"/>
        <v/>
      </c>
    </row>
    <row r="463" ht="44" customHeight="1" spans="1:5">
      <c r="A463" s="421">
        <v>2070103</v>
      </c>
      <c r="B463" s="422" t="s">
        <v>158</v>
      </c>
      <c r="C463" s="310">
        <v>0</v>
      </c>
      <c r="D463" s="310">
        <v>0</v>
      </c>
      <c r="E463" s="121" t="str">
        <f t="shared" si="8"/>
        <v/>
      </c>
    </row>
    <row r="464" ht="44" customHeight="1" spans="1:5">
      <c r="A464" s="421">
        <v>2070104</v>
      </c>
      <c r="B464" s="422" t="s">
        <v>443</v>
      </c>
      <c r="C464" s="310">
        <v>103</v>
      </c>
      <c r="D464" s="310">
        <v>107</v>
      </c>
      <c r="E464" s="121">
        <f t="shared" si="8"/>
        <v>0.039</v>
      </c>
    </row>
    <row r="465" ht="44" customHeight="1" spans="1:5">
      <c r="A465" s="421">
        <v>2070105</v>
      </c>
      <c r="B465" s="422" t="s">
        <v>444</v>
      </c>
      <c r="C465" s="310">
        <v>0</v>
      </c>
      <c r="D465" s="310">
        <v>0</v>
      </c>
      <c r="E465" s="121" t="str">
        <f t="shared" si="8"/>
        <v/>
      </c>
    </row>
    <row r="466" ht="36" customHeight="1" spans="1:5">
      <c r="A466" s="421">
        <v>2070106</v>
      </c>
      <c r="B466" s="422" t="s">
        <v>445</v>
      </c>
      <c r="C466" s="310">
        <v>0</v>
      </c>
      <c r="D466" s="310">
        <v>0</v>
      </c>
      <c r="E466" s="121" t="str">
        <f t="shared" si="8"/>
        <v/>
      </c>
    </row>
    <row r="467" ht="44" customHeight="1" spans="1:5">
      <c r="A467" s="421">
        <v>2070107</v>
      </c>
      <c r="B467" s="422" t="s">
        <v>446</v>
      </c>
      <c r="C467" s="310">
        <v>0</v>
      </c>
      <c r="D467" s="310">
        <v>0</v>
      </c>
      <c r="E467" s="121" t="str">
        <f t="shared" si="8"/>
        <v/>
      </c>
    </row>
    <row r="468" ht="44" customHeight="1" spans="1:5">
      <c r="A468" s="421">
        <v>2070108</v>
      </c>
      <c r="B468" s="422" t="s">
        <v>447</v>
      </c>
      <c r="C468" s="310">
        <v>93</v>
      </c>
      <c r="D468" s="310">
        <v>7</v>
      </c>
      <c r="E468" s="121">
        <f t="shared" si="8"/>
        <v>-0.925</v>
      </c>
    </row>
    <row r="469" ht="44" customHeight="1" spans="1:5">
      <c r="A469" s="421">
        <v>2070109</v>
      </c>
      <c r="B469" s="422" t="s">
        <v>448</v>
      </c>
      <c r="C469" s="310">
        <v>335</v>
      </c>
      <c r="D469" s="310">
        <v>442</v>
      </c>
      <c r="E469" s="121">
        <f t="shared" si="8"/>
        <v>0.319</v>
      </c>
    </row>
    <row r="470" ht="44" customHeight="1" spans="1:5">
      <c r="A470" s="421">
        <v>2070110</v>
      </c>
      <c r="B470" s="422" t="s">
        <v>449</v>
      </c>
      <c r="C470" s="310">
        <v>20</v>
      </c>
      <c r="D470" s="310">
        <v>0</v>
      </c>
      <c r="E470" s="121">
        <f t="shared" si="8"/>
        <v>-1</v>
      </c>
    </row>
    <row r="471" ht="44" customHeight="1" spans="1:5">
      <c r="A471" s="421">
        <v>2070111</v>
      </c>
      <c r="B471" s="422" t="s">
        <v>450</v>
      </c>
      <c r="C471" s="310">
        <v>7</v>
      </c>
      <c r="D471" s="310">
        <v>27</v>
      </c>
      <c r="E471" s="121">
        <f t="shared" si="8"/>
        <v>2.857</v>
      </c>
    </row>
    <row r="472" ht="44" customHeight="1" spans="1:5">
      <c r="A472" s="421">
        <v>2070112</v>
      </c>
      <c r="B472" s="422" t="s">
        <v>451</v>
      </c>
      <c r="C472" s="310">
        <v>25</v>
      </c>
      <c r="D472" s="310">
        <v>5</v>
      </c>
      <c r="E472" s="121">
        <f t="shared" si="8"/>
        <v>-0.8</v>
      </c>
    </row>
    <row r="473" ht="44" customHeight="1" spans="1:5">
      <c r="A473" s="421">
        <v>2070113</v>
      </c>
      <c r="B473" s="422" t="s">
        <v>452</v>
      </c>
      <c r="C473" s="310">
        <v>0</v>
      </c>
      <c r="D473" s="310">
        <v>77</v>
      </c>
      <c r="E473" s="121" t="str">
        <f t="shared" si="8"/>
        <v/>
      </c>
    </row>
    <row r="474" ht="44" customHeight="1" spans="1:5">
      <c r="A474" s="421">
        <v>2070114</v>
      </c>
      <c r="B474" s="422" t="s">
        <v>453</v>
      </c>
      <c r="C474" s="310">
        <v>147</v>
      </c>
      <c r="D474" s="310">
        <v>0</v>
      </c>
      <c r="E474" s="121">
        <f t="shared" si="8"/>
        <v>-1</v>
      </c>
    </row>
    <row r="475" ht="44" customHeight="1" spans="1:5">
      <c r="A475" s="421">
        <v>2070199</v>
      </c>
      <c r="B475" s="422" t="s">
        <v>454</v>
      </c>
      <c r="C475" s="310">
        <v>400</v>
      </c>
      <c r="D475" s="310">
        <v>466</v>
      </c>
      <c r="E475" s="121">
        <f t="shared" si="8"/>
        <v>0.165</v>
      </c>
    </row>
    <row r="476" ht="44" customHeight="1" spans="1:5">
      <c r="A476" s="423">
        <v>20702</v>
      </c>
      <c r="B476" s="302" t="s">
        <v>455</v>
      </c>
      <c r="C476" s="307">
        <f>SUM(C477:C483)</f>
        <v>992</v>
      </c>
      <c r="D476" s="307">
        <v>1124</v>
      </c>
      <c r="E476" s="117">
        <f t="shared" si="8"/>
        <v>0.133</v>
      </c>
    </row>
    <row r="477" ht="36" customHeight="1" spans="1:5">
      <c r="A477" s="421">
        <v>2070201</v>
      </c>
      <c r="B477" s="422" t="s">
        <v>156</v>
      </c>
      <c r="C477" s="310">
        <v>556</v>
      </c>
      <c r="D477" s="310">
        <v>339</v>
      </c>
      <c r="E477" s="121">
        <f t="shared" si="8"/>
        <v>-0.39</v>
      </c>
    </row>
    <row r="478" ht="36" customHeight="1" spans="1:5">
      <c r="A478" s="421">
        <v>2070202</v>
      </c>
      <c r="B478" s="422" t="s">
        <v>157</v>
      </c>
      <c r="C478" s="310">
        <v>0</v>
      </c>
      <c r="D478" s="310">
        <v>0</v>
      </c>
      <c r="E478" s="121" t="str">
        <f t="shared" si="8"/>
        <v/>
      </c>
    </row>
    <row r="479" ht="36" customHeight="1" spans="1:5">
      <c r="A479" s="421">
        <v>2070203</v>
      </c>
      <c r="B479" s="422" t="s">
        <v>158</v>
      </c>
      <c r="C479" s="310">
        <v>0</v>
      </c>
      <c r="D479" s="310">
        <v>0</v>
      </c>
      <c r="E479" s="121" t="str">
        <f t="shared" si="8"/>
        <v/>
      </c>
    </row>
    <row r="480" ht="44" customHeight="1" spans="1:5">
      <c r="A480" s="421">
        <v>2070204</v>
      </c>
      <c r="B480" s="422" t="s">
        <v>456</v>
      </c>
      <c r="C480" s="310">
        <v>84</v>
      </c>
      <c r="D480" s="310">
        <v>214</v>
      </c>
      <c r="E480" s="121">
        <f t="shared" si="8"/>
        <v>1.548</v>
      </c>
    </row>
    <row r="481" ht="44" customHeight="1" spans="1:5">
      <c r="A481" s="421">
        <v>2070205</v>
      </c>
      <c r="B481" s="422" t="s">
        <v>457</v>
      </c>
      <c r="C481" s="310">
        <v>258</v>
      </c>
      <c r="D481" s="310">
        <v>485</v>
      </c>
      <c r="E481" s="121">
        <f t="shared" si="8"/>
        <v>0.88</v>
      </c>
    </row>
    <row r="482" ht="36" customHeight="1" spans="1:5">
      <c r="A482" s="421">
        <v>2070206</v>
      </c>
      <c r="B482" s="422" t="s">
        <v>458</v>
      </c>
      <c r="C482" s="310">
        <v>0</v>
      </c>
      <c r="D482" s="310">
        <v>0</v>
      </c>
      <c r="E482" s="121" t="str">
        <f t="shared" si="8"/>
        <v/>
      </c>
    </row>
    <row r="483" ht="44" customHeight="1" spans="1:5">
      <c r="A483" s="421">
        <v>2070299</v>
      </c>
      <c r="B483" s="422" t="s">
        <v>459</v>
      </c>
      <c r="C483" s="310">
        <v>94</v>
      </c>
      <c r="D483" s="310">
        <v>86</v>
      </c>
      <c r="E483" s="121">
        <f t="shared" si="8"/>
        <v>-0.085</v>
      </c>
    </row>
    <row r="484" ht="44" customHeight="1" spans="1:5">
      <c r="A484" s="423">
        <v>20703</v>
      </c>
      <c r="B484" s="302" t="s">
        <v>460</v>
      </c>
      <c r="C484" s="307">
        <f>SUM(C485:C494)</f>
        <v>175</v>
      </c>
      <c r="D484" s="307">
        <v>275</v>
      </c>
      <c r="E484" s="117">
        <f t="shared" si="8"/>
        <v>0.571</v>
      </c>
    </row>
    <row r="485" ht="44" customHeight="1" spans="1:5">
      <c r="A485" s="421">
        <v>2070301</v>
      </c>
      <c r="B485" s="422" t="s">
        <v>156</v>
      </c>
      <c r="C485" s="310">
        <v>0</v>
      </c>
      <c r="D485" s="310">
        <v>0</v>
      </c>
      <c r="E485" s="121" t="str">
        <f t="shared" si="8"/>
        <v/>
      </c>
    </row>
    <row r="486" ht="36" customHeight="1" spans="1:5">
      <c r="A486" s="421">
        <v>2070302</v>
      </c>
      <c r="B486" s="422" t="s">
        <v>157</v>
      </c>
      <c r="C486" s="310">
        <v>0</v>
      </c>
      <c r="D486" s="310">
        <v>0</v>
      </c>
      <c r="E486" s="121" t="str">
        <f t="shared" si="8"/>
        <v/>
      </c>
    </row>
    <row r="487" ht="44" customHeight="1" spans="1:5">
      <c r="A487" s="421">
        <v>2070303</v>
      </c>
      <c r="B487" s="422" t="s">
        <v>158</v>
      </c>
      <c r="C487" s="310">
        <v>0</v>
      </c>
      <c r="D487" s="310">
        <v>0</v>
      </c>
      <c r="E487" s="121" t="str">
        <f t="shared" si="8"/>
        <v/>
      </c>
    </row>
    <row r="488" ht="44" customHeight="1" spans="1:5">
      <c r="A488" s="421">
        <v>2070304</v>
      </c>
      <c r="B488" s="422" t="s">
        <v>461</v>
      </c>
      <c r="C488" s="310">
        <v>0</v>
      </c>
      <c r="D488" s="310">
        <v>0</v>
      </c>
      <c r="E488" s="121" t="str">
        <f t="shared" si="8"/>
        <v/>
      </c>
    </row>
    <row r="489" ht="36" customHeight="1" spans="1:5">
      <c r="A489" s="421">
        <v>2070305</v>
      </c>
      <c r="B489" s="422" t="s">
        <v>462</v>
      </c>
      <c r="C489" s="310">
        <v>0</v>
      </c>
      <c r="D489" s="310">
        <v>0</v>
      </c>
      <c r="E489" s="121" t="str">
        <f t="shared" si="8"/>
        <v/>
      </c>
    </row>
    <row r="490" ht="44" customHeight="1" spans="1:5">
      <c r="A490" s="421">
        <v>2070306</v>
      </c>
      <c r="B490" s="422" t="s">
        <v>463</v>
      </c>
      <c r="C490" s="310">
        <v>0</v>
      </c>
      <c r="D490" s="310">
        <v>0</v>
      </c>
      <c r="E490" s="121" t="str">
        <f t="shared" si="8"/>
        <v/>
      </c>
    </row>
    <row r="491" ht="44" customHeight="1" spans="1:5">
      <c r="A491" s="421">
        <v>2070307</v>
      </c>
      <c r="B491" s="422" t="s">
        <v>464</v>
      </c>
      <c r="C491" s="310">
        <v>0</v>
      </c>
      <c r="D491" s="310">
        <v>0</v>
      </c>
      <c r="E491" s="121" t="str">
        <f t="shared" si="8"/>
        <v/>
      </c>
    </row>
    <row r="492" ht="44" customHeight="1" spans="1:5">
      <c r="A492" s="421">
        <v>2070308</v>
      </c>
      <c r="B492" s="422" t="s">
        <v>465</v>
      </c>
      <c r="C492" s="310">
        <v>0</v>
      </c>
      <c r="D492" s="310">
        <v>0</v>
      </c>
      <c r="E492" s="121" t="str">
        <f t="shared" si="8"/>
        <v/>
      </c>
    </row>
    <row r="493" ht="44" customHeight="1" spans="1:5">
      <c r="A493" s="421">
        <v>2070309</v>
      </c>
      <c r="B493" s="422" t="s">
        <v>466</v>
      </c>
      <c r="C493" s="310">
        <v>0</v>
      </c>
      <c r="D493" s="310">
        <v>0</v>
      </c>
      <c r="E493" s="121" t="str">
        <f t="shared" si="8"/>
        <v/>
      </c>
    </row>
    <row r="494" ht="44" customHeight="1" spans="1:5">
      <c r="A494" s="421">
        <v>2070399</v>
      </c>
      <c r="B494" s="422" t="s">
        <v>467</v>
      </c>
      <c r="C494" s="310">
        <v>175</v>
      </c>
      <c r="D494" s="310">
        <v>275</v>
      </c>
      <c r="E494" s="121">
        <f t="shared" si="8"/>
        <v>0.571</v>
      </c>
    </row>
    <row r="495" ht="44" customHeight="1" spans="1:5">
      <c r="A495" s="423">
        <v>20706</v>
      </c>
      <c r="B495" s="302" t="s">
        <v>468</v>
      </c>
      <c r="C495" s="307">
        <f>SUM(C496:C503)</f>
        <v>7</v>
      </c>
      <c r="D495" s="307">
        <v>6</v>
      </c>
      <c r="E495" s="117">
        <f t="shared" si="8"/>
        <v>-0.143</v>
      </c>
    </row>
    <row r="496" ht="36" customHeight="1" spans="1:5">
      <c r="A496" s="421">
        <v>2070601</v>
      </c>
      <c r="B496" s="422" t="s">
        <v>156</v>
      </c>
      <c r="C496" s="310">
        <v>0</v>
      </c>
      <c r="D496" s="310">
        <v>0</v>
      </c>
      <c r="E496" s="121" t="str">
        <f t="shared" si="8"/>
        <v/>
      </c>
    </row>
    <row r="497" ht="36" customHeight="1" spans="1:5">
      <c r="A497" s="421">
        <v>2070602</v>
      </c>
      <c r="B497" s="422" t="s">
        <v>157</v>
      </c>
      <c r="C497" s="310">
        <v>0</v>
      </c>
      <c r="D497" s="310">
        <v>0</v>
      </c>
      <c r="E497" s="121" t="str">
        <f t="shared" si="8"/>
        <v/>
      </c>
    </row>
    <row r="498" ht="36" customHeight="1" spans="1:5">
      <c r="A498" s="421">
        <v>2070603</v>
      </c>
      <c r="B498" s="422" t="s">
        <v>158</v>
      </c>
      <c r="C498" s="310">
        <v>0</v>
      </c>
      <c r="D498" s="310">
        <v>0</v>
      </c>
      <c r="E498" s="121" t="str">
        <f t="shared" si="8"/>
        <v/>
      </c>
    </row>
    <row r="499" ht="36" customHeight="1" spans="1:5">
      <c r="A499" s="421">
        <v>2070604</v>
      </c>
      <c r="B499" s="422" t="s">
        <v>469</v>
      </c>
      <c r="C499" s="310">
        <v>0</v>
      </c>
      <c r="D499" s="310">
        <v>0</v>
      </c>
      <c r="E499" s="121" t="str">
        <f t="shared" si="8"/>
        <v/>
      </c>
    </row>
    <row r="500" ht="44" customHeight="1" spans="1:5">
      <c r="A500" s="421">
        <v>2070605</v>
      </c>
      <c r="B500" s="422" t="s">
        <v>470</v>
      </c>
      <c r="C500" s="310">
        <v>0</v>
      </c>
      <c r="D500" s="310">
        <v>0</v>
      </c>
      <c r="E500" s="121" t="str">
        <f t="shared" si="8"/>
        <v/>
      </c>
    </row>
    <row r="501" ht="36" customHeight="1" spans="1:5">
      <c r="A501" s="421">
        <v>2070606</v>
      </c>
      <c r="B501" s="422" t="s">
        <v>471</v>
      </c>
      <c r="C501" s="310">
        <v>0</v>
      </c>
      <c r="D501" s="310">
        <v>0</v>
      </c>
      <c r="E501" s="121" t="str">
        <f t="shared" si="8"/>
        <v/>
      </c>
    </row>
    <row r="502" ht="44" customHeight="1" spans="1:5">
      <c r="A502" s="421">
        <v>2070607</v>
      </c>
      <c r="B502" s="422" t="s">
        <v>472</v>
      </c>
      <c r="C502" s="310">
        <v>7</v>
      </c>
      <c r="D502" s="310">
        <v>6</v>
      </c>
      <c r="E502" s="121">
        <f t="shared" si="8"/>
        <v>-0.143</v>
      </c>
    </row>
    <row r="503" ht="36" customHeight="1" spans="1:5">
      <c r="A503" s="421">
        <v>2070699</v>
      </c>
      <c r="B503" s="422" t="s">
        <v>473</v>
      </c>
      <c r="C503" s="310">
        <v>0</v>
      </c>
      <c r="D503" s="310">
        <v>0</v>
      </c>
      <c r="E503" s="121" t="str">
        <f t="shared" si="8"/>
        <v/>
      </c>
    </row>
    <row r="504" ht="44" customHeight="1" spans="1:5">
      <c r="A504" s="423">
        <v>20708</v>
      </c>
      <c r="B504" s="302" t="s">
        <v>474</v>
      </c>
      <c r="C504" s="307">
        <f>SUM(C505:C513)</f>
        <v>485</v>
      </c>
      <c r="D504" s="307">
        <v>763</v>
      </c>
      <c r="E504" s="117">
        <f t="shared" si="8"/>
        <v>0.573</v>
      </c>
    </row>
    <row r="505" ht="44" customHeight="1" spans="1:5">
      <c r="A505" s="421">
        <v>2070801</v>
      </c>
      <c r="B505" s="422" t="s">
        <v>156</v>
      </c>
      <c r="C505" s="310">
        <v>0</v>
      </c>
      <c r="D505" s="310">
        <v>0</v>
      </c>
      <c r="E505" s="121" t="str">
        <f t="shared" si="8"/>
        <v/>
      </c>
    </row>
    <row r="506" ht="36" customHeight="1" spans="1:5">
      <c r="A506" s="421">
        <v>2070802</v>
      </c>
      <c r="B506" s="422" t="s">
        <v>157</v>
      </c>
      <c r="C506" s="310">
        <v>0</v>
      </c>
      <c r="D506" s="310">
        <v>0</v>
      </c>
      <c r="E506" s="121" t="str">
        <f t="shared" si="8"/>
        <v/>
      </c>
    </row>
    <row r="507" ht="44" customHeight="1" spans="1:5">
      <c r="A507" s="421">
        <v>2070803</v>
      </c>
      <c r="B507" s="422" t="s">
        <v>158</v>
      </c>
      <c r="C507" s="310">
        <v>0</v>
      </c>
      <c r="D507" s="310">
        <v>0</v>
      </c>
      <c r="E507" s="121" t="str">
        <f t="shared" si="8"/>
        <v/>
      </c>
    </row>
    <row r="508" ht="36" customHeight="1" spans="1:5">
      <c r="A508" s="421">
        <v>2070804</v>
      </c>
      <c r="B508" s="422" t="s">
        <v>1258</v>
      </c>
      <c r="C508" s="310">
        <v>0</v>
      </c>
      <c r="D508" s="310">
        <v>0</v>
      </c>
      <c r="E508" s="121" t="str">
        <f t="shared" si="8"/>
        <v/>
      </c>
    </row>
    <row r="509" ht="36" customHeight="1" spans="1:5">
      <c r="A509" s="421">
        <v>2070805</v>
      </c>
      <c r="B509" s="422" t="s">
        <v>1259</v>
      </c>
      <c r="C509" s="310">
        <v>0</v>
      </c>
      <c r="D509" s="310">
        <v>0</v>
      </c>
      <c r="E509" s="121" t="str">
        <f t="shared" si="8"/>
        <v/>
      </c>
    </row>
    <row r="510" ht="44" customHeight="1" spans="1:5">
      <c r="A510" s="421">
        <v>2070806</v>
      </c>
      <c r="B510" s="422" t="s">
        <v>475</v>
      </c>
      <c r="C510" s="310">
        <v>0</v>
      </c>
      <c r="D510" s="310">
        <v>0</v>
      </c>
      <c r="E510" s="121" t="str">
        <f t="shared" si="8"/>
        <v/>
      </c>
    </row>
    <row r="511" ht="44" customHeight="1" spans="1:5">
      <c r="A511" s="433">
        <v>2070807</v>
      </c>
      <c r="B511" s="422" t="s">
        <v>476</v>
      </c>
      <c r="C511" s="310">
        <v>0</v>
      </c>
      <c r="D511" s="310">
        <v>0</v>
      </c>
      <c r="E511" s="121" t="str">
        <f t="shared" si="8"/>
        <v/>
      </c>
    </row>
    <row r="512" ht="44" customHeight="1" spans="1:5">
      <c r="A512" s="433">
        <v>2070808</v>
      </c>
      <c r="B512" s="422" t="s">
        <v>477</v>
      </c>
      <c r="C512" s="310">
        <v>452</v>
      </c>
      <c r="D512" s="310">
        <v>456</v>
      </c>
      <c r="E512" s="121">
        <f t="shared" si="8"/>
        <v>0.009</v>
      </c>
    </row>
    <row r="513" ht="44" customHeight="1" spans="1:5">
      <c r="A513" s="421">
        <v>2070899</v>
      </c>
      <c r="B513" s="422" t="s">
        <v>478</v>
      </c>
      <c r="C513" s="310">
        <v>33</v>
      </c>
      <c r="D513" s="310">
        <v>307</v>
      </c>
      <c r="E513" s="121">
        <f t="shared" si="8"/>
        <v>8.303</v>
      </c>
    </row>
    <row r="514" ht="44" customHeight="1" spans="1:5">
      <c r="A514" s="423">
        <v>20799</v>
      </c>
      <c r="B514" s="302" t="s">
        <v>479</v>
      </c>
      <c r="C514" s="307">
        <f>SUM(C515:C517)</f>
        <v>213</v>
      </c>
      <c r="D514" s="307">
        <v>0</v>
      </c>
      <c r="E514" s="117">
        <f t="shared" si="8"/>
        <v>-1</v>
      </c>
    </row>
    <row r="515" ht="44" customHeight="1" spans="1:5">
      <c r="A515" s="421">
        <v>2079902</v>
      </c>
      <c r="B515" s="422" t="s">
        <v>480</v>
      </c>
      <c r="C515" s="310">
        <v>0</v>
      </c>
      <c r="D515" s="310">
        <v>0</v>
      </c>
      <c r="E515" s="121" t="str">
        <f t="shared" si="8"/>
        <v/>
      </c>
    </row>
    <row r="516" ht="44" customHeight="1" spans="1:5">
      <c r="A516" s="421">
        <v>2079903</v>
      </c>
      <c r="B516" s="422" t="s">
        <v>481</v>
      </c>
      <c r="C516" s="310">
        <v>0</v>
      </c>
      <c r="D516" s="310">
        <v>0</v>
      </c>
      <c r="E516" s="121" t="str">
        <f t="shared" si="8"/>
        <v/>
      </c>
    </row>
    <row r="517" ht="44" customHeight="1" spans="1:5">
      <c r="A517" s="421">
        <v>2079999</v>
      </c>
      <c r="B517" s="422" t="s">
        <v>479</v>
      </c>
      <c r="C517" s="310">
        <v>213</v>
      </c>
      <c r="D517" s="310">
        <v>0</v>
      </c>
      <c r="E517" s="121">
        <f t="shared" si="8"/>
        <v>-1</v>
      </c>
    </row>
    <row r="518" ht="44" customHeight="1" spans="1:5">
      <c r="A518" s="423">
        <v>208</v>
      </c>
      <c r="B518" s="300" t="s">
        <v>117</v>
      </c>
      <c r="C518" s="307">
        <f>SUM(C519,C538,C546,C548,C557,C561,C571,C581,C588,C596,C605,C611,C614,C617,C620,C623,C626,C630,C634,C642,C645)</f>
        <v>36089</v>
      </c>
      <c r="D518" s="307">
        <v>34150</v>
      </c>
      <c r="E518" s="117">
        <f t="shared" ref="E518:E572" si="9">IF(C518&gt;0,(D518-C518)/C518,"")</f>
        <v>-0.054</v>
      </c>
    </row>
    <row r="519" ht="44" customHeight="1" spans="1:5">
      <c r="A519" s="423">
        <v>20801</v>
      </c>
      <c r="B519" s="302" t="s">
        <v>482</v>
      </c>
      <c r="C519" s="307">
        <f>SUM(C520:C537)</f>
        <v>1023</v>
      </c>
      <c r="D519" s="307">
        <v>931</v>
      </c>
      <c r="E519" s="117">
        <f t="shared" si="9"/>
        <v>-0.09</v>
      </c>
    </row>
    <row r="520" ht="44" customHeight="1" spans="1:5">
      <c r="A520" s="421">
        <v>2080101</v>
      </c>
      <c r="B520" s="422" t="s">
        <v>156</v>
      </c>
      <c r="C520" s="310">
        <v>284</v>
      </c>
      <c r="D520" s="310">
        <v>231</v>
      </c>
      <c r="E520" s="121">
        <f t="shared" si="9"/>
        <v>-0.187</v>
      </c>
    </row>
    <row r="521" ht="36" customHeight="1" spans="1:5">
      <c r="A521" s="421">
        <v>2080102</v>
      </c>
      <c r="B521" s="422" t="s">
        <v>157</v>
      </c>
      <c r="C521" s="310">
        <v>0</v>
      </c>
      <c r="D521" s="310">
        <v>10</v>
      </c>
      <c r="E521" s="121" t="str">
        <f t="shared" si="9"/>
        <v/>
      </c>
    </row>
    <row r="522" ht="44" customHeight="1" spans="1:5">
      <c r="A522" s="421">
        <v>2080103</v>
      </c>
      <c r="B522" s="422" t="s">
        <v>158</v>
      </c>
      <c r="C522" s="310">
        <v>0</v>
      </c>
      <c r="D522" s="310">
        <v>0</v>
      </c>
      <c r="E522" s="121" t="str">
        <f t="shared" si="9"/>
        <v/>
      </c>
    </row>
    <row r="523" ht="36" customHeight="1" spans="1:5">
      <c r="A523" s="421">
        <v>2080104</v>
      </c>
      <c r="B523" s="422" t="s">
        <v>483</v>
      </c>
      <c r="C523" s="310">
        <v>29</v>
      </c>
      <c r="D523" s="310">
        <v>29</v>
      </c>
      <c r="E523" s="121">
        <f t="shared" si="9"/>
        <v>0</v>
      </c>
    </row>
    <row r="524" ht="44" customHeight="1" spans="1:5">
      <c r="A524" s="421">
        <v>2080105</v>
      </c>
      <c r="B524" s="422" t="s">
        <v>484</v>
      </c>
      <c r="C524" s="310">
        <v>4</v>
      </c>
      <c r="D524" s="310">
        <v>4</v>
      </c>
      <c r="E524" s="121">
        <f t="shared" si="9"/>
        <v>0</v>
      </c>
    </row>
    <row r="525" ht="36" customHeight="1" spans="1:5">
      <c r="A525" s="421">
        <v>2080106</v>
      </c>
      <c r="B525" s="422" t="s">
        <v>485</v>
      </c>
      <c r="C525" s="310">
        <v>0</v>
      </c>
      <c r="D525" s="310">
        <v>0</v>
      </c>
      <c r="E525" s="121" t="str">
        <f t="shared" si="9"/>
        <v/>
      </c>
    </row>
    <row r="526" ht="44" customHeight="1" spans="1:5">
      <c r="A526" s="421">
        <v>2080107</v>
      </c>
      <c r="B526" s="422" t="s">
        <v>486</v>
      </c>
      <c r="C526" s="310">
        <v>0</v>
      </c>
      <c r="D526" s="310">
        <v>0</v>
      </c>
      <c r="E526" s="121" t="str">
        <f t="shared" si="9"/>
        <v/>
      </c>
    </row>
    <row r="527" ht="36" customHeight="1" spans="1:5">
      <c r="A527" s="421">
        <v>2080108</v>
      </c>
      <c r="B527" s="422" t="s">
        <v>197</v>
      </c>
      <c r="C527" s="310">
        <v>0</v>
      </c>
      <c r="D527" s="310">
        <v>0</v>
      </c>
      <c r="E527" s="121" t="str">
        <f t="shared" si="9"/>
        <v/>
      </c>
    </row>
    <row r="528" ht="44" customHeight="1" spans="1:5">
      <c r="A528" s="421">
        <v>2080109</v>
      </c>
      <c r="B528" s="422" t="s">
        <v>487</v>
      </c>
      <c r="C528" s="310">
        <v>543</v>
      </c>
      <c r="D528" s="310">
        <v>509</v>
      </c>
      <c r="E528" s="121">
        <f t="shared" si="9"/>
        <v>-0.063</v>
      </c>
    </row>
    <row r="529" ht="44" customHeight="1" spans="1:5">
      <c r="A529" s="421">
        <v>2080110</v>
      </c>
      <c r="B529" s="422" t="s">
        <v>488</v>
      </c>
      <c r="C529" s="310">
        <v>0</v>
      </c>
      <c r="D529" s="310">
        <v>0</v>
      </c>
      <c r="E529" s="121" t="str">
        <f t="shared" si="9"/>
        <v/>
      </c>
    </row>
    <row r="530" ht="44" customHeight="1" spans="1:5">
      <c r="A530" s="421">
        <v>2080111</v>
      </c>
      <c r="B530" s="422" t="s">
        <v>489</v>
      </c>
      <c r="C530" s="310">
        <v>0</v>
      </c>
      <c r="D530" s="310">
        <v>0</v>
      </c>
      <c r="E530" s="121" t="str">
        <f t="shared" si="9"/>
        <v/>
      </c>
    </row>
    <row r="531" ht="44" customHeight="1" spans="1:5">
      <c r="A531" s="421">
        <v>2080112</v>
      </c>
      <c r="B531" s="422" t="s">
        <v>490</v>
      </c>
      <c r="C531" s="310">
        <v>9</v>
      </c>
      <c r="D531" s="310">
        <v>0</v>
      </c>
      <c r="E531" s="121">
        <f t="shared" si="9"/>
        <v>-1</v>
      </c>
    </row>
    <row r="532" ht="36" customHeight="1" spans="1:5">
      <c r="A532" s="425">
        <v>2080113</v>
      </c>
      <c r="B532" s="431" t="s">
        <v>491</v>
      </c>
      <c r="C532" s="310">
        <v>0</v>
      </c>
      <c r="D532" s="310">
        <v>0</v>
      </c>
      <c r="E532" s="121" t="str">
        <f t="shared" si="9"/>
        <v/>
      </c>
    </row>
    <row r="533" ht="36" customHeight="1" spans="1:5">
      <c r="A533" s="425">
        <v>2080114</v>
      </c>
      <c r="B533" s="431" t="s">
        <v>492</v>
      </c>
      <c r="C533" s="310">
        <v>0</v>
      </c>
      <c r="D533" s="310">
        <v>0</v>
      </c>
      <c r="E533" s="121" t="str">
        <f t="shared" si="9"/>
        <v/>
      </c>
    </row>
    <row r="534" ht="44" customHeight="1" spans="1:5">
      <c r="A534" s="425">
        <v>2080115</v>
      </c>
      <c r="B534" s="431" t="s">
        <v>493</v>
      </c>
      <c r="C534" s="310">
        <v>0</v>
      </c>
      <c r="D534" s="310">
        <v>0</v>
      </c>
      <c r="E534" s="121" t="str">
        <f t="shared" si="9"/>
        <v/>
      </c>
    </row>
    <row r="535" ht="44" customHeight="1" spans="1:5">
      <c r="A535" s="425">
        <v>2080116</v>
      </c>
      <c r="B535" s="431" t="s">
        <v>494</v>
      </c>
      <c r="C535" s="310">
        <v>0</v>
      </c>
      <c r="D535" s="310">
        <v>0</v>
      </c>
      <c r="E535" s="121" t="str">
        <f t="shared" si="9"/>
        <v/>
      </c>
    </row>
    <row r="536" ht="36" customHeight="1" spans="1:5">
      <c r="A536" s="425">
        <v>2080150</v>
      </c>
      <c r="B536" s="431" t="s">
        <v>165</v>
      </c>
      <c r="C536" s="310">
        <v>95</v>
      </c>
      <c r="D536" s="310">
        <v>100</v>
      </c>
      <c r="E536" s="121">
        <f t="shared" si="9"/>
        <v>0.053</v>
      </c>
    </row>
    <row r="537" ht="44" customHeight="1" spans="1:5">
      <c r="A537" s="421">
        <v>2080199</v>
      </c>
      <c r="B537" s="422" t="s">
        <v>495</v>
      </c>
      <c r="C537" s="310">
        <v>59</v>
      </c>
      <c r="D537" s="310">
        <v>48</v>
      </c>
      <c r="E537" s="121">
        <f t="shared" si="9"/>
        <v>-0.186</v>
      </c>
    </row>
    <row r="538" ht="44" customHeight="1" spans="1:5">
      <c r="A538" s="423">
        <v>20802</v>
      </c>
      <c r="B538" s="302" t="s">
        <v>496</v>
      </c>
      <c r="C538" s="307">
        <f>SUM(C539:C545)</f>
        <v>438</v>
      </c>
      <c r="D538" s="307">
        <v>326</v>
      </c>
      <c r="E538" s="117">
        <f t="shared" si="9"/>
        <v>-0.256</v>
      </c>
    </row>
    <row r="539" ht="44" customHeight="1" spans="1:5">
      <c r="A539" s="421">
        <v>2080201</v>
      </c>
      <c r="B539" s="422" t="s">
        <v>156</v>
      </c>
      <c r="C539" s="310">
        <v>159</v>
      </c>
      <c r="D539" s="310">
        <v>166</v>
      </c>
      <c r="E539" s="121">
        <f t="shared" si="9"/>
        <v>0.044</v>
      </c>
    </row>
    <row r="540" ht="36" customHeight="1" spans="1:5">
      <c r="A540" s="421">
        <v>2080202</v>
      </c>
      <c r="B540" s="422" t="s">
        <v>157</v>
      </c>
      <c r="C540" s="310">
        <v>0</v>
      </c>
      <c r="D540" s="310">
        <v>0</v>
      </c>
      <c r="E540" s="121" t="str">
        <f t="shared" si="9"/>
        <v/>
      </c>
    </row>
    <row r="541" ht="44" customHeight="1" spans="1:5">
      <c r="A541" s="421">
        <v>2080203</v>
      </c>
      <c r="B541" s="422" t="s">
        <v>158</v>
      </c>
      <c r="C541" s="310">
        <v>0</v>
      </c>
      <c r="D541" s="310">
        <v>0</v>
      </c>
      <c r="E541" s="121" t="str">
        <f t="shared" si="9"/>
        <v/>
      </c>
    </row>
    <row r="542" ht="44" customHeight="1" spans="1:5">
      <c r="A542" s="421">
        <v>2080206</v>
      </c>
      <c r="B542" s="422" t="s">
        <v>497</v>
      </c>
      <c r="C542" s="310">
        <v>5</v>
      </c>
      <c r="D542" s="310">
        <v>0</v>
      </c>
      <c r="E542" s="121">
        <f t="shared" si="9"/>
        <v>-1</v>
      </c>
    </row>
    <row r="543" ht="44" customHeight="1" spans="1:5">
      <c r="A543" s="421">
        <v>2080207</v>
      </c>
      <c r="B543" s="422" t="s">
        <v>498</v>
      </c>
      <c r="C543" s="310">
        <v>25</v>
      </c>
      <c r="D543" s="310">
        <v>0</v>
      </c>
      <c r="E543" s="121">
        <f t="shared" si="9"/>
        <v>-1</v>
      </c>
    </row>
    <row r="544" ht="44" customHeight="1" spans="1:5">
      <c r="A544" s="421">
        <v>2080208</v>
      </c>
      <c r="B544" s="422" t="s">
        <v>499</v>
      </c>
      <c r="C544" s="310">
        <v>28</v>
      </c>
      <c r="D544" s="310">
        <v>0</v>
      </c>
      <c r="E544" s="121">
        <f t="shared" si="9"/>
        <v>-1</v>
      </c>
    </row>
    <row r="545" ht="44" customHeight="1" spans="1:5">
      <c r="A545" s="421">
        <v>2080299</v>
      </c>
      <c r="B545" s="422" t="s">
        <v>500</v>
      </c>
      <c r="C545" s="310">
        <v>221</v>
      </c>
      <c r="D545" s="310">
        <v>160</v>
      </c>
      <c r="E545" s="121">
        <f t="shared" si="9"/>
        <v>-0.276</v>
      </c>
    </row>
    <row r="546" ht="36" customHeight="1" spans="1:5">
      <c r="A546" s="423">
        <v>20804</v>
      </c>
      <c r="B546" s="302" t="s">
        <v>501</v>
      </c>
      <c r="C546" s="307">
        <f>SUM(C547:C547)</f>
        <v>0</v>
      </c>
      <c r="D546" s="307">
        <v>0</v>
      </c>
      <c r="E546" s="117" t="str">
        <f t="shared" si="9"/>
        <v/>
      </c>
    </row>
    <row r="547" ht="36" customHeight="1" spans="1:5">
      <c r="A547" s="421">
        <v>2080402</v>
      </c>
      <c r="B547" s="422" t="s">
        <v>502</v>
      </c>
      <c r="C547" s="310">
        <v>0</v>
      </c>
      <c r="D547" s="310">
        <v>0</v>
      </c>
      <c r="E547" s="121" t="str">
        <f t="shared" si="9"/>
        <v/>
      </c>
    </row>
    <row r="548" ht="44" customHeight="1" spans="1:5">
      <c r="A548" s="423">
        <v>20805</v>
      </c>
      <c r="B548" s="302" t="s">
        <v>503</v>
      </c>
      <c r="C548" s="307">
        <f>SUM(C549:C556)</f>
        <v>20422</v>
      </c>
      <c r="D548" s="307">
        <v>18841</v>
      </c>
      <c r="E548" s="117">
        <f t="shared" si="9"/>
        <v>-0.077</v>
      </c>
    </row>
    <row r="549" ht="44" customHeight="1" spans="1:5">
      <c r="A549" s="421">
        <v>2080501</v>
      </c>
      <c r="B549" s="422" t="s">
        <v>504</v>
      </c>
      <c r="C549" s="310">
        <v>2003</v>
      </c>
      <c r="D549" s="310">
        <v>1606</v>
      </c>
      <c r="E549" s="121">
        <f t="shared" si="9"/>
        <v>-0.198</v>
      </c>
    </row>
    <row r="550" ht="44" customHeight="1" spans="1:5">
      <c r="A550" s="421">
        <v>2080502</v>
      </c>
      <c r="B550" s="422" t="s">
        <v>505</v>
      </c>
      <c r="C550" s="310">
        <v>4341</v>
      </c>
      <c r="D550" s="310">
        <v>3631</v>
      </c>
      <c r="E550" s="121">
        <f t="shared" si="9"/>
        <v>-0.164</v>
      </c>
    </row>
    <row r="551" ht="44" customHeight="1" spans="1:5">
      <c r="A551" s="421">
        <v>2080503</v>
      </c>
      <c r="B551" s="422" t="s">
        <v>506</v>
      </c>
      <c r="C551" s="310">
        <v>74</v>
      </c>
      <c r="D551" s="310">
        <v>50</v>
      </c>
      <c r="E551" s="121">
        <f t="shared" si="9"/>
        <v>-0.324</v>
      </c>
    </row>
    <row r="552" ht="44" customHeight="1" spans="1:5">
      <c r="A552" s="421">
        <v>2080505</v>
      </c>
      <c r="B552" s="422" t="s">
        <v>507</v>
      </c>
      <c r="C552" s="310">
        <v>6180</v>
      </c>
      <c r="D552" s="310">
        <v>6540</v>
      </c>
      <c r="E552" s="121">
        <f t="shared" si="9"/>
        <v>0.058</v>
      </c>
    </row>
    <row r="553" ht="44" customHeight="1" spans="1:5">
      <c r="A553" s="421">
        <v>2080506</v>
      </c>
      <c r="B553" s="422" t="s">
        <v>508</v>
      </c>
      <c r="C553" s="310">
        <v>1380</v>
      </c>
      <c r="D553" s="310">
        <v>2580</v>
      </c>
      <c r="E553" s="121">
        <f t="shared" si="9"/>
        <v>0.87</v>
      </c>
    </row>
    <row r="554" ht="44" customHeight="1" spans="1:5">
      <c r="A554" s="421">
        <v>2080507</v>
      </c>
      <c r="B554" s="422" t="s">
        <v>509</v>
      </c>
      <c r="C554" s="310">
        <v>5635</v>
      </c>
      <c r="D554" s="310">
        <v>4224</v>
      </c>
      <c r="E554" s="121">
        <f t="shared" si="9"/>
        <v>-0.25</v>
      </c>
    </row>
    <row r="555" ht="36" customHeight="1" spans="1:5">
      <c r="A555" s="425">
        <v>2080508</v>
      </c>
      <c r="B555" s="431" t="s">
        <v>510</v>
      </c>
      <c r="C555" s="310">
        <v>600</v>
      </c>
      <c r="D555" s="310">
        <v>0</v>
      </c>
      <c r="E555" s="121">
        <f t="shared" si="9"/>
        <v>-1</v>
      </c>
    </row>
    <row r="556" ht="44" customHeight="1" spans="1:5">
      <c r="A556" s="421">
        <v>2080599</v>
      </c>
      <c r="B556" s="422" t="s">
        <v>511</v>
      </c>
      <c r="C556" s="310">
        <v>209</v>
      </c>
      <c r="D556" s="310">
        <v>210</v>
      </c>
      <c r="E556" s="121">
        <f t="shared" si="9"/>
        <v>0.005</v>
      </c>
    </row>
    <row r="557" ht="36" customHeight="1" spans="1:5">
      <c r="A557" s="423">
        <v>20806</v>
      </c>
      <c r="B557" s="302" t="s">
        <v>512</v>
      </c>
      <c r="C557" s="307">
        <f>SUM(C558:C560)</f>
        <v>207</v>
      </c>
      <c r="D557" s="307">
        <v>11</v>
      </c>
      <c r="E557" s="117">
        <f t="shared" si="9"/>
        <v>-0.947</v>
      </c>
    </row>
    <row r="558" ht="36" customHeight="1" spans="1:5">
      <c r="A558" s="421">
        <v>2080601</v>
      </c>
      <c r="B558" s="422" t="s">
        <v>513</v>
      </c>
      <c r="C558" s="310">
        <v>207</v>
      </c>
      <c r="D558" s="310">
        <v>11</v>
      </c>
      <c r="E558" s="121">
        <f t="shared" si="9"/>
        <v>-0.947</v>
      </c>
    </row>
    <row r="559" ht="36" customHeight="1" spans="1:5">
      <c r="A559" s="421">
        <v>2080602</v>
      </c>
      <c r="B559" s="422" t="s">
        <v>514</v>
      </c>
      <c r="C559" s="310">
        <v>0</v>
      </c>
      <c r="D559" s="310">
        <v>0</v>
      </c>
      <c r="E559" s="121" t="str">
        <f t="shared" si="9"/>
        <v/>
      </c>
    </row>
    <row r="560" ht="36" customHeight="1" spans="1:5">
      <c r="A560" s="421">
        <v>2080699</v>
      </c>
      <c r="B560" s="422" t="s">
        <v>515</v>
      </c>
      <c r="C560" s="310">
        <v>0</v>
      </c>
      <c r="D560" s="310">
        <v>0</v>
      </c>
      <c r="E560" s="121" t="str">
        <f t="shared" si="9"/>
        <v/>
      </c>
    </row>
    <row r="561" ht="44" customHeight="1" spans="1:5">
      <c r="A561" s="423">
        <v>20807</v>
      </c>
      <c r="B561" s="302" t="s">
        <v>516</v>
      </c>
      <c r="C561" s="307">
        <f>SUM(C562:C570)</f>
        <v>747</v>
      </c>
      <c r="D561" s="307">
        <v>991</v>
      </c>
      <c r="E561" s="117">
        <f t="shared" si="9"/>
        <v>0.327</v>
      </c>
    </row>
    <row r="562" ht="44" customHeight="1" spans="1:5">
      <c r="A562" s="421">
        <v>2080701</v>
      </c>
      <c r="B562" s="422" t="s">
        <v>517</v>
      </c>
      <c r="C562" s="310">
        <v>0</v>
      </c>
      <c r="D562" s="310">
        <v>0</v>
      </c>
      <c r="E562" s="121" t="str">
        <f t="shared" si="9"/>
        <v/>
      </c>
    </row>
    <row r="563" ht="36" customHeight="1" spans="1:5">
      <c r="A563" s="421">
        <v>2080702</v>
      </c>
      <c r="B563" s="422" t="s">
        <v>518</v>
      </c>
      <c r="C563" s="310">
        <v>0</v>
      </c>
      <c r="D563" s="310">
        <v>0</v>
      </c>
      <c r="E563" s="121" t="str">
        <f t="shared" si="9"/>
        <v/>
      </c>
    </row>
    <row r="564" ht="36" customHeight="1" spans="1:5">
      <c r="A564" s="421">
        <v>2080704</v>
      </c>
      <c r="B564" s="422" t="s">
        <v>519</v>
      </c>
      <c r="C564" s="310">
        <v>0</v>
      </c>
      <c r="D564" s="310">
        <v>0</v>
      </c>
      <c r="E564" s="121" t="str">
        <f t="shared" si="9"/>
        <v/>
      </c>
    </row>
    <row r="565" ht="36" customHeight="1" spans="1:5">
      <c r="A565" s="421">
        <v>2080705</v>
      </c>
      <c r="B565" s="422" t="s">
        <v>520</v>
      </c>
      <c r="C565" s="310">
        <v>0</v>
      </c>
      <c r="D565" s="310">
        <v>0</v>
      </c>
      <c r="E565" s="121" t="str">
        <f t="shared" si="9"/>
        <v/>
      </c>
    </row>
    <row r="566" ht="36" customHeight="1" spans="1:5">
      <c r="A566" s="421">
        <v>2080709</v>
      </c>
      <c r="B566" s="422" t="s">
        <v>521</v>
      </c>
      <c r="C566" s="310">
        <v>0</v>
      </c>
      <c r="D566" s="310">
        <v>0</v>
      </c>
      <c r="E566" s="121" t="str">
        <f t="shared" si="9"/>
        <v/>
      </c>
    </row>
    <row r="567" ht="36" customHeight="1" spans="1:5">
      <c r="A567" s="421">
        <v>2080711</v>
      </c>
      <c r="B567" s="422" t="s">
        <v>522</v>
      </c>
      <c r="C567" s="310">
        <v>0</v>
      </c>
      <c r="D567" s="310">
        <v>40</v>
      </c>
      <c r="E567" s="121" t="str">
        <f t="shared" si="9"/>
        <v/>
      </c>
    </row>
    <row r="568" ht="36" customHeight="1" spans="1:5">
      <c r="A568" s="421">
        <v>2080712</v>
      </c>
      <c r="B568" s="422" t="s">
        <v>523</v>
      </c>
      <c r="C568" s="310">
        <v>0</v>
      </c>
      <c r="D568" s="310">
        <v>0</v>
      </c>
      <c r="E568" s="121" t="str">
        <f t="shared" si="9"/>
        <v/>
      </c>
    </row>
    <row r="569" ht="36" customHeight="1" spans="1:5">
      <c r="A569" s="421">
        <v>2080713</v>
      </c>
      <c r="B569" s="422" t="s">
        <v>1717</v>
      </c>
      <c r="C569" s="310">
        <v>0</v>
      </c>
      <c r="D569" s="310">
        <v>0</v>
      </c>
      <c r="E569" s="121" t="str">
        <f t="shared" si="9"/>
        <v/>
      </c>
    </row>
    <row r="570" ht="44" customHeight="1" spans="1:5">
      <c r="A570" s="421">
        <v>2080799</v>
      </c>
      <c r="B570" s="422" t="s">
        <v>525</v>
      </c>
      <c r="C570" s="310">
        <v>747</v>
      </c>
      <c r="D570" s="310">
        <v>951</v>
      </c>
      <c r="E570" s="121">
        <f t="shared" si="9"/>
        <v>0.273</v>
      </c>
    </row>
    <row r="571" ht="44" customHeight="1" spans="1:5">
      <c r="A571" s="423">
        <v>20808</v>
      </c>
      <c r="B571" s="302" t="s">
        <v>526</v>
      </c>
      <c r="C571" s="307">
        <f>SUM(C572:C580)</f>
        <v>2828</v>
      </c>
      <c r="D571" s="307">
        <v>2323</v>
      </c>
      <c r="E571" s="117">
        <f t="shared" si="9"/>
        <v>-0.179</v>
      </c>
    </row>
    <row r="572" ht="44" customHeight="1" spans="1:5">
      <c r="A572" s="421">
        <v>2080801</v>
      </c>
      <c r="B572" s="422" t="s">
        <v>527</v>
      </c>
      <c r="C572" s="310">
        <v>817</v>
      </c>
      <c r="D572" s="310">
        <v>865</v>
      </c>
      <c r="E572" s="121">
        <f t="shared" si="9"/>
        <v>0.059</v>
      </c>
    </row>
    <row r="573" ht="36" customHeight="1" spans="1:5">
      <c r="A573" s="421">
        <v>2080802</v>
      </c>
      <c r="B573" s="422" t="s">
        <v>528</v>
      </c>
      <c r="C573" s="310">
        <v>1065</v>
      </c>
      <c r="D573" s="310">
        <v>34</v>
      </c>
      <c r="E573" s="121">
        <f t="shared" ref="E573:E636" si="10">IF(C573&gt;0,(D573-C573)/C573,"")</f>
        <v>-0.968</v>
      </c>
    </row>
    <row r="574" ht="36" customHeight="1" spans="1:5">
      <c r="A574" s="421">
        <v>2080803</v>
      </c>
      <c r="B574" s="422" t="s">
        <v>1718</v>
      </c>
      <c r="C574" s="310">
        <v>36</v>
      </c>
      <c r="D574" s="310">
        <v>14</v>
      </c>
      <c r="E574" s="121">
        <f t="shared" si="10"/>
        <v>-0.611</v>
      </c>
    </row>
    <row r="575" s="417" customFormat="1" ht="44" customHeight="1" spans="1:5">
      <c r="A575" s="421">
        <v>2080804</v>
      </c>
      <c r="B575" s="422" t="s">
        <v>530</v>
      </c>
      <c r="C575" s="310">
        <v>0</v>
      </c>
      <c r="D575" s="310">
        <v>0</v>
      </c>
      <c r="E575" s="121" t="str">
        <f t="shared" si="10"/>
        <v/>
      </c>
    </row>
    <row r="576" ht="36" customHeight="1" spans="1:5">
      <c r="A576" s="421">
        <v>2080805</v>
      </c>
      <c r="B576" s="422" t="s">
        <v>531</v>
      </c>
      <c r="C576" s="310">
        <v>270</v>
      </c>
      <c r="D576" s="310">
        <v>307</v>
      </c>
      <c r="E576" s="121">
        <f t="shared" si="10"/>
        <v>0.137</v>
      </c>
    </row>
    <row r="577" ht="36" customHeight="1" spans="1:5">
      <c r="A577" s="421">
        <v>2080806</v>
      </c>
      <c r="B577" s="422" t="s">
        <v>532</v>
      </c>
      <c r="C577" s="310">
        <v>0</v>
      </c>
      <c r="D577" s="310">
        <v>0</v>
      </c>
      <c r="E577" s="121" t="str">
        <f t="shared" si="10"/>
        <v/>
      </c>
    </row>
    <row r="578" ht="36" customHeight="1" spans="1:5">
      <c r="A578" s="421">
        <v>2080807</v>
      </c>
      <c r="B578" s="428" t="s">
        <v>533</v>
      </c>
      <c r="C578" s="310">
        <v>0</v>
      </c>
      <c r="D578" s="310">
        <v>0</v>
      </c>
      <c r="E578" s="121" t="str">
        <f t="shared" si="10"/>
        <v/>
      </c>
    </row>
    <row r="579" ht="36" customHeight="1" spans="1:5">
      <c r="A579" s="421">
        <v>2080808</v>
      </c>
      <c r="B579" s="428" t="s">
        <v>534</v>
      </c>
      <c r="C579" s="310">
        <v>3</v>
      </c>
      <c r="D579" s="310">
        <v>0</v>
      </c>
      <c r="E579" s="121">
        <f t="shared" si="10"/>
        <v>-1</v>
      </c>
    </row>
    <row r="580" ht="44" customHeight="1" spans="1:5">
      <c r="A580" s="421">
        <v>2080899</v>
      </c>
      <c r="B580" s="422" t="s">
        <v>1719</v>
      </c>
      <c r="C580" s="310">
        <v>637</v>
      </c>
      <c r="D580" s="310">
        <v>1103</v>
      </c>
      <c r="E580" s="121">
        <f t="shared" si="10"/>
        <v>0.732</v>
      </c>
    </row>
    <row r="581" ht="44" customHeight="1" spans="1:5">
      <c r="A581" s="423">
        <v>20809</v>
      </c>
      <c r="B581" s="302" t="s">
        <v>536</v>
      </c>
      <c r="C581" s="307">
        <f>SUM(C582:C587)</f>
        <v>472</v>
      </c>
      <c r="D581" s="307">
        <v>647</v>
      </c>
      <c r="E581" s="117">
        <f t="shared" si="10"/>
        <v>0.371</v>
      </c>
    </row>
    <row r="582" s="417" customFormat="1" ht="44" customHeight="1" spans="1:5">
      <c r="A582" s="421">
        <v>2080901</v>
      </c>
      <c r="B582" s="422" t="s">
        <v>537</v>
      </c>
      <c r="C582" s="310">
        <v>257</v>
      </c>
      <c r="D582" s="310">
        <v>350</v>
      </c>
      <c r="E582" s="121">
        <f t="shared" si="10"/>
        <v>0.362</v>
      </c>
    </row>
    <row r="583" ht="44" customHeight="1" spans="1:5">
      <c r="A583" s="421">
        <v>2080902</v>
      </c>
      <c r="B583" s="422" t="s">
        <v>538</v>
      </c>
      <c r="C583" s="310">
        <v>185</v>
      </c>
      <c r="D583" s="310">
        <v>243</v>
      </c>
      <c r="E583" s="121">
        <f t="shared" si="10"/>
        <v>0.314</v>
      </c>
    </row>
    <row r="584" ht="44" customHeight="1" spans="1:5">
      <c r="A584" s="421">
        <v>2080903</v>
      </c>
      <c r="B584" s="422" t="s">
        <v>539</v>
      </c>
      <c r="C584" s="310">
        <v>4</v>
      </c>
      <c r="D584" s="310">
        <v>4</v>
      </c>
      <c r="E584" s="121">
        <f t="shared" si="10"/>
        <v>0</v>
      </c>
    </row>
    <row r="585" ht="36" customHeight="1" spans="1:5">
      <c r="A585" s="421">
        <v>2080904</v>
      </c>
      <c r="B585" s="422" t="s">
        <v>540</v>
      </c>
      <c r="C585" s="310">
        <v>18</v>
      </c>
      <c r="D585" s="310">
        <v>36</v>
      </c>
      <c r="E585" s="121">
        <f t="shared" si="10"/>
        <v>1</v>
      </c>
    </row>
    <row r="586" ht="44" customHeight="1" spans="1:5">
      <c r="A586" s="421">
        <v>2080905</v>
      </c>
      <c r="B586" s="422" t="s">
        <v>1720</v>
      </c>
      <c r="C586" s="310">
        <v>8</v>
      </c>
      <c r="D586" s="310">
        <v>14</v>
      </c>
      <c r="E586" s="121">
        <f t="shared" si="10"/>
        <v>0.75</v>
      </c>
    </row>
    <row r="587" ht="44" customHeight="1" spans="1:5">
      <c r="A587" s="421">
        <v>2080999</v>
      </c>
      <c r="B587" s="422" t="s">
        <v>542</v>
      </c>
      <c r="C587" s="310">
        <v>0</v>
      </c>
      <c r="D587" s="310">
        <v>0</v>
      </c>
      <c r="E587" s="121" t="str">
        <f t="shared" si="10"/>
        <v/>
      </c>
    </row>
    <row r="588" ht="44" customHeight="1" spans="1:5">
      <c r="A588" s="423">
        <v>20810</v>
      </c>
      <c r="B588" s="302" t="s">
        <v>543</v>
      </c>
      <c r="C588" s="307">
        <f>SUM(C589:C595)</f>
        <v>1084</v>
      </c>
      <c r="D588" s="307">
        <v>1372</v>
      </c>
      <c r="E588" s="117">
        <f t="shared" si="10"/>
        <v>0.266</v>
      </c>
    </row>
    <row r="589" ht="44" customHeight="1" spans="1:5">
      <c r="A589" s="421">
        <v>2081001</v>
      </c>
      <c r="B589" s="422" t="s">
        <v>544</v>
      </c>
      <c r="C589" s="310">
        <v>17</v>
      </c>
      <c r="D589" s="310">
        <v>39</v>
      </c>
      <c r="E589" s="121">
        <f t="shared" si="10"/>
        <v>1.294</v>
      </c>
    </row>
    <row r="590" ht="36" customHeight="1" spans="1:5">
      <c r="A590" s="421">
        <v>2081002</v>
      </c>
      <c r="B590" s="422" t="s">
        <v>545</v>
      </c>
      <c r="C590" s="310">
        <v>340</v>
      </c>
      <c r="D590" s="310">
        <v>392</v>
      </c>
      <c r="E590" s="121">
        <f t="shared" si="10"/>
        <v>0.153</v>
      </c>
    </row>
    <row r="591" ht="44" customHeight="1" spans="1:5">
      <c r="A591" s="421">
        <v>2081003</v>
      </c>
      <c r="B591" s="422" t="s">
        <v>546</v>
      </c>
      <c r="C591" s="310">
        <v>0</v>
      </c>
      <c r="D591" s="310">
        <v>0</v>
      </c>
      <c r="E591" s="121" t="str">
        <f t="shared" si="10"/>
        <v/>
      </c>
    </row>
    <row r="592" ht="44" customHeight="1" spans="1:5">
      <c r="A592" s="421">
        <v>2081004</v>
      </c>
      <c r="B592" s="422" t="s">
        <v>547</v>
      </c>
      <c r="C592" s="310">
        <v>492</v>
      </c>
      <c r="D592" s="310">
        <v>475</v>
      </c>
      <c r="E592" s="121">
        <f t="shared" si="10"/>
        <v>-0.035</v>
      </c>
    </row>
    <row r="593" ht="36" customHeight="1" spans="1:5">
      <c r="A593" s="421">
        <v>2081005</v>
      </c>
      <c r="B593" s="422" t="s">
        <v>548</v>
      </c>
      <c r="C593" s="310">
        <v>4</v>
      </c>
      <c r="D593" s="310">
        <v>4</v>
      </c>
      <c r="E593" s="121">
        <f t="shared" si="10"/>
        <v>0</v>
      </c>
    </row>
    <row r="594" ht="36" customHeight="1" spans="1:5">
      <c r="A594" s="421">
        <v>2081006</v>
      </c>
      <c r="B594" s="422" t="s">
        <v>549</v>
      </c>
      <c r="C594" s="310">
        <v>231</v>
      </c>
      <c r="D594" s="310">
        <v>462</v>
      </c>
      <c r="E594" s="121">
        <f t="shared" si="10"/>
        <v>1</v>
      </c>
    </row>
    <row r="595" ht="36" customHeight="1" spans="1:5">
      <c r="A595" s="421">
        <v>2081099</v>
      </c>
      <c r="B595" s="422" t="s">
        <v>550</v>
      </c>
      <c r="C595" s="310">
        <v>0</v>
      </c>
      <c r="D595" s="310">
        <v>0</v>
      </c>
      <c r="E595" s="121" t="str">
        <f t="shared" si="10"/>
        <v/>
      </c>
    </row>
    <row r="596" ht="44" customHeight="1" spans="1:5">
      <c r="A596" s="423">
        <v>20811</v>
      </c>
      <c r="B596" s="302" t="s">
        <v>551</v>
      </c>
      <c r="C596" s="307">
        <f>SUM(C597:C604)</f>
        <v>979</v>
      </c>
      <c r="D596" s="307">
        <v>995</v>
      </c>
      <c r="E596" s="117">
        <f t="shared" si="10"/>
        <v>0.016</v>
      </c>
    </row>
    <row r="597" ht="44" customHeight="1" spans="1:5">
      <c r="A597" s="421">
        <v>2081101</v>
      </c>
      <c r="B597" s="422" t="s">
        <v>156</v>
      </c>
      <c r="C597" s="310">
        <v>129</v>
      </c>
      <c r="D597" s="310">
        <v>123</v>
      </c>
      <c r="E597" s="121">
        <f t="shared" si="10"/>
        <v>-0.047</v>
      </c>
    </row>
    <row r="598" ht="36" customHeight="1" spans="1:5">
      <c r="A598" s="421">
        <v>2081102</v>
      </c>
      <c r="B598" s="422" t="s">
        <v>157</v>
      </c>
      <c r="C598" s="310">
        <v>0</v>
      </c>
      <c r="D598" s="310">
        <v>0</v>
      </c>
      <c r="E598" s="121" t="str">
        <f t="shared" si="10"/>
        <v/>
      </c>
    </row>
    <row r="599" ht="44" customHeight="1" spans="1:5">
      <c r="A599" s="421">
        <v>2081103</v>
      </c>
      <c r="B599" s="422" t="s">
        <v>158</v>
      </c>
      <c r="C599" s="310">
        <v>0</v>
      </c>
      <c r="D599" s="310">
        <v>0</v>
      </c>
      <c r="E599" s="121" t="str">
        <f t="shared" si="10"/>
        <v/>
      </c>
    </row>
    <row r="600" ht="44" customHeight="1" spans="1:5">
      <c r="A600" s="421">
        <v>2081104</v>
      </c>
      <c r="B600" s="422" t="s">
        <v>552</v>
      </c>
      <c r="C600" s="310">
        <v>128</v>
      </c>
      <c r="D600" s="310">
        <v>143</v>
      </c>
      <c r="E600" s="121">
        <f t="shared" si="10"/>
        <v>0.117</v>
      </c>
    </row>
    <row r="601" ht="44" customHeight="1" spans="1:5">
      <c r="A601" s="421">
        <v>2081105</v>
      </c>
      <c r="B601" s="428" t="s">
        <v>1721</v>
      </c>
      <c r="C601" s="310">
        <v>72</v>
      </c>
      <c r="D601" s="310">
        <v>84</v>
      </c>
      <c r="E601" s="121">
        <f t="shared" si="10"/>
        <v>0.167</v>
      </c>
    </row>
    <row r="602" ht="44" customHeight="1" spans="1:5">
      <c r="A602" s="421">
        <v>2081106</v>
      </c>
      <c r="B602" s="422" t="s">
        <v>554</v>
      </c>
      <c r="C602" s="310">
        <v>0</v>
      </c>
      <c r="D602" s="310">
        <v>0</v>
      </c>
      <c r="E602" s="121" t="str">
        <f t="shared" si="10"/>
        <v/>
      </c>
    </row>
    <row r="603" ht="36" customHeight="1" spans="1:5">
      <c r="A603" s="421">
        <v>2081107</v>
      </c>
      <c r="B603" s="422" t="s">
        <v>555</v>
      </c>
      <c r="C603" s="310">
        <v>470</v>
      </c>
      <c r="D603" s="310">
        <v>469</v>
      </c>
      <c r="E603" s="121">
        <f t="shared" si="10"/>
        <v>-0.002</v>
      </c>
    </row>
    <row r="604" ht="44" customHeight="1" spans="1:5">
      <c r="A604" s="421">
        <v>2081199</v>
      </c>
      <c r="B604" s="422" t="s">
        <v>556</v>
      </c>
      <c r="C604" s="310">
        <v>180</v>
      </c>
      <c r="D604" s="310">
        <v>176</v>
      </c>
      <c r="E604" s="121">
        <f t="shared" si="10"/>
        <v>-0.022</v>
      </c>
    </row>
    <row r="605" ht="44" customHeight="1" spans="1:5">
      <c r="A605" s="423">
        <v>20816</v>
      </c>
      <c r="B605" s="302" t="s">
        <v>557</v>
      </c>
      <c r="C605" s="307">
        <f>SUM(C606:C610)</f>
        <v>73</v>
      </c>
      <c r="D605" s="307">
        <v>49</v>
      </c>
      <c r="E605" s="117">
        <f t="shared" si="10"/>
        <v>-0.329</v>
      </c>
    </row>
    <row r="606" ht="44" customHeight="1" spans="1:5">
      <c r="A606" s="421">
        <v>2081601</v>
      </c>
      <c r="B606" s="422" t="s">
        <v>156</v>
      </c>
      <c r="C606" s="310">
        <v>53</v>
      </c>
      <c r="D606" s="310">
        <v>39</v>
      </c>
      <c r="E606" s="121">
        <f t="shared" si="10"/>
        <v>-0.264</v>
      </c>
    </row>
    <row r="607" ht="36" customHeight="1" spans="1:5">
      <c r="A607" s="421">
        <v>2081602</v>
      </c>
      <c r="B607" s="422" t="s">
        <v>157</v>
      </c>
      <c r="C607" s="310">
        <v>0</v>
      </c>
      <c r="D607" s="310">
        <v>0</v>
      </c>
      <c r="E607" s="121" t="str">
        <f t="shared" si="10"/>
        <v/>
      </c>
    </row>
    <row r="608" ht="36" customHeight="1" spans="1:5">
      <c r="A608" s="421">
        <v>2081603</v>
      </c>
      <c r="B608" s="422" t="s">
        <v>158</v>
      </c>
      <c r="C608" s="310">
        <v>0</v>
      </c>
      <c r="D608" s="310">
        <v>0</v>
      </c>
      <c r="E608" s="121" t="str">
        <f t="shared" si="10"/>
        <v/>
      </c>
    </row>
    <row r="609" ht="36" customHeight="1" spans="1:5">
      <c r="A609" s="426">
        <v>2081650</v>
      </c>
      <c r="B609" s="422" t="s">
        <v>1722</v>
      </c>
      <c r="C609" s="310">
        <v>0</v>
      </c>
      <c r="D609" s="310">
        <v>0</v>
      </c>
      <c r="E609" s="121" t="str">
        <f t="shared" si="10"/>
        <v/>
      </c>
    </row>
    <row r="610" ht="44" customHeight="1" spans="1:5">
      <c r="A610" s="421">
        <v>2081699</v>
      </c>
      <c r="B610" s="422" t="s">
        <v>558</v>
      </c>
      <c r="C610" s="310">
        <v>20</v>
      </c>
      <c r="D610" s="310">
        <v>10</v>
      </c>
      <c r="E610" s="121">
        <f t="shared" si="10"/>
        <v>-0.5</v>
      </c>
    </row>
    <row r="611" ht="36" customHeight="1" spans="1:5">
      <c r="A611" s="423">
        <v>20819</v>
      </c>
      <c r="B611" s="302" t="s">
        <v>559</v>
      </c>
      <c r="C611" s="307">
        <f>SUM(C612:C613)</f>
        <v>3373</v>
      </c>
      <c r="D611" s="307">
        <v>2707</v>
      </c>
      <c r="E611" s="117">
        <f t="shared" si="10"/>
        <v>-0.197</v>
      </c>
    </row>
    <row r="612" ht="36" customHeight="1" spans="1:5">
      <c r="A612" s="421">
        <v>2081901</v>
      </c>
      <c r="B612" s="422" t="s">
        <v>560</v>
      </c>
      <c r="C612" s="310">
        <v>2443</v>
      </c>
      <c r="D612" s="310">
        <v>1213</v>
      </c>
      <c r="E612" s="121">
        <f t="shared" si="10"/>
        <v>-0.503</v>
      </c>
    </row>
    <row r="613" ht="36" customHeight="1" spans="1:5">
      <c r="A613" s="421">
        <v>2081902</v>
      </c>
      <c r="B613" s="422" t="s">
        <v>561</v>
      </c>
      <c r="C613" s="310">
        <v>930</v>
      </c>
      <c r="D613" s="310">
        <v>1494</v>
      </c>
      <c r="E613" s="121">
        <f t="shared" si="10"/>
        <v>0.606</v>
      </c>
    </row>
    <row r="614" ht="44" customHeight="1" spans="1:5">
      <c r="A614" s="423">
        <v>20820</v>
      </c>
      <c r="B614" s="302" t="s">
        <v>562</v>
      </c>
      <c r="C614" s="307">
        <f>SUM(C615:C616)</f>
        <v>178</v>
      </c>
      <c r="D614" s="307">
        <v>859</v>
      </c>
      <c r="E614" s="117">
        <f t="shared" si="10"/>
        <v>3.826</v>
      </c>
    </row>
    <row r="615" ht="36" customHeight="1" spans="1:5">
      <c r="A615" s="421">
        <v>2082001</v>
      </c>
      <c r="B615" s="422" t="s">
        <v>563</v>
      </c>
      <c r="C615" s="310">
        <v>168</v>
      </c>
      <c r="D615" s="310">
        <v>293</v>
      </c>
      <c r="E615" s="121">
        <f t="shared" si="10"/>
        <v>0.744</v>
      </c>
    </row>
    <row r="616" ht="44" customHeight="1" spans="1:5">
      <c r="A616" s="421">
        <v>2082002</v>
      </c>
      <c r="B616" s="422" t="s">
        <v>564</v>
      </c>
      <c r="C616" s="310">
        <v>10</v>
      </c>
      <c r="D616" s="310">
        <v>566</v>
      </c>
      <c r="E616" s="121">
        <f t="shared" si="10"/>
        <v>55.6</v>
      </c>
    </row>
    <row r="617" ht="36" customHeight="1" spans="1:5">
      <c r="A617" s="423">
        <v>20821</v>
      </c>
      <c r="B617" s="302" t="s">
        <v>565</v>
      </c>
      <c r="C617" s="307">
        <f>SUM(C618:C619)</f>
        <v>202</v>
      </c>
      <c r="D617" s="307">
        <v>245</v>
      </c>
      <c r="E617" s="117">
        <f t="shared" si="10"/>
        <v>0.213</v>
      </c>
    </row>
    <row r="618" ht="36" customHeight="1" spans="1:5">
      <c r="A618" s="421">
        <v>2082101</v>
      </c>
      <c r="B618" s="422" t="s">
        <v>566</v>
      </c>
      <c r="C618" s="310">
        <v>93</v>
      </c>
      <c r="D618" s="310">
        <v>0</v>
      </c>
      <c r="E618" s="121">
        <f t="shared" si="10"/>
        <v>-1</v>
      </c>
    </row>
    <row r="619" ht="36" customHeight="1" spans="1:5">
      <c r="A619" s="421">
        <v>2082102</v>
      </c>
      <c r="B619" s="422" t="s">
        <v>567</v>
      </c>
      <c r="C619" s="310">
        <v>109</v>
      </c>
      <c r="D619" s="310">
        <v>245</v>
      </c>
      <c r="E619" s="121">
        <f t="shared" si="10"/>
        <v>1.248</v>
      </c>
    </row>
    <row r="620" ht="36" customHeight="1" spans="1:5">
      <c r="A620" s="423">
        <v>20824</v>
      </c>
      <c r="B620" s="302" t="s">
        <v>568</v>
      </c>
      <c r="C620" s="307">
        <f>SUM(C621:C622)</f>
        <v>0</v>
      </c>
      <c r="D620" s="307">
        <v>0</v>
      </c>
      <c r="E620" s="117" t="str">
        <f t="shared" si="10"/>
        <v/>
      </c>
    </row>
    <row r="621" ht="36" customHeight="1" spans="1:5">
      <c r="A621" s="421">
        <v>2082401</v>
      </c>
      <c r="B621" s="422" t="s">
        <v>569</v>
      </c>
      <c r="C621" s="310">
        <v>0</v>
      </c>
      <c r="D621" s="310">
        <v>0</v>
      </c>
      <c r="E621" s="121" t="str">
        <f t="shared" si="10"/>
        <v/>
      </c>
    </row>
    <row r="622" ht="36" customHeight="1" spans="1:5">
      <c r="A622" s="421">
        <v>2082402</v>
      </c>
      <c r="B622" s="422" t="s">
        <v>570</v>
      </c>
      <c r="C622" s="310">
        <v>0</v>
      </c>
      <c r="D622" s="310">
        <v>0</v>
      </c>
      <c r="E622" s="121" t="str">
        <f t="shared" si="10"/>
        <v/>
      </c>
    </row>
    <row r="623" ht="36" customHeight="1" spans="1:5">
      <c r="A623" s="423">
        <v>20825</v>
      </c>
      <c r="B623" s="302" t="s">
        <v>571</v>
      </c>
      <c r="C623" s="307">
        <f>SUM(C624:C625)</f>
        <v>117</v>
      </c>
      <c r="D623" s="307">
        <v>79</v>
      </c>
      <c r="E623" s="117">
        <f t="shared" si="10"/>
        <v>-0.325</v>
      </c>
    </row>
    <row r="624" ht="36" customHeight="1" spans="1:5">
      <c r="A624" s="421">
        <v>2082501</v>
      </c>
      <c r="B624" s="422" t="s">
        <v>572</v>
      </c>
      <c r="C624" s="310">
        <v>0</v>
      </c>
      <c r="D624" s="310">
        <v>0</v>
      </c>
      <c r="E624" s="121" t="str">
        <f t="shared" si="10"/>
        <v/>
      </c>
    </row>
    <row r="625" ht="36" customHeight="1" spans="1:5">
      <c r="A625" s="421">
        <v>2082502</v>
      </c>
      <c r="B625" s="422" t="s">
        <v>573</v>
      </c>
      <c r="C625" s="310">
        <v>117</v>
      </c>
      <c r="D625" s="310">
        <v>79</v>
      </c>
      <c r="E625" s="121">
        <f t="shared" si="10"/>
        <v>-0.325</v>
      </c>
    </row>
    <row r="626" ht="44" customHeight="1" spans="1:5">
      <c r="A626" s="423">
        <v>20826</v>
      </c>
      <c r="B626" s="302" t="s">
        <v>574</v>
      </c>
      <c r="C626" s="307">
        <f>SUM(C627:C629)</f>
        <v>3095</v>
      </c>
      <c r="D626" s="307">
        <v>2820</v>
      </c>
      <c r="E626" s="117">
        <f t="shared" si="10"/>
        <v>-0.089</v>
      </c>
    </row>
    <row r="627" ht="44" customHeight="1" spans="1:5">
      <c r="A627" s="421">
        <v>2082601</v>
      </c>
      <c r="B627" s="422" t="s">
        <v>575</v>
      </c>
      <c r="C627" s="310">
        <v>0</v>
      </c>
      <c r="D627" s="310">
        <v>0</v>
      </c>
      <c r="E627" s="121" t="str">
        <f t="shared" si="10"/>
        <v/>
      </c>
    </row>
    <row r="628" ht="36" customHeight="1" spans="1:5">
      <c r="A628" s="421">
        <v>2082602</v>
      </c>
      <c r="B628" s="422" t="s">
        <v>576</v>
      </c>
      <c r="C628" s="310">
        <v>3095</v>
      </c>
      <c r="D628" s="310">
        <v>2820</v>
      </c>
      <c r="E628" s="121">
        <f t="shared" si="10"/>
        <v>-0.089</v>
      </c>
    </row>
    <row r="629" ht="36" customHeight="1" spans="1:5">
      <c r="A629" s="421">
        <v>2082699</v>
      </c>
      <c r="B629" s="422" t="s">
        <v>577</v>
      </c>
      <c r="C629" s="310">
        <v>0</v>
      </c>
      <c r="D629" s="310">
        <v>0</v>
      </c>
      <c r="E629" s="121" t="str">
        <f t="shared" si="10"/>
        <v/>
      </c>
    </row>
    <row r="630" ht="36" customHeight="1" spans="1:5">
      <c r="A630" s="423">
        <v>20827</v>
      </c>
      <c r="B630" s="302" t="s">
        <v>578</v>
      </c>
      <c r="C630" s="307">
        <f>SUM(C631:C633)</f>
        <v>0</v>
      </c>
      <c r="D630" s="307">
        <v>0</v>
      </c>
      <c r="E630" s="117" t="str">
        <f t="shared" si="10"/>
        <v/>
      </c>
    </row>
    <row r="631" ht="36" customHeight="1" spans="1:5">
      <c r="A631" s="421">
        <v>2082701</v>
      </c>
      <c r="B631" s="422" t="s">
        <v>579</v>
      </c>
      <c r="C631" s="310">
        <v>0</v>
      </c>
      <c r="D631" s="310">
        <v>0</v>
      </c>
      <c r="E631" s="121" t="str">
        <f t="shared" si="10"/>
        <v/>
      </c>
    </row>
    <row r="632" ht="36" customHeight="1" spans="1:5">
      <c r="A632" s="421">
        <v>2082702</v>
      </c>
      <c r="B632" s="422" t="s">
        <v>580</v>
      </c>
      <c r="C632" s="310">
        <v>0</v>
      </c>
      <c r="D632" s="310">
        <v>0</v>
      </c>
      <c r="E632" s="121" t="str">
        <f t="shared" si="10"/>
        <v/>
      </c>
    </row>
    <row r="633" ht="36" customHeight="1" spans="1:5">
      <c r="A633" s="421">
        <v>2082799</v>
      </c>
      <c r="B633" s="422" t="s">
        <v>581</v>
      </c>
      <c r="C633" s="310">
        <v>0</v>
      </c>
      <c r="D633" s="310">
        <v>0</v>
      </c>
      <c r="E633" s="121" t="str">
        <f t="shared" si="10"/>
        <v/>
      </c>
    </row>
    <row r="634" ht="44" customHeight="1" spans="1:5">
      <c r="A634" s="423">
        <v>20828</v>
      </c>
      <c r="B634" s="302" t="s">
        <v>582</v>
      </c>
      <c r="C634" s="307">
        <f>SUM(C635:C641)</f>
        <v>488</v>
      </c>
      <c r="D634" s="307">
        <v>470</v>
      </c>
      <c r="E634" s="117">
        <f t="shared" si="10"/>
        <v>-0.037</v>
      </c>
    </row>
    <row r="635" ht="44" customHeight="1" spans="1:5">
      <c r="A635" s="421">
        <v>2082801</v>
      </c>
      <c r="B635" s="422" t="s">
        <v>156</v>
      </c>
      <c r="C635" s="310">
        <v>225</v>
      </c>
      <c r="D635" s="310">
        <v>218</v>
      </c>
      <c r="E635" s="121">
        <f t="shared" si="10"/>
        <v>-0.031</v>
      </c>
    </row>
    <row r="636" ht="44" customHeight="1" spans="1:5">
      <c r="A636" s="421">
        <v>2082802</v>
      </c>
      <c r="B636" s="422" t="s">
        <v>157</v>
      </c>
      <c r="C636" s="310">
        <v>0</v>
      </c>
      <c r="D636" s="310">
        <v>45</v>
      </c>
      <c r="E636" s="121" t="str">
        <f t="shared" si="10"/>
        <v/>
      </c>
    </row>
    <row r="637" ht="36" customHeight="1" spans="1:5">
      <c r="A637" s="421">
        <v>2082803</v>
      </c>
      <c r="B637" s="422" t="s">
        <v>158</v>
      </c>
      <c r="C637" s="310">
        <v>0</v>
      </c>
      <c r="D637" s="310">
        <v>0</v>
      </c>
      <c r="E637" s="121" t="str">
        <f t="shared" ref="E637:E646" si="11">IF(C637&gt;0,(D637-C637)/C637,"")</f>
        <v/>
      </c>
    </row>
    <row r="638" ht="44" customHeight="1" spans="1:5">
      <c r="A638" s="421">
        <v>2082804</v>
      </c>
      <c r="B638" s="422" t="s">
        <v>583</v>
      </c>
      <c r="C638" s="310">
        <v>100</v>
      </c>
      <c r="D638" s="310">
        <v>90</v>
      </c>
      <c r="E638" s="121">
        <f t="shared" si="11"/>
        <v>-0.1</v>
      </c>
    </row>
    <row r="639" ht="44" customHeight="1" spans="1:5">
      <c r="A639" s="421">
        <v>2082805</v>
      </c>
      <c r="B639" s="428" t="s">
        <v>1723</v>
      </c>
      <c r="C639" s="310">
        <v>0</v>
      </c>
      <c r="D639" s="310">
        <v>0</v>
      </c>
      <c r="E639" s="121" t="str">
        <f t="shared" si="11"/>
        <v/>
      </c>
    </row>
    <row r="640" ht="44" customHeight="1" spans="1:5">
      <c r="A640" s="421">
        <v>2082850</v>
      </c>
      <c r="B640" s="422" t="s">
        <v>165</v>
      </c>
      <c r="C640" s="310">
        <v>103</v>
      </c>
      <c r="D640" s="310">
        <v>104</v>
      </c>
      <c r="E640" s="121">
        <f t="shared" si="11"/>
        <v>0.01</v>
      </c>
    </row>
    <row r="641" ht="44" customHeight="1" spans="1:5">
      <c r="A641" s="421">
        <v>2082899</v>
      </c>
      <c r="B641" s="422" t="s">
        <v>585</v>
      </c>
      <c r="C641" s="310">
        <v>60</v>
      </c>
      <c r="D641" s="310">
        <v>13</v>
      </c>
      <c r="E641" s="121">
        <f t="shared" si="11"/>
        <v>-0.783</v>
      </c>
    </row>
    <row r="642" ht="36" customHeight="1" spans="1:5">
      <c r="A642" s="423">
        <v>20830</v>
      </c>
      <c r="B642" s="302" t="s">
        <v>586</v>
      </c>
      <c r="C642" s="307">
        <f>SUM(C643:C644)</f>
        <v>30</v>
      </c>
      <c r="D642" s="307">
        <v>0</v>
      </c>
      <c r="E642" s="117">
        <f t="shared" si="11"/>
        <v>-1</v>
      </c>
    </row>
    <row r="643" ht="36" customHeight="1" spans="1:5">
      <c r="A643" s="421">
        <v>2083001</v>
      </c>
      <c r="B643" s="422" t="s">
        <v>587</v>
      </c>
      <c r="C643" s="310">
        <v>30</v>
      </c>
      <c r="D643" s="310">
        <v>0</v>
      </c>
      <c r="E643" s="121">
        <f t="shared" si="11"/>
        <v>-1</v>
      </c>
    </row>
    <row r="644" ht="36" customHeight="1" spans="1:5">
      <c r="A644" s="421">
        <v>2083099</v>
      </c>
      <c r="B644" s="422" t="s">
        <v>588</v>
      </c>
      <c r="C644" s="310">
        <v>0</v>
      </c>
      <c r="D644" s="310">
        <v>0</v>
      </c>
      <c r="E644" s="121" t="str">
        <f t="shared" si="11"/>
        <v/>
      </c>
    </row>
    <row r="645" ht="44" customHeight="1" spans="1:5">
      <c r="A645" s="423">
        <v>20899</v>
      </c>
      <c r="B645" s="302" t="s">
        <v>589</v>
      </c>
      <c r="C645" s="307">
        <f>C646</f>
        <v>333</v>
      </c>
      <c r="D645" s="307">
        <v>484</v>
      </c>
      <c r="E645" s="117">
        <f t="shared" si="11"/>
        <v>0.453</v>
      </c>
    </row>
    <row r="646" ht="44" customHeight="1" spans="1:5">
      <c r="A646" s="316">
        <v>2089999</v>
      </c>
      <c r="B646" s="422" t="s">
        <v>589</v>
      </c>
      <c r="C646" s="310">
        <v>333</v>
      </c>
      <c r="D646" s="310">
        <v>484</v>
      </c>
      <c r="E646" s="121">
        <f t="shared" si="11"/>
        <v>0.453</v>
      </c>
    </row>
    <row r="647" ht="44" customHeight="1" spans="1:5">
      <c r="A647" s="423">
        <v>210</v>
      </c>
      <c r="B647" s="300" t="s">
        <v>118</v>
      </c>
      <c r="C647" s="307">
        <f>SUM(C648,C653,C668,C672,C684,C687,C691,C696,C700,C704,C707,C716,C718)</f>
        <v>17560</v>
      </c>
      <c r="D647" s="307">
        <v>19148</v>
      </c>
      <c r="E647" s="117">
        <f t="shared" ref="E647:E710" si="12">IF(C647&gt;0,(D647-C647)/C647,"")</f>
        <v>0.09</v>
      </c>
    </row>
    <row r="648" ht="44" customHeight="1" spans="1:5">
      <c r="A648" s="423">
        <v>21001</v>
      </c>
      <c r="B648" s="302" t="s">
        <v>1724</v>
      </c>
      <c r="C648" s="307">
        <f>SUM(C649:C652)</f>
        <v>492</v>
      </c>
      <c r="D648" s="307">
        <v>532</v>
      </c>
      <c r="E648" s="117">
        <f t="shared" si="12"/>
        <v>0.081</v>
      </c>
    </row>
    <row r="649" ht="44" customHeight="1" spans="1:5">
      <c r="A649" s="421">
        <v>2100101</v>
      </c>
      <c r="B649" s="422" t="s">
        <v>156</v>
      </c>
      <c r="C649" s="310">
        <v>385</v>
      </c>
      <c r="D649" s="310">
        <v>326</v>
      </c>
      <c r="E649" s="121">
        <f t="shared" si="12"/>
        <v>-0.153</v>
      </c>
    </row>
    <row r="650" ht="44" customHeight="1" spans="1:5">
      <c r="A650" s="421">
        <v>2100102</v>
      </c>
      <c r="B650" s="422" t="s">
        <v>157</v>
      </c>
      <c r="C650" s="310">
        <v>0</v>
      </c>
      <c r="D650" s="310">
        <v>0</v>
      </c>
      <c r="E650" s="121" t="str">
        <f t="shared" si="12"/>
        <v/>
      </c>
    </row>
    <row r="651" ht="44" customHeight="1" spans="1:5">
      <c r="A651" s="421">
        <v>2100103</v>
      </c>
      <c r="B651" s="422" t="s">
        <v>158</v>
      </c>
      <c r="C651" s="310">
        <v>0</v>
      </c>
      <c r="D651" s="310">
        <v>0</v>
      </c>
      <c r="E651" s="121" t="str">
        <f t="shared" si="12"/>
        <v/>
      </c>
    </row>
    <row r="652" ht="44" customHeight="1" spans="1:5">
      <c r="A652" s="421">
        <v>2100199</v>
      </c>
      <c r="B652" s="422" t="s">
        <v>591</v>
      </c>
      <c r="C652" s="310">
        <v>107</v>
      </c>
      <c r="D652" s="310">
        <v>206</v>
      </c>
      <c r="E652" s="121">
        <f t="shared" si="12"/>
        <v>0.925</v>
      </c>
    </row>
    <row r="653" ht="44" customHeight="1" spans="1:5">
      <c r="A653" s="423">
        <v>21002</v>
      </c>
      <c r="B653" s="302" t="s">
        <v>592</v>
      </c>
      <c r="C653" s="307">
        <f>SUM(C654:C667)</f>
        <v>2204</v>
      </c>
      <c r="D653" s="307">
        <v>1977</v>
      </c>
      <c r="E653" s="117">
        <f t="shared" si="12"/>
        <v>-0.103</v>
      </c>
    </row>
    <row r="654" ht="44" customHeight="1" spans="1:5">
      <c r="A654" s="421">
        <v>2100201</v>
      </c>
      <c r="B654" s="422" t="s">
        <v>593</v>
      </c>
      <c r="C654" s="310">
        <v>1108</v>
      </c>
      <c r="D654" s="310">
        <v>1130</v>
      </c>
      <c r="E654" s="121">
        <f t="shared" si="12"/>
        <v>0.02</v>
      </c>
    </row>
    <row r="655" ht="44" customHeight="1" spans="1:5">
      <c r="A655" s="421">
        <v>2100202</v>
      </c>
      <c r="B655" s="422" t="s">
        <v>594</v>
      </c>
      <c r="C655" s="310">
        <v>664</v>
      </c>
      <c r="D655" s="310">
        <v>724</v>
      </c>
      <c r="E655" s="121">
        <f t="shared" si="12"/>
        <v>0.09</v>
      </c>
    </row>
    <row r="656" ht="44" customHeight="1" spans="1:5">
      <c r="A656" s="421">
        <v>2100203</v>
      </c>
      <c r="B656" s="422" t="s">
        <v>1725</v>
      </c>
      <c r="C656" s="310">
        <v>0</v>
      </c>
      <c r="D656" s="310">
        <v>0</v>
      </c>
      <c r="E656" s="121" t="str">
        <f t="shared" si="12"/>
        <v/>
      </c>
    </row>
    <row r="657" ht="36" customHeight="1" spans="1:5">
      <c r="A657" s="421">
        <v>2100204</v>
      </c>
      <c r="B657" s="422" t="s">
        <v>596</v>
      </c>
      <c r="C657" s="310">
        <v>0</v>
      </c>
      <c r="D657" s="310">
        <v>0</v>
      </c>
      <c r="E657" s="121" t="str">
        <f t="shared" si="12"/>
        <v/>
      </c>
    </row>
    <row r="658" ht="36" customHeight="1" spans="1:5">
      <c r="A658" s="421">
        <v>2100205</v>
      </c>
      <c r="B658" s="422" t="s">
        <v>597</v>
      </c>
      <c r="C658" s="310">
        <v>0</v>
      </c>
      <c r="D658" s="310">
        <v>0</v>
      </c>
      <c r="E658" s="121" t="str">
        <f t="shared" si="12"/>
        <v/>
      </c>
    </row>
    <row r="659" ht="36" customHeight="1" spans="1:5">
      <c r="A659" s="421">
        <v>2100206</v>
      </c>
      <c r="B659" s="422" t="s">
        <v>598</v>
      </c>
      <c r="C659" s="310">
        <v>0</v>
      </c>
      <c r="D659" s="310">
        <v>0</v>
      </c>
      <c r="E659" s="121" t="str">
        <f t="shared" si="12"/>
        <v/>
      </c>
    </row>
    <row r="660" ht="36" customHeight="1" spans="1:5">
      <c r="A660" s="421">
        <v>2100207</v>
      </c>
      <c r="B660" s="422" t="s">
        <v>599</v>
      </c>
      <c r="C660" s="310">
        <v>0</v>
      </c>
      <c r="D660" s="310">
        <v>0</v>
      </c>
      <c r="E660" s="121" t="str">
        <f t="shared" si="12"/>
        <v/>
      </c>
    </row>
    <row r="661" ht="44" customHeight="1" spans="1:5">
      <c r="A661" s="421">
        <v>2100208</v>
      </c>
      <c r="B661" s="422" t="s">
        <v>600</v>
      </c>
      <c r="C661" s="310">
        <v>0</v>
      </c>
      <c r="D661" s="310">
        <v>0</v>
      </c>
      <c r="E661" s="121" t="str">
        <f t="shared" si="12"/>
        <v/>
      </c>
    </row>
    <row r="662" ht="36" customHeight="1" spans="1:5">
      <c r="A662" s="421">
        <v>2100209</v>
      </c>
      <c r="B662" s="422" t="s">
        <v>601</v>
      </c>
      <c r="C662" s="310">
        <v>0</v>
      </c>
      <c r="D662" s="310">
        <v>0</v>
      </c>
      <c r="E662" s="121" t="str">
        <f t="shared" si="12"/>
        <v/>
      </c>
    </row>
    <row r="663" ht="44" customHeight="1" spans="1:5">
      <c r="A663" s="421">
        <v>2100210</v>
      </c>
      <c r="B663" s="422" t="s">
        <v>602</v>
      </c>
      <c r="C663" s="310">
        <v>0</v>
      </c>
      <c r="D663" s="310">
        <v>0</v>
      </c>
      <c r="E663" s="121" t="str">
        <f t="shared" si="12"/>
        <v/>
      </c>
    </row>
    <row r="664" ht="36" customHeight="1" spans="1:5">
      <c r="A664" s="421">
        <v>2100211</v>
      </c>
      <c r="B664" s="422" t="s">
        <v>603</v>
      </c>
      <c r="C664" s="310">
        <v>0</v>
      </c>
      <c r="D664" s="310">
        <v>0</v>
      </c>
      <c r="E664" s="121" t="str">
        <f t="shared" si="12"/>
        <v/>
      </c>
    </row>
    <row r="665" ht="44" customHeight="1" spans="1:5">
      <c r="A665" s="421">
        <v>2100212</v>
      </c>
      <c r="B665" s="422" t="s">
        <v>604</v>
      </c>
      <c r="C665" s="310">
        <v>0</v>
      </c>
      <c r="D665" s="310">
        <v>0</v>
      </c>
      <c r="E665" s="121" t="str">
        <f t="shared" si="12"/>
        <v/>
      </c>
    </row>
    <row r="666" ht="44" customHeight="1" spans="1:5">
      <c r="A666" s="421">
        <v>2100213</v>
      </c>
      <c r="B666" s="428" t="s">
        <v>605</v>
      </c>
      <c r="C666" s="310">
        <v>0</v>
      </c>
      <c r="D666" s="310">
        <v>0</v>
      </c>
      <c r="E666" s="121" t="str">
        <f t="shared" si="12"/>
        <v/>
      </c>
    </row>
    <row r="667" ht="44" customHeight="1" spans="1:5">
      <c r="A667" s="421">
        <v>2100299</v>
      </c>
      <c r="B667" s="422" t="s">
        <v>606</v>
      </c>
      <c r="C667" s="310">
        <v>432</v>
      </c>
      <c r="D667" s="310">
        <v>123</v>
      </c>
      <c r="E667" s="121">
        <f t="shared" si="12"/>
        <v>-0.715</v>
      </c>
    </row>
    <row r="668" ht="36" customHeight="1" spans="1:5">
      <c r="A668" s="423">
        <v>21003</v>
      </c>
      <c r="B668" s="302" t="s">
        <v>607</v>
      </c>
      <c r="C668" s="307">
        <f>SUM(C669:C671)</f>
        <v>2343</v>
      </c>
      <c r="D668" s="307">
        <v>2414</v>
      </c>
      <c r="E668" s="117">
        <f t="shared" si="12"/>
        <v>0.03</v>
      </c>
    </row>
    <row r="669" ht="36" customHeight="1" spans="1:5">
      <c r="A669" s="421">
        <v>2100301</v>
      </c>
      <c r="B669" s="422" t="s">
        <v>608</v>
      </c>
      <c r="C669" s="310">
        <v>140</v>
      </c>
      <c r="D669" s="310">
        <v>142</v>
      </c>
      <c r="E669" s="121">
        <f t="shared" si="12"/>
        <v>0.014</v>
      </c>
    </row>
    <row r="670" ht="36" customHeight="1" spans="1:5">
      <c r="A670" s="421">
        <v>2100302</v>
      </c>
      <c r="B670" s="422" t="s">
        <v>609</v>
      </c>
      <c r="C670" s="310">
        <v>2004</v>
      </c>
      <c r="D670" s="310">
        <v>1918</v>
      </c>
      <c r="E670" s="121">
        <f t="shared" si="12"/>
        <v>-0.043</v>
      </c>
    </row>
    <row r="671" ht="36" customHeight="1" spans="1:5">
      <c r="A671" s="421">
        <v>2100399</v>
      </c>
      <c r="B671" s="422" t="s">
        <v>610</v>
      </c>
      <c r="C671" s="310">
        <v>199</v>
      </c>
      <c r="D671" s="310">
        <v>354</v>
      </c>
      <c r="E671" s="121">
        <f t="shared" si="12"/>
        <v>0.779</v>
      </c>
    </row>
    <row r="672" ht="44" customHeight="1" spans="1:5">
      <c r="A672" s="423">
        <v>21004</v>
      </c>
      <c r="B672" s="302" t="s">
        <v>611</v>
      </c>
      <c r="C672" s="307">
        <f>SUM(C673:C683)</f>
        <v>3363</v>
      </c>
      <c r="D672" s="307">
        <v>3611</v>
      </c>
      <c r="E672" s="117">
        <f t="shared" si="12"/>
        <v>0.074</v>
      </c>
    </row>
    <row r="673" ht="44" customHeight="1" spans="1:5">
      <c r="A673" s="421">
        <v>2100401</v>
      </c>
      <c r="B673" s="422" t="s">
        <v>1726</v>
      </c>
      <c r="C673" s="310">
        <v>732</v>
      </c>
      <c r="D673" s="310">
        <v>684</v>
      </c>
      <c r="E673" s="121">
        <f t="shared" si="12"/>
        <v>-0.066</v>
      </c>
    </row>
    <row r="674" ht="44" customHeight="1" spans="1:5">
      <c r="A674" s="421">
        <v>2100402</v>
      </c>
      <c r="B674" s="422" t="s">
        <v>1727</v>
      </c>
      <c r="C674" s="310">
        <v>146</v>
      </c>
      <c r="D674" s="310">
        <v>139</v>
      </c>
      <c r="E674" s="121">
        <f t="shared" si="12"/>
        <v>-0.048</v>
      </c>
    </row>
    <row r="675" ht="44" customHeight="1" spans="1:5">
      <c r="A675" s="421">
        <v>2100403</v>
      </c>
      <c r="B675" s="422" t="s">
        <v>614</v>
      </c>
      <c r="C675" s="310">
        <v>720</v>
      </c>
      <c r="D675" s="310">
        <v>730</v>
      </c>
      <c r="E675" s="121">
        <f t="shared" si="12"/>
        <v>0.014</v>
      </c>
    </row>
    <row r="676" ht="36" customHeight="1" spans="1:5">
      <c r="A676" s="421">
        <v>2100404</v>
      </c>
      <c r="B676" s="422" t="s">
        <v>615</v>
      </c>
      <c r="C676" s="310">
        <v>0</v>
      </c>
      <c r="D676" s="310">
        <v>0</v>
      </c>
      <c r="E676" s="121" t="str">
        <f t="shared" si="12"/>
        <v/>
      </c>
    </row>
    <row r="677" ht="44" customHeight="1" spans="1:5">
      <c r="A677" s="421">
        <v>2100405</v>
      </c>
      <c r="B677" s="422" t="s">
        <v>1728</v>
      </c>
      <c r="C677" s="310">
        <v>200</v>
      </c>
      <c r="D677" s="310">
        <v>205</v>
      </c>
      <c r="E677" s="121">
        <f t="shared" si="12"/>
        <v>0.025</v>
      </c>
    </row>
    <row r="678" ht="36" customHeight="1" spans="1:5">
      <c r="A678" s="421">
        <v>2100406</v>
      </c>
      <c r="B678" s="422" t="s">
        <v>617</v>
      </c>
      <c r="C678" s="310">
        <v>0</v>
      </c>
      <c r="D678" s="310">
        <v>0</v>
      </c>
      <c r="E678" s="121" t="str">
        <f t="shared" si="12"/>
        <v/>
      </c>
    </row>
    <row r="679" ht="36" customHeight="1" spans="1:5">
      <c r="A679" s="421">
        <v>2100407</v>
      </c>
      <c r="B679" s="422" t="s">
        <v>618</v>
      </c>
      <c r="C679" s="310">
        <v>0</v>
      </c>
      <c r="D679" s="310">
        <v>0</v>
      </c>
      <c r="E679" s="121" t="str">
        <f t="shared" si="12"/>
        <v/>
      </c>
    </row>
    <row r="680" ht="36" customHeight="1" spans="1:5">
      <c r="A680" s="421">
        <v>2100408</v>
      </c>
      <c r="B680" s="422" t="s">
        <v>619</v>
      </c>
      <c r="C680" s="310">
        <v>847</v>
      </c>
      <c r="D680" s="310">
        <v>880</v>
      </c>
      <c r="E680" s="121">
        <f t="shared" si="12"/>
        <v>0.039</v>
      </c>
    </row>
    <row r="681" ht="44" customHeight="1" spans="1:5">
      <c r="A681" s="421">
        <v>2100409</v>
      </c>
      <c r="B681" s="422" t="s">
        <v>620</v>
      </c>
      <c r="C681" s="310">
        <v>234</v>
      </c>
      <c r="D681" s="310">
        <v>570</v>
      </c>
      <c r="E681" s="121">
        <f t="shared" si="12"/>
        <v>1.436</v>
      </c>
    </row>
    <row r="682" ht="44" customHeight="1" spans="1:5">
      <c r="A682" s="421">
        <v>2100410</v>
      </c>
      <c r="B682" s="422" t="s">
        <v>621</v>
      </c>
      <c r="C682" s="310">
        <v>484</v>
      </c>
      <c r="D682" s="310">
        <v>403</v>
      </c>
      <c r="E682" s="121">
        <f t="shared" si="12"/>
        <v>-0.167</v>
      </c>
    </row>
    <row r="683" ht="36" customHeight="1" spans="1:5">
      <c r="A683" s="421">
        <v>2100499</v>
      </c>
      <c r="B683" s="422" t="s">
        <v>622</v>
      </c>
      <c r="C683" s="310">
        <v>0</v>
      </c>
      <c r="D683" s="310">
        <v>0</v>
      </c>
      <c r="E683" s="121" t="str">
        <f t="shared" si="12"/>
        <v/>
      </c>
    </row>
    <row r="684" ht="44" customHeight="1" spans="1:5">
      <c r="A684" s="423">
        <v>21006</v>
      </c>
      <c r="B684" s="302" t="s">
        <v>623</v>
      </c>
      <c r="C684" s="307">
        <f>SUM(C685:C686)</f>
        <v>0</v>
      </c>
      <c r="D684" s="307">
        <v>50</v>
      </c>
      <c r="E684" s="117" t="str">
        <f t="shared" si="12"/>
        <v/>
      </c>
    </row>
    <row r="685" ht="44" customHeight="1" spans="1:5">
      <c r="A685" s="421">
        <v>2100601</v>
      </c>
      <c r="B685" s="422" t="s">
        <v>624</v>
      </c>
      <c r="C685" s="310">
        <v>0</v>
      </c>
      <c r="D685" s="310">
        <v>50</v>
      </c>
      <c r="E685" s="121" t="str">
        <f t="shared" si="12"/>
        <v/>
      </c>
    </row>
    <row r="686" ht="36" customHeight="1" spans="1:5">
      <c r="A686" s="421">
        <v>2100699</v>
      </c>
      <c r="B686" s="422" t="s">
        <v>625</v>
      </c>
      <c r="C686" s="310">
        <v>0</v>
      </c>
      <c r="D686" s="310">
        <v>0</v>
      </c>
      <c r="E686" s="121" t="str">
        <f t="shared" si="12"/>
        <v/>
      </c>
    </row>
    <row r="687" ht="44" customHeight="1" spans="1:5">
      <c r="A687" s="423">
        <v>21007</v>
      </c>
      <c r="B687" s="302" t="s">
        <v>626</v>
      </c>
      <c r="C687" s="307">
        <f>SUM(C688:C690)</f>
        <v>192</v>
      </c>
      <c r="D687" s="307">
        <v>462</v>
      </c>
      <c r="E687" s="117">
        <f t="shared" si="12"/>
        <v>1.406</v>
      </c>
    </row>
    <row r="688" ht="44" customHeight="1" spans="1:5">
      <c r="A688" s="421">
        <v>2100716</v>
      </c>
      <c r="B688" s="422" t="s">
        <v>627</v>
      </c>
      <c r="C688" s="310">
        <v>0</v>
      </c>
      <c r="D688" s="310">
        <v>0</v>
      </c>
      <c r="E688" s="121" t="str">
        <f t="shared" si="12"/>
        <v/>
      </c>
    </row>
    <row r="689" ht="44" customHeight="1" spans="1:5">
      <c r="A689" s="421">
        <v>2100717</v>
      </c>
      <c r="B689" s="422" t="s">
        <v>628</v>
      </c>
      <c r="C689" s="310">
        <v>71</v>
      </c>
      <c r="D689" s="310">
        <v>64</v>
      </c>
      <c r="E689" s="121">
        <f t="shared" si="12"/>
        <v>-0.099</v>
      </c>
    </row>
    <row r="690" ht="44" customHeight="1" spans="1:5">
      <c r="A690" s="421">
        <v>2100799</v>
      </c>
      <c r="B690" s="422" t="s">
        <v>629</v>
      </c>
      <c r="C690" s="310">
        <v>121</v>
      </c>
      <c r="D690" s="310">
        <v>398</v>
      </c>
      <c r="E690" s="121">
        <f t="shared" si="12"/>
        <v>2.289</v>
      </c>
    </row>
    <row r="691" ht="44" customHeight="1" spans="1:5">
      <c r="A691" s="423">
        <v>21011</v>
      </c>
      <c r="B691" s="302" t="s">
        <v>630</v>
      </c>
      <c r="C691" s="307">
        <f>SUM(C692:C695)</f>
        <v>6395</v>
      </c>
      <c r="D691" s="307">
        <v>7076</v>
      </c>
      <c r="E691" s="117">
        <f t="shared" si="12"/>
        <v>0.106</v>
      </c>
    </row>
    <row r="692" ht="44" customHeight="1" spans="1:5">
      <c r="A692" s="421">
        <v>2101101</v>
      </c>
      <c r="B692" s="422" t="s">
        <v>631</v>
      </c>
      <c r="C692" s="310">
        <v>1131</v>
      </c>
      <c r="D692" s="310">
        <v>1285</v>
      </c>
      <c r="E692" s="121">
        <f t="shared" si="12"/>
        <v>0.136</v>
      </c>
    </row>
    <row r="693" ht="44" customHeight="1" spans="1:5">
      <c r="A693" s="421">
        <v>2101102</v>
      </c>
      <c r="B693" s="422" t="s">
        <v>632</v>
      </c>
      <c r="C693" s="310">
        <v>2531</v>
      </c>
      <c r="D693" s="310">
        <v>2528</v>
      </c>
      <c r="E693" s="121">
        <f t="shared" si="12"/>
        <v>-0.001</v>
      </c>
    </row>
    <row r="694" ht="44" customHeight="1" spans="1:5">
      <c r="A694" s="421">
        <v>2101103</v>
      </c>
      <c r="B694" s="422" t="s">
        <v>633</v>
      </c>
      <c r="C694" s="310">
        <v>2733</v>
      </c>
      <c r="D694" s="310">
        <v>2877</v>
      </c>
      <c r="E694" s="121">
        <f t="shared" si="12"/>
        <v>0.053</v>
      </c>
    </row>
    <row r="695" ht="44" customHeight="1" spans="1:5">
      <c r="A695" s="421">
        <v>2101199</v>
      </c>
      <c r="B695" s="422" t="s">
        <v>634</v>
      </c>
      <c r="C695" s="310">
        <v>0</v>
      </c>
      <c r="D695" s="310">
        <v>386</v>
      </c>
      <c r="E695" s="121" t="str">
        <f t="shared" si="12"/>
        <v/>
      </c>
    </row>
    <row r="696" ht="44" customHeight="1" spans="1:5">
      <c r="A696" s="423">
        <v>21012</v>
      </c>
      <c r="B696" s="302" t="s">
        <v>635</v>
      </c>
      <c r="C696" s="307">
        <f>SUM(C697:C699)</f>
        <v>557</v>
      </c>
      <c r="D696" s="307">
        <v>721</v>
      </c>
      <c r="E696" s="117">
        <f t="shared" si="12"/>
        <v>0.294</v>
      </c>
    </row>
    <row r="697" ht="36" customHeight="1" spans="1:5">
      <c r="A697" s="421">
        <v>2101201</v>
      </c>
      <c r="B697" s="422" t="s">
        <v>636</v>
      </c>
      <c r="C697" s="310">
        <v>0</v>
      </c>
      <c r="D697" s="310">
        <v>80</v>
      </c>
      <c r="E697" s="121" t="str">
        <f t="shared" si="12"/>
        <v/>
      </c>
    </row>
    <row r="698" ht="44" customHeight="1" spans="1:5">
      <c r="A698" s="421">
        <v>2101202</v>
      </c>
      <c r="B698" s="422" t="s">
        <v>637</v>
      </c>
      <c r="C698" s="310">
        <v>557</v>
      </c>
      <c r="D698" s="310">
        <v>641</v>
      </c>
      <c r="E698" s="121">
        <f t="shared" si="12"/>
        <v>0.151</v>
      </c>
    </row>
    <row r="699" ht="36" customHeight="1" spans="1:5">
      <c r="A699" s="421">
        <v>2101299</v>
      </c>
      <c r="B699" s="422" t="s">
        <v>638</v>
      </c>
      <c r="C699" s="310">
        <v>0</v>
      </c>
      <c r="D699" s="310">
        <v>0</v>
      </c>
      <c r="E699" s="121" t="str">
        <f t="shared" si="12"/>
        <v/>
      </c>
    </row>
    <row r="700" ht="36" customHeight="1" spans="1:5">
      <c r="A700" s="423">
        <v>21013</v>
      </c>
      <c r="B700" s="302" t="s">
        <v>639</v>
      </c>
      <c r="C700" s="307">
        <f>SUM(C701:C703)</f>
        <v>1288</v>
      </c>
      <c r="D700" s="307">
        <v>1125</v>
      </c>
      <c r="E700" s="117">
        <f t="shared" si="12"/>
        <v>-0.127</v>
      </c>
    </row>
    <row r="701" ht="36" customHeight="1" spans="1:5">
      <c r="A701" s="421">
        <v>2101301</v>
      </c>
      <c r="B701" s="422" t="s">
        <v>640</v>
      </c>
      <c r="C701" s="310">
        <v>1283</v>
      </c>
      <c r="D701" s="310">
        <v>1125</v>
      </c>
      <c r="E701" s="121">
        <f t="shared" si="12"/>
        <v>-0.123</v>
      </c>
    </row>
    <row r="702" ht="36" customHeight="1" spans="1:5">
      <c r="A702" s="421">
        <v>2101302</v>
      </c>
      <c r="B702" s="422" t="s">
        <v>641</v>
      </c>
      <c r="C702" s="310">
        <v>0</v>
      </c>
      <c r="D702" s="310">
        <v>0</v>
      </c>
      <c r="E702" s="121" t="str">
        <f t="shared" si="12"/>
        <v/>
      </c>
    </row>
    <row r="703" ht="36" customHeight="1" spans="1:5">
      <c r="A703" s="421">
        <v>2101399</v>
      </c>
      <c r="B703" s="422" t="s">
        <v>642</v>
      </c>
      <c r="C703" s="310">
        <v>5</v>
      </c>
      <c r="D703" s="310">
        <v>0</v>
      </c>
      <c r="E703" s="121">
        <f t="shared" si="12"/>
        <v>-1</v>
      </c>
    </row>
    <row r="704" ht="44" customHeight="1" spans="1:5">
      <c r="A704" s="423">
        <v>21014</v>
      </c>
      <c r="B704" s="302" t="s">
        <v>643</v>
      </c>
      <c r="C704" s="307">
        <f>SUM(C705:C706)</f>
        <v>247</v>
      </c>
      <c r="D704" s="307">
        <v>256</v>
      </c>
      <c r="E704" s="117">
        <f t="shared" si="12"/>
        <v>0.036</v>
      </c>
    </row>
    <row r="705" ht="44" customHeight="1" spans="1:5">
      <c r="A705" s="421">
        <v>2101401</v>
      </c>
      <c r="B705" s="422" t="s">
        <v>644</v>
      </c>
      <c r="C705" s="310">
        <v>247</v>
      </c>
      <c r="D705" s="310">
        <v>256</v>
      </c>
      <c r="E705" s="121">
        <f t="shared" si="12"/>
        <v>0.036</v>
      </c>
    </row>
    <row r="706" ht="36" customHeight="1" spans="1:5">
      <c r="A706" s="421">
        <v>2101499</v>
      </c>
      <c r="B706" s="422" t="s">
        <v>645</v>
      </c>
      <c r="C706" s="310">
        <v>0</v>
      </c>
      <c r="D706" s="310">
        <v>0</v>
      </c>
      <c r="E706" s="121" t="str">
        <f t="shared" si="12"/>
        <v/>
      </c>
    </row>
    <row r="707" ht="44" customHeight="1" spans="1:5">
      <c r="A707" s="423">
        <v>21015</v>
      </c>
      <c r="B707" s="302" t="s">
        <v>646</v>
      </c>
      <c r="C707" s="307">
        <f>SUM(C708:C715)</f>
        <v>363</v>
      </c>
      <c r="D707" s="307">
        <v>335</v>
      </c>
      <c r="E707" s="117">
        <f t="shared" si="12"/>
        <v>-0.077</v>
      </c>
    </row>
    <row r="708" ht="44" customHeight="1" spans="1:5">
      <c r="A708" s="421">
        <v>2101501</v>
      </c>
      <c r="B708" s="422" t="s">
        <v>156</v>
      </c>
      <c r="C708" s="310">
        <v>306</v>
      </c>
      <c r="D708" s="310">
        <v>299</v>
      </c>
      <c r="E708" s="121">
        <f t="shared" si="12"/>
        <v>-0.023</v>
      </c>
    </row>
    <row r="709" ht="36" customHeight="1" spans="1:5">
      <c r="A709" s="421">
        <v>2101502</v>
      </c>
      <c r="B709" s="422" t="s">
        <v>157</v>
      </c>
      <c r="C709" s="310">
        <v>0</v>
      </c>
      <c r="D709" s="310">
        <v>0</v>
      </c>
      <c r="E709" s="121" t="str">
        <f t="shared" si="12"/>
        <v/>
      </c>
    </row>
    <row r="710" ht="36" customHeight="1" spans="1:5">
      <c r="A710" s="421">
        <v>2101503</v>
      </c>
      <c r="B710" s="422" t="s">
        <v>158</v>
      </c>
      <c r="C710" s="310">
        <v>0</v>
      </c>
      <c r="D710" s="310">
        <v>0</v>
      </c>
      <c r="E710" s="121" t="str">
        <f t="shared" si="12"/>
        <v/>
      </c>
    </row>
    <row r="711" ht="36" customHeight="1" spans="1:5">
      <c r="A711" s="421">
        <v>2101504</v>
      </c>
      <c r="B711" s="422" t="s">
        <v>197</v>
      </c>
      <c r="C711" s="310">
        <v>0</v>
      </c>
      <c r="D711" s="310">
        <v>0</v>
      </c>
      <c r="E711" s="121" t="str">
        <f t="shared" ref="E711:E719" si="13">IF(C711&gt;0,(D711-C711)/C711,"")</f>
        <v/>
      </c>
    </row>
    <row r="712" ht="44" customHeight="1" spans="1:5">
      <c r="A712" s="421">
        <v>2101505</v>
      </c>
      <c r="B712" s="422" t="s">
        <v>647</v>
      </c>
      <c r="C712" s="310">
        <v>42</v>
      </c>
      <c r="D712" s="310">
        <v>33</v>
      </c>
      <c r="E712" s="121">
        <f t="shared" si="13"/>
        <v>-0.214</v>
      </c>
    </row>
    <row r="713" ht="44" customHeight="1" spans="1:5">
      <c r="A713" s="421">
        <v>2101506</v>
      </c>
      <c r="B713" s="422" t="s">
        <v>648</v>
      </c>
      <c r="C713" s="310">
        <v>15</v>
      </c>
      <c r="D713" s="310">
        <v>3</v>
      </c>
      <c r="E713" s="121">
        <f t="shared" si="13"/>
        <v>-0.8</v>
      </c>
    </row>
    <row r="714" ht="44" customHeight="1" spans="1:5">
      <c r="A714" s="421">
        <v>2101550</v>
      </c>
      <c r="B714" s="422" t="s">
        <v>165</v>
      </c>
      <c r="C714" s="310">
        <v>0</v>
      </c>
      <c r="D714" s="310">
        <v>0</v>
      </c>
      <c r="E714" s="121" t="str">
        <f t="shared" si="13"/>
        <v/>
      </c>
    </row>
    <row r="715" ht="36" customHeight="1" spans="1:5">
      <c r="A715" s="421">
        <v>2101599</v>
      </c>
      <c r="B715" s="422" t="s">
        <v>649</v>
      </c>
      <c r="C715" s="310">
        <v>0</v>
      </c>
      <c r="D715" s="310">
        <v>0</v>
      </c>
      <c r="E715" s="121" t="str">
        <f t="shared" si="13"/>
        <v/>
      </c>
    </row>
    <row r="716" ht="36" customHeight="1" spans="1:5">
      <c r="A716" s="423">
        <v>21016</v>
      </c>
      <c r="B716" s="302" t="s">
        <v>650</v>
      </c>
      <c r="C716" s="307">
        <f>SUM(C717)</f>
        <v>97</v>
      </c>
      <c r="D716" s="307">
        <v>99</v>
      </c>
      <c r="E716" s="117">
        <f t="shared" si="13"/>
        <v>0.021</v>
      </c>
    </row>
    <row r="717" ht="36" customHeight="1" spans="1:5">
      <c r="A717" s="421">
        <v>2101601</v>
      </c>
      <c r="B717" s="422" t="s">
        <v>650</v>
      </c>
      <c r="C717" s="310">
        <v>97</v>
      </c>
      <c r="D717" s="310">
        <v>99</v>
      </c>
      <c r="E717" s="121">
        <f t="shared" si="13"/>
        <v>0.021</v>
      </c>
    </row>
    <row r="718" ht="44" customHeight="1" spans="1:5">
      <c r="A718" s="423">
        <v>21099</v>
      </c>
      <c r="B718" s="302" t="s">
        <v>651</v>
      </c>
      <c r="C718" s="307">
        <f>SUM(C719)</f>
        <v>19</v>
      </c>
      <c r="D718" s="307">
        <v>490</v>
      </c>
      <c r="E718" s="117">
        <f t="shared" si="13"/>
        <v>24.789</v>
      </c>
    </row>
    <row r="719" ht="44" customHeight="1" spans="1:5">
      <c r="A719" s="426">
        <v>2109999</v>
      </c>
      <c r="B719" s="422" t="s">
        <v>651</v>
      </c>
      <c r="C719" s="310">
        <v>19</v>
      </c>
      <c r="D719" s="310">
        <v>490</v>
      </c>
      <c r="E719" s="121">
        <f t="shared" si="13"/>
        <v>24.789</v>
      </c>
    </row>
    <row r="720" ht="44" customHeight="1" spans="1:5">
      <c r="A720" s="423">
        <v>211</v>
      </c>
      <c r="B720" s="300" t="s">
        <v>119</v>
      </c>
      <c r="C720" s="307">
        <f>SUM(C721,C731,C735,C744,C751,C758,C764,C767,C770,C772,C774,C780,C782,C784,C799)</f>
        <v>44947</v>
      </c>
      <c r="D720" s="307">
        <v>42795</v>
      </c>
      <c r="E720" s="117">
        <f t="shared" ref="E720:E760" si="14">IF(C720&gt;0,(D720-C720)/C720,"")</f>
        <v>-0.048</v>
      </c>
    </row>
    <row r="721" ht="44" customHeight="1" spans="1:5">
      <c r="A721" s="423">
        <v>21101</v>
      </c>
      <c r="B721" s="302" t="s">
        <v>652</v>
      </c>
      <c r="C721" s="307">
        <f>SUM(C722:C730)</f>
        <v>1035</v>
      </c>
      <c r="D721" s="307">
        <v>1085</v>
      </c>
      <c r="E721" s="117">
        <f t="shared" si="14"/>
        <v>0.048</v>
      </c>
    </row>
    <row r="722" ht="44" customHeight="1" spans="1:5">
      <c r="A722" s="421">
        <v>2110101</v>
      </c>
      <c r="B722" s="422" t="s">
        <v>156</v>
      </c>
      <c r="C722" s="310">
        <v>66</v>
      </c>
      <c r="D722" s="310">
        <v>145</v>
      </c>
      <c r="E722" s="121">
        <f t="shared" si="14"/>
        <v>1.197</v>
      </c>
    </row>
    <row r="723" ht="44" customHeight="1" spans="1:5">
      <c r="A723" s="421">
        <v>2110102</v>
      </c>
      <c r="B723" s="422" t="s">
        <v>157</v>
      </c>
      <c r="C723" s="310">
        <v>69</v>
      </c>
      <c r="D723" s="310">
        <v>0</v>
      </c>
      <c r="E723" s="121">
        <f t="shared" si="14"/>
        <v>-1</v>
      </c>
    </row>
    <row r="724" ht="44" customHeight="1" spans="1:5">
      <c r="A724" s="421">
        <v>2110103</v>
      </c>
      <c r="B724" s="422" t="s">
        <v>158</v>
      </c>
      <c r="C724" s="310">
        <v>0</v>
      </c>
      <c r="D724" s="310">
        <v>0</v>
      </c>
      <c r="E724" s="121" t="str">
        <f t="shared" si="14"/>
        <v/>
      </c>
    </row>
    <row r="725" ht="44" customHeight="1" spans="1:5">
      <c r="A725" s="421">
        <v>2110104</v>
      </c>
      <c r="B725" s="422" t="s">
        <v>653</v>
      </c>
      <c r="C725" s="310">
        <v>0</v>
      </c>
      <c r="D725" s="310">
        <v>0</v>
      </c>
      <c r="E725" s="121" t="str">
        <f t="shared" si="14"/>
        <v/>
      </c>
    </row>
    <row r="726" ht="44" customHeight="1" spans="1:5">
      <c r="A726" s="421">
        <v>2110105</v>
      </c>
      <c r="B726" s="422" t="s">
        <v>654</v>
      </c>
      <c r="C726" s="310">
        <v>0</v>
      </c>
      <c r="D726" s="310">
        <v>0</v>
      </c>
      <c r="E726" s="121" t="str">
        <f t="shared" si="14"/>
        <v/>
      </c>
    </row>
    <row r="727" ht="44" customHeight="1" spans="1:5">
      <c r="A727" s="421">
        <v>2110106</v>
      </c>
      <c r="B727" s="422" t="s">
        <v>655</v>
      </c>
      <c r="C727" s="310">
        <v>0</v>
      </c>
      <c r="D727" s="310">
        <v>0</v>
      </c>
      <c r="E727" s="121" t="str">
        <f t="shared" si="14"/>
        <v/>
      </c>
    </row>
    <row r="728" ht="44" customHeight="1" spans="1:5">
      <c r="A728" s="421">
        <v>2110107</v>
      </c>
      <c r="B728" s="422" t="s">
        <v>656</v>
      </c>
      <c r="C728" s="310">
        <v>0</v>
      </c>
      <c r="D728" s="310">
        <v>0</v>
      </c>
      <c r="E728" s="121" t="str">
        <f t="shared" si="14"/>
        <v/>
      </c>
    </row>
    <row r="729" ht="44" customHeight="1" spans="1:5">
      <c r="A729" s="421">
        <v>2110108</v>
      </c>
      <c r="B729" s="422" t="s">
        <v>657</v>
      </c>
      <c r="C729" s="310">
        <v>0</v>
      </c>
      <c r="D729" s="310">
        <v>0</v>
      </c>
      <c r="E729" s="121" t="str">
        <f t="shared" si="14"/>
        <v/>
      </c>
    </row>
    <row r="730" ht="44" customHeight="1" spans="1:5">
      <c r="A730" s="421">
        <v>2110199</v>
      </c>
      <c r="B730" s="422" t="s">
        <v>658</v>
      </c>
      <c r="C730" s="310">
        <v>900</v>
      </c>
      <c r="D730" s="310">
        <v>940</v>
      </c>
      <c r="E730" s="121">
        <f t="shared" si="14"/>
        <v>0.044</v>
      </c>
    </row>
    <row r="731" ht="44" customHeight="1" spans="1:5">
      <c r="A731" s="423">
        <v>21102</v>
      </c>
      <c r="B731" s="302" t="s">
        <v>659</v>
      </c>
      <c r="C731" s="307">
        <f>SUM(C732:C734)</f>
        <v>45</v>
      </c>
      <c r="D731" s="307">
        <v>0</v>
      </c>
      <c r="E731" s="117">
        <f t="shared" si="14"/>
        <v>-1</v>
      </c>
    </row>
    <row r="732" ht="36" customHeight="1" spans="1:5">
      <c r="A732" s="421">
        <v>2110203</v>
      </c>
      <c r="B732" s="422" t="s">
        <v>660</v>
      </c>
      <c r="C732" s="310">
        <v>0</v>
      </c>
      <c r="D732" s="310">
        <v>0</v>
      </c>
      <c r="E732" s="121" t="str">
        <f t="shared" si="14"/>
        <v/>
      </c>
    </row>
    <row r="733" ht="44" customHeight="1" spans="1:5">
      <c r="A733" s="421">
        <v>2110204</v>
      </c>
      <c r="B733" s="422" t="s">
        <v>661</v>
      </c>
      <c r="C733" s="310">
        <v>0</v>
      </c>
      <c r="D733" s="310">
        <v>0</v>
      </c>
      <c r="E733" s="121" t="str">
        <f t="shared" si="14"/>
        <v/>
      </c>
    </row>
    <row r="734" ht="44" customHeight="1" spans="1:5">
      <c r="A734" s="421">
        <v>2110299</v>
      </c>
      <c r="B734" s="422" t="s">
        <v>662</v>
      </c>
      <c r="C734" s="310">
        <v>45</v>
      </c>
      <c r="D734" s="310">
        <v>0</v>
      </c>
      <c r="E734" s="121">
        <f t="shared" si="14"/>
        <v>-1</v>
      </c>
    </row>
    <row r="735" ht="44" customHeight="1" spans="1:5">
      <c r="A735" s="423">
        <v>21103</v>
      </c>
      <c r="B735" s="302" t="s">
        <v>663</v>
      </c>
      <c r="C735" s="307">
        <f>SUM(C736:C743)</f>
        <v>41349</v>
      </c>
      <c r="D735" s="307">
        <v>40311</v>
      </c>
      <c r="E735" s="117">
        <f t="shared" si="14"/>
        <v>-0.025</v>
      </c>
    </row>
    <row r="736" ht="44" customHeight="1" spans="1:5">
      <c r="A736" s="421">
        <v>2110301</v>
      </c>
      <c r="B736" s="422" t="s">
        <v>664</v>
      </c>
      <c r="C736" s="310">
        <v>0</v>
      </c>
      <c r="D736" s="310">
        <v>0</v>
      </c>
      <c r="E736" s="121" t="str">
        <f t="shared" si="14"/>
        <v/>
      </c>
    </row>
    <row r="737" ht="44" customHeight="1" spans="1:5">
      <c r="A737" s="421">
        <v>2110302</v>
      </c>
      <c r="B737" s="422" t="s">
        <v>665</v>
      </c>
      <c r="C737" s="310">
        <v>41349</v>
      </c>
      <c r="D737" s="310">
        <v>40311</v>
      </c>
      <c r="E737" s="121">
        <f t="shared" si="14"/>
        <v>-0.025</v>
      </c>
    </row>
    <row r="738" ht="36" customHeight="1" spans="1:5">
      <c r="A738" s="421">
        <v>2110303</v>
      </c>
      <c r="B738" s="422" t="s">
        <v>666</v>
      </c>
      <c r="C738" s="310">
        <v>0</v>
      </c>
      <c r="D738" s="310">
        <v>0</v>
      </c>
      <c r="E738" s="121" t="str">
        <f t="shared" si="14"/>
        <v/>
      </c>
    </row>
    <row r="739" ht="44" customHeight="1" spans="1:5">
      <c r="A739" s="421">
        <v>2110304</v>
      </c>
      <c r="B739" s="422" t="s">
        <v>667</v>
      </c>
      <c r="C739" s="310">
        <v>0</v>
      </c>
      <c r="D739" s="310">
        <v>0</v>
      </c>
      <c r="E739" s="121" t="str">
        <f t="shared" si="14"/>
        <v/>
      </c>
    </row>
    <row r="740" ht="36" customHeight="1" spans="1:5">
      <c r="A740" s="421">
        <v>2110305</v>
      </c>
      <c r="B740" s="422" t="s">
        <v>668</v>
      </c>
      <c r="C740" s="310">
        <v>0</v>
      </c>
      <c r="D740" s="310">
        <v>0</v>
      </c>
      <c r="E740" s="121" t="str">
        <f t="shared" si="14"/>
        <v/>
      </c>
    </row>
    <row r="741" ht="36" customHeight="1" spans="1:5">
      <c r="A741" s="421">
        <v>2110306</v>
      </c>
      <c r="B741" s="422" t="s">
        <v>669</v>
      </c>
      <c r="C741" s="310">
        <v>0</v>
      </c>
      <c r="D741" s="310">
        <v>0</v>
      </c>
      <c r="E741" s="121" t="str">
        <f t="shared" si="14"/>
        <v/>
      </c>
    </row>
    <row r="742" ht="44" customHeight="1" spans="1:5">
      <c r="A742" s="427">
        <v>2110307</v>
      </c>
      <c r="B742" s="422" t="s">
        <v>670</v>
      </c>
      <c r="C742" s="310">
        <v>0</v>
      </c>
      <c r="D742" s="310">
        <v>0</v>
      </c>
      <c r="E742" s="121" t="str">
        <f t="shared" si="14"/>
        <v/>
      </c>
    </row>
    <row r="743" ht="44" customHeight="1" spans="1:5">
      <c r="A743" s="421">
        <v>2110399</v>
      </c>
      <c r="B743" s="422" t="s">
        <v>671</v>
      </c>
      <c r="C743" s="310">
        <v>0</v>
      </c>
      <c r="D743" s="310">
        <v>0</v>
      </c>
      <c r="E743" s="121" t="str">
        <f t="shared" si="14"/>
        <v/>
      </c>
    </row>
    <row r="744" ht="44" customHeight="1" spans="1:5">
      <c r="A744" s="423">
        <v>21104</v>
      </c>
      <c r="B744" s="302" t="s">
        <v>672</v>
      </c>
      <c r="C744" s="307">
        <f>SUM(C745:C750)</f>
        <v>755</v>
      </c>
      <c r="D744" s="307">
        <v>369</v>
      </c>
      <c r="E744" s="117">
        <f t="shared" si="14"/>
        <v>-0.511</v>
      </c>
    </row>
    <row r="745" ht="44" customHeight="1" spans="1:5">
      <c r="A745" s="421">
        <v>2110401</v>
      </c>
      <c r="B745" s="422" t="s">
        <v>673</v>
      </c>
      <c r="C745" s="310">
        <v>520</v>
      </c>
      <c r="D745" s="310">
        <v>0</v>
      </c>
      <c r="E745" s="121">
        <f t="shared" si="14"/>
        <v>-1</v>
      </c>
    </row>
    <row r="746" ht="44" customHeight="1" spans="1:5">
      <c r="A746" s="421">
        <v>2110402</v>
      </c>
      <c r="B746" s="422" t="s">
        <v>674</v>
      </c>
      <c r="C746" s="310">
        <v>0</v>
      </c>
      <c r="D746" s="310">
        <v>0</v>
      </c>
      <c r="E746" s="121" t="str">
        <f t="shared" si="14"/>
        <v/>
      </c>
    </row>
    <row r="747" ht="44" customHeight="1" spans="1:5">
      <c r="A747" s="421">
        <v>2110404</v>
      </c>
      <c r="B747" s="422" t="s">
        <v>675</v>
      </c>
      <c r="C747" s="310">
        <v>0</v>
      </c>
      <c r="D747" s="310">
        <v>0</v>
      </c>
      <c r="E747" s="121" t="str">
        <f t="shared" si="14"/>
        <v/>
      </c>
    </row>
    <row r="748" ht="36" customHeight="1" spans="1:5">
      <c r="A748" s="421">
        <v>2110405</v>
      </c>
      <c r="B748" s="428" t="s">
        <v>676</v>
      </c>
      <c r="C748" s="310">
        <v>0</v>
      </c>
      <c r="D748" s="310">
        <v>0</v>
      </c>
      <c r="E748" s="121" t="str">
        <f t="shared" si="14"/>
        <v/>
      </c>
    </row>
    <row r="749" ht="44" customHeight="1" spans="1:5">
      <c r="A749" s="421">
        <v>2110406</v>
      </c>
      <c r="B749" s="428" t="s">
        <v>677</v>
      </c>
      <c r="C749" s="310">
        <v>0</v>
      </c>
      <c r="D749" s="310">
        <v>0</v>
      </c>
      <c r="E749" s="121" t="str">
        <f t="shared" si="14"/>
        <v/>
      </c>
    </row>
    <row r="750" ht="44" customHeight="1" spans="1:5">
      <c r="A750" s="421">
        <v>2110499</v>
      </c>
      <c r="B750" s="422" t="s">
        <v>678</v>
      </c>
      <c r="C750" s="310">
        <v>235</v>
      </c>
      <c r="D750" s="310">
        <v>369</v>
      </c>
      <c r="E750" s="121">
        <f t="shared" si="14"/>
        <v>0.57</v>
      </c>
    </row>
    <row r="751" ht="36" customHeight="1" spans="1:5">
      <c r="A751" s="423">
        <v>21105</v>
      </c>
      <c r="B751" s="302" t="s">
        <v>679</v>
      </c>
      <c r="C751" s="307">
        <f>SUM(C752:C757)</f>
        <v>1277</v>
      </c>
      <c r="D751" s="307">
        <v>1030</v>
      </c>
      <c r="E751" s="117">
        <f t="shared" si="14"/>
        <v>-0.193</v>
      </c>
    </row>
    <row r="752" ht="36" customHeight="1" spans="1:5">
      <c r="A752" s="421">
        <v>2110501</v>
      </c>
      <c r="B752" s="422" t="s">
        <v>680</v>
      </c>
      <c r="C752" s="310">
        <v>1277</v>
      </c>
      <c r="D752" s="310">
        <v>1030</v>
      </c>
      <c r="E752" s="121">
        <f t="shared" si="14"/>
        <v>-0.193</v>
      </c>
    </row>
    <row r="753" ht="36" customHeight="1" spans="1:5">
      <c r="A753" s="421">
        <v>2110502</v>
      </c>
      <c r="B753" s="422" t="s">
        <v>681</v>
      </c>
      <c r="C753" s="310">
        <v>0</v>
      </c>
      <c r="D753" s="310">
        <v>0</v>
      </c>
      <c r="E753" s="121" t="str">
        <f t="shared" si="14"/>
        <v/>
      </c>
    </row>
    <row r="754" ht="36" customHeight="1" spans="1:5">
      <c r="A754" s="421">
        <v>2110503</v>
      </c>
      <c r="B754" s="422" t="s">
        <v>682</v>
      </c>
      <c r="C754" s="310">
        <v>0</v>
      </c>
      <c r="D754" s="310">
        <v>0</v>
      </c>
      <c r="E754" s="121" t="str">
        <f t="shared" si="14"/>
        <v/>
      </c>
    </row>
    <row r="755" ht="36" customHeight="1" spans="1:5">
      <c r="A755" s="421">
        <v>2110506</v>
      </c>
      <c r="B755" s="422" t="s">
        <v>683</v>
      </c>
      <c r="C755" s="310">
        <v>0</v>
      </c>
      <c r="D755" s="310">
        <v>0</v>
      </c>
      <c r="E755" s="121" t="str">
        <f t="shared" si="14"/>
        <v/>
      </c>
    </row>
    <row r="756" ht="36" customHeight="1" spans="1:5">
      <c r="A756" s="421">
        <v>2110507</v>
      </c>
      <c r="B756" s="422" t="s">
        <v>684</v>
      </c>
      <c r="C756" s="310">
        <v>0</v>
      </c>
      <c r="D756" s="310">
        <v>0</v>
      </c>
      <c r="E756" s="121" t="str">
        <f t="shared" si="14"/>
        <v/>
      </c>
    </row>
    <row r="757" ht="36" customHeight="1" spans="1:5">
      <c r="A757" s="421">
        <v>2110599</v>
      </c>
      <c r="B757" s="422" t="s">
        <v>685</v>
      </c>
      <c r="C757" s="310">
        <v>0</v>
      </c>
      <c r="D757" s="310">
        <v>0</v>
      </c>
      <c r="E757" s="121" t="str">
        <f t="shared" si="14"/>
        <v/>
      </c>
    </row>
    <row r="758" ht="36" customHeight="1" spans="1:5">
      <c r="A758" s="423">
        <v>21106</v>
      </c>
      <c r="B758" s="302" t="s">
        <v>686</v>
      </c>
      <c r="C758" s="307">
        <f>SUM(C759:C763)</f>
        <v>486</v>
      </c>
      <c r="D758" s="307">
        <v>0</v>
      </c>
      <c r="E758" s="117">
        <f t="shared" si="14"/>
        <v>-1</v>
      </c>
    </row>
    <row r="759" ht="36" customHeight="1" spans="1:5">
      <c r="A759" s="421">
        <v>2110602</v>
      </c>
      <c r="B759" s="422" t="s">
        <v>687</v>
      </c>
      <c r="C759" s="310">
        <v>486</v>
      </c>
      <c r="D759" s="310">
        <v>0</v>
      </c>
      <c r="E759" s="121">
        <f t="shared" si="14"/>
        <v>-1</v>
      </c>
    </row>
    <row r="760" ht="36" customHeight="1" spans="1:5">
      <c r="A760" s="421">
        <v>2110603</v>
      </c>
      <c r="B760" s="422" t="s">
        <v>688</v>
      </c>
      <c r="C760" s="310">
        <v>0</v>
      </c>
      <c r="D760" s="310">
        <v>0</v>
      </c>
      <c r="E760" s="121" t="str">
        <f t="shared" si="14"/>
        <v/>
      </c>
    </row>
    <row r="761" ht="36" customHeight="1" spans="1:5">
      <c r="A761" s="421">
        <v>2110604</v>
      </c>
      <c r="B761" s="422" t="s">
        <v>689</v>
      </c>
      <c r="C761" s="310">
        <v>0</v>
      </c>
      <c r="D761" s="310">
        <v>0</v>
      </c>
      <c r="E761" s="121" t="str">
        <f t="shared" ref="E761:E824" si="15">IF(C761&gt;0,(D761-C761)/C761,"")</f>
        <v/>
      </c>
    </row>
    <row r="762" ht="36" customHeight="1" spans="1:5">
      <c r="A762" s="421">
        <v>2110605</v>
      </c>
      <c r="B762" s="422" t="s">
        <v>690</v>
      </c>
      <c r="C762" s="310">
        <v>0</v>
      </c>
      <c r="D762" s="310">
        <v>0</v>
      </c>
      <c r="E762" s="121" t="str">
        <f t="shared" si="15"/>
        <v/>
      </c>
    </row>
    <row r="763" ht="36" customHeight="1" spans="1:5">
      <c r="A763" s="421">
        <v>2110699</v>
      </c>
      <c r="B763" s="422" t="s">
        <v>691</v>
      </c>
      <c r="C763" s="310">
        <v>0</v>
      </c>
      <c r="D763" s="310">
        <v>0</v>
      </c>
      <c r="E763" s="121" t="str">
        <f t="shared" si="15"/>
        <v/>
      </c>
    </row>
    <row r="764" ht="36" customHeight="1" spans="1:5">
      <c r="A764" s="423">
        <v>21107</v>
      </c>
      <c r="B764" s="302" t="s">
        <v>692</v>
      </c>
      <c r="C764" s="307">
        <f>SUM(C765:C766)</f>
        <v>0</v>
      </c>
      <c r="D764" s="307">
        <v>0</v>
      </c>
      <c r="E764" s="117" t="str">
        <f t="shared" si="15"/>
        <v/>
      </c>
    </row>
    <row r="765" ht="36" customHeight="1" spans="1:5">
      <c r="A765" s="421">
        <v>2110704</v>
      </c>
      <c r="B765" s="422" t="s">
        <v>693</v>
      </c>
      <c r="C765" s="310">
        <v>0</v>
      </c>
      <c r="D765" s="310">
        <v>0</v>
      </c>
      <c r="E765" s="121" t="str">
        <f t="shared" si="15"/>
        <v/>
      </c>
    </row>
    <row r="766" ht="36" customHeight="1" spans="1:5">
      <c r="A766" s="421">
        <v>2110799</v>
      </c>
      <c r="B766" s="422" t="s">
        <v>694</v>
      </c>
      <c r="C766" s="310">
        <v>0</v>
      </c>
      <c r="D766" s="310">
        <v>0</v>
      </c>
      <c r="E766" s="121" t="str">
        <f t="shared" si="15"/>
        <v/>
      </c>
    </row>
    <row r="767" ht="36" customHeight="1" spans="1:5">
      <c r="A767" s="423">
        <v>21108</v>
      </c>
      <c r="B767" s="302" t="s">
        <v>695</v>
      </c>
      <c r="C767" s="307">
        <f>SUM(C768:C769)</f>
        <v>0</v>
      </c>
      <c r="D767" s="307">
        <v>0</v>
      </c>
      <c r="E767" s="117" t="str">
        <f t="shared" si="15"/>
        <v/>
      </c>
    </row>
    <row r="768" ht="36" customHeight="1" spans="1:5">
      <c r="A768" s="421">
        <v>2110804</v>
      </c>
      <c r="B768" s="422" t="s">
        <v>696</v>
      </c>
      <c r="C768" s="310">
        <v>0</v>
      </c>
      <c r="D768" s="310">
        <v>0</v>
      </c>
      <c r="E768" s="121" t="str">
        <f t="shared" si="15"/>
        <v/>
      </c>
    </row>
    <row r="769" ht="36" customHeight="1" spans="1:5">
      <c r="A769" s="421">
        <v>2110899</v>
      </c>
      <c r="B769" s="422" t="s">
        <v>697</v>
      </c>
      <c r="C769" s="310">
        <v>0</v>
      </c>
      <c r="D769" s="310">
        <v>0</v>
      </c>
      <c r="E769" s="121" t="str">
        <f t="shared" si="15"/>
        <v/>
      </c>
    </row>
    <row r="770" ht="36" customHeight="1" spans="1:5">
      <c r="A770" s="423">
        <v>21109</v>
      </c>
      <c r="B770" s="302" t="s">
        <v>698</v>
      </c>
      <c r="C770" s="307">
        <f>C771</f>
        <v>0</v>
      </c>
      <c r="D770" s="307">
        <v>0</v>
      </c>
      <c r="E770" s="117" t="str">
        <f t="shared" si="15"/>
        <v/>
      </c>
    </row>
    <row r="771" ht="36" customHeight="1" spans="1:5">
      <c r="A771" s="426">
        <v>2110901</v>
      </c>
      <c r="B771" s="431" t="s">
        <v>698</v>
      </c>
      <c r="C771" s="310">
        <v>0</v>
      </c>
      <c r="D771" s="310">
        <v>0</v>
      </c>
      <c r="E771" s="121" t="str">
        <f t="shared" si="15"/>
        <v/>
      </c>
    </row>
    <row r="772" ht="44" customHeight="1" spans="1:5">
      <c r="A772" s="423">
        <v>21110</v>
      </c>
      <c r="B772" s="302" t="s">
        <v>699</v>
      </c>
      <c r="C772" s="307">
        <f>C773</f>
        <v>0</v>
      </c>
      <c r="D772" s="307">
        <v>0</v>
      </c>
      <c r="E772" s="117" t="str">
        <f t="shared" si="15"/>
        <v/>
      </c>
    </row>
    <row r="773" ht="44" customHeight="1" spans="1:5">
      <c r="A773" s="426">
        <v>2111001</v>
      </c>
      <c r="B773" s="431" t="s">
        <v>699</v>
      </c>
      <c r="C773" s="310">
        <v>0</v>
      </c>
      <c r="D773" s="310">
        <v>0</v>
      </c>
      <c r="E773" s="121" t="str">
        <f t="shared" si="15"/>
        <v/>
      </c>
    </row>
    <row r="774" ht="44" customHeight="1" spans="1:5">
      <c r="A774" s="423">
        <v>21111</v>
      </c>
      <c r="B774" s="302" t="s">
        <v>700</v>
      </c>
      <c r="C774" s="307">
        <f>SUM(C775:C779)</f>
        <v>0</v>
      </c>
      <c r="D774" s="307">
        <v>0</v>
      </c>
      <c r="E774" s="117" t="str">
        <f t="shared" si="15"/>
        <v/>
      </c>
    </row>
    <row r="775" ht="44" customHeight="1" spans="1:5">
      <c r="A775" s="421">
        <v>2111101</v>
      </c>
      <c r="B775" s="422" t="s">
        <v>701</v>
      </c>
      <c r="C775" s="310">
        <v>0</v>
      </c>
      <c r="D775" s="310">
        <v>0</v>
      </c>
      <c r="E775" s="121" t="str">
        <f t="shared" si="15"/>
        <v/>
      </c>
    </row>
    <row r="776" ht="36" customHeight="1" spans="1:5">
      <c r="A776" s="421">
        <v>2111102</v>
      </c>
      <c r="B776" s="422" t="s">
        <v>702</v>
      </c>
      <c r="C776" s="310">
        <v>0</v>
      </c>
      <c r="D776" s="310">
        <v>0</v>
      </c>
      <c r="E776" s="121" t="str">
        <f t="shared" si="15"/>
        <v/>
      </c>
    </row>
    <row r="777" ht="36" customHeight="1" spans="1:5">
      <c r="A777" s="421">
        <v>2111103</v>
      </c>
      <c r="B777" s="422" t="s">
        <v>703</v>
      </c>
      <c r="C777" s="310">
        <v>0</v>
      </c>
      <c r="D777" s="310">
        <v>0</v>
      </c>
      <c r="E777" s="121" t="str">
        <f t="shared" si="15"/>
        <v/>
      </c>
    </row>
    <row r="778" ht="36" customHeight="1" spans="1:5">
      <c r="A778" s="421">
        <v>2111104</v>
      </c>
      <c r="B778" s="422" t="s">
        <v>704</v>
      </c>
      <c r="C778" s="310">
        <v>0</v>
      </c>
      <c r="D778" s="310">
        <v>0</v>
      </c>
      <c r="E778" s="121" t="str">
        <f t="shared" si="15"/>
        <v/>
      </c>
    </row>
    <row r="779" ht="36" customHeight="1" spans="1:5">
      <c r="A779" s="421">
        <v>2111199</v>
      </c>
      <c r="B779" s="422" t="s">
        <v>705</v>
      </c>
      <c r="C779" s="310">
        <v>0</v>
      </c>
      <c r="D779" s="310">
        <v>0</v>
      </c>
      <c r="E779" s="121" t="str">
        <f t="shared" si="15"/>
        <v/>
      </c>
    </row>
    <row r="780" ht="36" customHeight="1" spans="1:5">
      <c r="A780" s="423">
        <v>21112</v>
      </c>
      <c r="B780" s="302" t="s">
        <v>706</v>
      </c>
      <c r="C780" s="307">
        <f>C781</f>
        <v>0</v>
      </c>
      <c r="D780" s="307">
        <v>0</v>
      </c>
      <c r="E780" s="117" t="str">
        <f t="shared" si="15"/>
        <v/>
      </c>
    </row>
    <row r="781" ht="36" customHeight="1" spans="1:5">
      <c r="A781" s="427">
        <v>2111201</v>
      </c>
      <c r="B781" s="422" t="s">
        <v>706</v>
      </c>
      <c r="C781" s="310">
        <v>0</v>
      </c>
      <c r="D781" s="310">
        <v>0</v>
      </c>
      <c r="E781" s="121" t="str">
        <f t="shared" si="15"/>
        <v/>
      </c>
    </row>
    <row r="782" ht="36" customHeight="1" spans="1:5">
      <c r="A782" s="423">
        <v>21113</v>
      </c>
      <c r="B782" s="302" t="s">
        <v>707</v>
      </c>
      <c r="C782" s="307">
        <f>C783</f>
        <v>0</v>
      </c>
      <c r="D782" s="307">
        <v>0</v>
      </c>
      <c r="E782" s="117" t="str">
        <f t="shared" si="15"/>
        <v/>
      </c>
    </row>
    <row r="783" ht="36" customHeight="1" spans="1:5">
      <c r="A783" s="427">
        <v>2111301</v>
      </c>
      <c r="B783" s="422" t="s">
        <v>707</v>
      </c>
      <c r="C783" s="310">
        <v>0</v>
      </c>
      <c r="D783" s="310">
        <v>0</v>
      </c>
      <c r="E783" s="121" t="str">
        <f t="shared" si="15"/>
        <v/>
      </c>
    </row>
    <row r="784" ht="44" customHeight="1" spans="1:5">
      <c r="A784" s="423">
        <v>21114</v>
      </c>
      <c r="B784" s="302" t="s">
        <v>708</v>
      </c>
      <c r="C784" s="307">
        <f>SUM(C785:C798)</f>
        <v>0</v>
      </c>
      <c r="D784" s="307">
        <v>0</v>
      </c>
      <c r="E784" s="117" t="str">
        <f t="shared" si="15"/>
        <v/>
      </c>
    </row>
    <row r="785" ht="36" customHeight="1" spans="1:5">
      <c r="A785" s="421">
        <v>2111401</v>
      </c>
      <c r="B785" s="422" t="s">
        <v>156</v>
      </c>
      <c r="C785" s="310">
        <v>0</v>
      </c>
      <c r="D785" s="310">
        <v>0</v>
      </c>
      <c r="E785" s="121" t="str">
        <f t="shared" si="15"/>
        <v/>
      </c>
    </row>
    <row r="786" ht="44" customHeight="1" spans="1:5">
      <c r="A786" s="421">
        <v>2111402</v>
      </c>
      <c r="B786" s="422" t="s">
        <v>157</v>
      </c>
      <c r="C786" s="310">
        <v>0</v>
      </c>
      <c r="D786" s="310">
        <v>0</v>
      </c>
      <c r="E786" s="121" t="str">
        <f t="shared" si="15"/>
        <v/>
      </c>
    </row>
    <row r="787" ht="36" customHeight="1" spans="1:5">
      <c r="A787" s="421">
        <v>2111403</v>
      </c>
      <c r="B787" s="422" t="s">
        <v>158</v>
      </c>
      <c r="C787" s="310">
        <v>0</v>
      </c>
      <c r="D787" s="310">
        <v>0</v>
      </c>
      <c r="E787" s="121" t="str">
        <f t="shared" si="15"/>
        <v/>
      </c>
    </row>
    <row r="788" ht="36" customHeight="1" spans="1:5">
      <c r="A788" s="421">
        <v>2111404</v>
      </c>
      <c r="B788" s="422" t="s">
        <v>709</v>
      </c>
      <c r="C788" s="310">
        <v>0</v>
      </c>
      <c r="D788" s="310">
        <v>0</v>
      </c>
      <c r="E788" s="121" t="str">
        <f t="shared" si="15"/>
        <v/>
      </c>
    </row>
    <row r="789" ht="36" customHeight="1" spans="1:5">
      <c r="A789" s="421">
        <v>2111405</v>
      </c>
      <c r="B789" s="422" t="s">
        <v>710</v>
      </c>
      <c r="C789" s="310">
        <v>0</v>
      </c>
      <c r="D789" s="310">
        <v>0</v>
      </c>
      <c r="E789" s="121" t="str">
        <f t="shared" si="15"/>
        <v/>
      </c>
    </row>
    <row r="790" ht="36" customHeight="1" spans="1:5">
      <c r="A790" s="421">
        <v>2111406</v>
      </c>
      <c r="B790" s="422" t="s">
        <v>711</v>
      </c>
      <c r="C790" s="310">
        <v>0</v>
      </c>
      <c r="D790" s="310">
        <v>0</v>
      </c>
      <c r="E790" s="121" t="str">
        <f t="shared" si="15"/>
        <v/>
      </c>
    </row>
    <row r="791" ht="44" customHeight="1" spans="1:5">
      <c r="A791" s="421">
        <v>2111407</v>
      </c>
      <c r="B791" s="422" t="s">
        <v>712</v>
      </c>
      <c r="C791" s="310">
        <v>0</v>
      </c>
      <c r="D791" s="310">
        <v>0</v>
      </c>
      <c r="E791" s="121" t="str">
        <f t="shared" si="15"/>
        <v/>
      </c>
    </row>
    <row r="792" ht="36" customHeight="1" spans="1:5">
      <c r="A792" s="421">
        <v>2111408</v>
      </c>
      <c r="B792" s="422" t="s">
        <v>713</v>
      </c>
      <c r="C792" s="310">
        <v>0</v>
      </c>
      <c r="D792" s="310">
        <v>0</v>
      </c>
      <c r="E792" s="121" t="str">
        <f t="shared" si="15"/>
        <v/>
      </c>
    </row>
    <row r="793" ht="36" customHeight="1" spans="1:5">
      <c r="A793" s="421">
        <v>2111409</v>
      </c>
      <c r="B793" s="422" t="s">
        <v>714</v>
      </c>
      <c r="C793" s="310">
        <v>0</v>
      </c>
      <c r="D793" s="310">
        <v>0</v>
      </c>
      <c r="E793" s="121" t="str">
        <f t="shared" si="15"/>
        <v/>
      </c>
    </row>
    <row r="794" ht="36" customHeight="1" spans="1:5">
      <c r="A794" s="421">
        <v>2111410</v>
      </c>
      <c r="B794" s="422" t="s">
        <v>715</v>
      </c>
      <c r="C794" s="310">
        <v>0</v>
      </c>
      <c r="D794" s="310">
        <v>0</v>
      </c>
      <c r="E794" s="121" t="str">
        <f t="shared" si="15"/>
        <v/>
      </c>
    </row>
    <row r="795" ht="44" customHeight="1" spans="1:5">
      <c r="A795" s="421">
        <v>2111411</v>
      </c>
      <c r="B795" s="422" t="s">
        <v>197</v>
      </c>
      <c r="C795" s="310">
        <v>0</v>
      </c>
      <c r="D795" s="310">
        <v>0</v>
      </c>
      <c r="E795" s="121" t="str">
        <f t="shared" si="15"/>
        <v/>
      </c>
    </row>
    <row r="796" ht="36" customHeight="1" spans="1:5">
      <c r="A796" s="421">
        <v>2111413</v>
      </c>
      <c r="B796" s="422" t="s">
        <v>716</v>
      </c>
      <c r="C796" s="310">
        <v>0</v>
      </c>
      <c r="D796" s="310">
        <v>0</v>
      </c>
      <c r="E796" s="121" t="str">
        <f t="shared" si="15"/>
        <v/>
      </c>
    </row>
    <row r="797" ht="36" customHeight="1" spans="1:5">
      <c r="A797" s="421">
        <v>2111450</v>
      </c>
      <c r="B797" s="422" t="s">
        <v>165</v>
      </c>
      <c r="C797" s="310">
        <v>0</v>
      </c>
      <c r="D797" s="310">
        <v>0</v>
      </c>
      <c r="E797" s="121" t="str">
        <f t="shared" si="15"/>
        <v/>
      </c>
    </row>
    <row r="798" ht="36" customHeight="1" spans="1:5">
      <c r="A798" s="421">
        <v>2111499</v>
      </c>
      <c r="B798" s="422" t="s">
        <v>717</v>
      </c>
      <c r="C798" s="310">
        <v>0</v>
      </c>
      <c r="D798" s="310">
        <v>0</v>
      </c>
      <c r="E798" s="121" t="str">
        <f t="shared" si="15"/>
        <v/>
      </c>
    </row>
    <row r="799" ht="44" customHeight="1" spans="1:5">
      <c r="A799" s="423">
        <v>21199</v>
      </c>
      <c r="B799" s="302" t="s">
        <v>718</v>
      </c>
      <c r="C799" s="307">
        <f>C800</f>
        <v>0</v>
      </c>
      <c r="D799" s="307">
        <v>0</v>
      </c>
      <c r="E799" s="117" t="str">
        <f t="shared" si="15"/>
        <v/>
      </c>
    </row>
    <row r="800" ht="44" customHeight="1" spans="1:5">
      <c r="A800" s="430">
        <v>2119999</v>
      </c>
      <c r="B800" s="422" t="s">
        <v>718</v>
      </c>
      <c r="C800" s="310">
        <v>0</v>
      </c>
      <c r="D800" s="310">
        <v>0</v>
      </c>
      <c r="E800" s="121" t="str">
        <f t="shared" si="15"/>
        <v/>
      </c>
    </row>
    <row r="801" ht="44" customHeight="1" spans="1:5">
      <c r="A801" s="423">
        <v>212</v>
      </c>
      <c r="B801" s="300" t="s">
        <v>120</v>
      </c>
      <c r="C801" s="307">
        <f>SUM(C802,C813,C815,C818,C820,C822)</f>
        <v>4716</v>
      </c>
      <c r="D801" s="307">
        <v>2522</v>
      </c>
      <c r="E801" s="117">
        <f t="shared" si="15"/>
        <v>-0.465</v>
      </c>
    </row>
    <row r="802" ht="44" customHeight="1" spans="1:5">
      <c r="A802" s="423">
        <v>21201</v>
      </c>
      <c r="B802" s="302" t="s">
        <v>719</v>
      </c>
      <c r="C802" s="307">
        <f>SUM(C803:C812)</f>
        <v>1189</v>
      </c>
      <c r="D802" s="307">
        <v>1263</v>
      </c>
      <c r="E802" s="117">
        <f t="shared" si="15"/>
        <v>0.062</v>
      </c>
    </row>
    <row r="803" ht="44" customHeight="1" spans="1:5">
      <c r="A803" s="421">
        <v>2120101</v>
      </c>
      <c r="B803" s="422" t="s">
        <v>156</v>
      </c>
      <c r="C803" s="310">
        <v>263</v>
      </c>
      <c r="D803" s="310">
        <v>313</v>
      </c>
      <c r="E803" s="121">
        <f t="shared" si="15"/>
        <v>0.19</v>
      </c>
    </row>
    <row r="804" ht="36" customHeight="1" spans="1:5">
      <c r="A804" s="421">
        <v>2120102</v>
      </c>
      <c r="B804" s="422" t="s">
        <v>157</v>
      </c>
      <c r="C804" s="310">
        <v>0</v>
      </c>
      <c r="D804" s="310">
        <v>0</v>
      </c>
      <c r="E804" s="121" t="str">
        <f t="shared" si="15"/>
        <v/>
      </c>
    </row>
    <row r="805" ht="44" customHeight="1" spans="1:5">
      <c r="A805" s="421">
        <v>2120103</v>
      </c>
      <c r="B805" s="422" t="s">
        <v>158</v>
      </c>
      <c r="C805" s="310">
        <v>0</v>
      </c>
      <c r="D805" s="310">
        <v>0</v>
      </c>
      <c r="E805" s="121" t="str">
        <f t="shared" si="15"/>
        <v/>
      </c>
    </row>
    <row r="806" ht="44" customHeight="1" spans="1:5">
      <c r="A806" s="421">
        <v>2120104</v>
      </c>
      <c r="B806" s="422" t="s">
        <v>720</v>
      </c>
      <c r="C806" s="310">
        <v>520</v>
      </c>
      <c r="D806" s="310">
        <v>496</v>
      </c>
      <c r="E806" s="121">
        <f t="shared" si="15"/>
        <v>-0.046</v>
      </c>
    </row>
    <row r="807" ht="44" customHeight="1" spans="1:5">
      <c r="A807" s="421">
        <v>2120105</v>
      </c>
      <c r="B807" s="422" t="s">
        <v>721</v>
      </c>
      <c r="C807" s="310">
        <v>0</v>
      </c>
      <c r="D807" s="310">
        <v>0</v>
      </c>
      <c r="E807" s="121" t="str">
        <f t="shared" si="15"/>
        <v/>
      </c>
    </row>
    <row r="808" ht="44" customHeight="1" spans="1:5">
      <c r="A808" s="421">
        <v>2120106</v>
      </c>
      <c r="B808" s="422" t="s">
        <v>722</v>
      </c>
      <c r="C808" s="310">
        <v>117</v>
      </c>
      <c r="D808" s="310">
        <v>121</v>
      </c>
      <c r="E808" s="121">
        <f t="shared" si="15"/>
        <v>0.034</v>
      </c>
    </row>
    <row r="809" ht="36" customHeight="1" spans="1:5">
      <c r="A809" s="421">
        <v>2120107</v>
      </c>
      <c r="B809" s="422" t="s">
        <v>723</v>
      </c>
      <c r="C809" s="310">
        <v>0</v>
      </c>
      <c r="D809" s="310">
        <v>0</v>
      </c>
      <c r="E809" s="121" t="str">
        <f t="shared" si="15"/>
        <v/>
      </c>
    </row>
    <row r="810" ht="44" customHeight="1" spans="1:5">
      <c r="A810" s="421">
        <v>2120109</v>
      </c>
      <c r="B810" s="422" t="s">
        <v>724</v>
      </c>
      <c r="C810" s="310">
        <v>0</v>
      </c>
      <c r="D810" s="310">
        <v>0</v>
      </c>
      <c r="E810" s="121" t="str">
        <f t="shared" si="15"/>
        <v/>
      </c>
    </row>
    <row r="811" ht="44" customHeight="1" spans="1:5">
      <c r="A811" s="421">
        <v>2120110</v>
      </c>
      <c r="B811" s="422" t="s">
        <v>725</v>
      </c>
      <c r="C811" s="310">
        <v>0</v>
      </c>
      <c r="D811" s="310">
        <v>0</v>
      </c>
      <c r="E811" s="121" t="str">
        <f t="shared" si="15"/>
        <v/>
      </c>
    </row>
    <row r="812" ht="44" customHeight="1" spans="1:5">
      <c r="A812" s="421">
        <v>2120199</v>
      </c>
      <c r="B812" s="422" t="s">
        <v>726</v>
      </c>
      <c r="C812" s="310">
        <v>289</v>
      </c>
      <c r="D812" s="310">
        <v>333</v>
      </c>
      <c r="E812" s="121">
        <f t="shared" si="15"/>
        <v>0.152</v>
      </c>
    </row>
    <row r="813" ht="44" customHeight="1" spans="1:5">
      <c r="A813" s="423">
        <v>21202</v>
      </c>
      <c r="B813" s="302" t="s">
        <v>727</v>
      </c>
      <c r="C813" s="307">
        <f>C814</f>
        <v>0</v>
      </c>
      <c r="D813" s="307">
        <v>33</v>
      </c>
      <c r="E813" s="117" t="str">
        <f t="shared" si="15"/>
        <v/>
      </c>
    </row>
    <row r="814" ht="44" customHeight="1" spans="1:5">
      <c r="A814" s="426">
        <v>2120201</v>
      </c>
      <c r="B814" s="431" t="s">
        <v>727</v>
      </c>
      <c r="C814" s="310">
        <v>0</v>
      </c>
      <c r="D814" s="310">
        <v>33</v>
      </c>
      <c r="E814" s="121" t="str">
        <f t="shared" si="15"/>
        <v/>
      </c>
    </row>
    <row r="815" ht="36" customHeight="1" spans="1:5">
      <c r="A815" s="423">
        <v>21203</v>
      </c>
      <c r="B815" s="302" t="s">
        <v>728</v>
      </c>
      <c r="C815" s="307">
        <f>SUM(C816:C817)</f>
        <v>93</v>
      </c>
      <c r="D815" s="307">
        <v>183</v>
      </c>
      <c r="E815" s="117">
        <f t="shared" si="15"/>
        <v>0.968</v>
      </c>
    </row>
    <row r="816" ht="36" customHeight="1" spans="1:5">
      <c r="A816" s="421">
        <v>2120303</v>
      </c>
      <c r="B816" s="422" t="s">
        <v>729</v>
      </c>
      <c r="C816" s="310">
        <v>13</v>
      </c>
      <c r="D816" s="310">
        <v>0</v>
      </c>
      <c r="E816" s="121">
        <f t="shared" si="15"/>
        <v>-1</v>
      </c>
    </row>
    <row r="817" ht="36" customHeight="1" spans="1:5">
      <c r="A817" s="421">
        <v>2120399</v>
      </c>
      <c r="B817" s="422" t="s">
        <v>730</v>
      </c>
      <c r="C817" s="310">
        <v>80</v>
      </c>
      <c r="D817" s="310">
        <v>183</v>
      </c>
      <c r="E817" s="121">
        <f t="shared" si="15"/>
        <v>1.288</v>
      </c>
    </row>
    <row r="818" ht="44" customHeight="1" spans="1:5">
      <c r="A818" s="423">
        <v>21205</v>
      </c>
      <c r="B818" s="302" t="s">
        <v>731</v>
      </c>
      <c r="C818" s="307">
        <f t="shared" ref="C818:C822" si="16">C819</f>
        <v>869</v>
      </c>
      <c r="D818" s="307">
        <v>863</v>
      </c>
      <c r="E818" s="117">
        <f t="shared" si="15"/>
        <v>-0.007</v>
      </c>
    </row>
    <row r="819" ht="44" customHeight="1" spans="1:5">
      <c r="A819" s="426">
        <v>2120501</v>
      </c>
      <c r="B819" s="431" t="s">
        <v>731</v>
      </c>
      <c r="C819" s="310">
        <v>869</v>
      </c>
      <c r="D819" s="310">
        <v>863</v>
      </c>
      <c r="E819" s="121">
        <f t="shared" si="15"/>
        <v>-0.007</v>
      </c>
    </row>
    <row r="820" ht="44" customHeight="1" spans="1:5">
      <c r="A820" s="423">
        <v>21206</v>
      </c>
      <c r="B820" s="302" t="s">
        <v>732</v>
      </c>
      <c r="C820" s="307">
        <f t="shared" si="16"/>
        <v>0</v>
      </c>
      <c r="D820" s="307">
        <v>0</v>
      </c>
      <c r="E820" s="117" t="str">
        <f t="shared" si="15"/>
        <v/>
      </c>
    </row>
    <row r="821" ht="44" customHeight="1" spans="1:5">
      <c r="A821" s="426">
        <v>2120601</v>
      </c>
      <c r="B821" s="431" t="s">
        <v>732</v>
      </c>
      <c r="C821" s="310">
        <v>0</v>
      </c>
      <c r="D821" s="310">
        <v>0</v>
      </c>
      <c r="E821" s="121" t="str">
        <f t="shared" si="15"/>
        <v/>
      </c>
    </row>
    <row r="822" ht="44" customHeight="1" spans="1:5">
      <c r="A822" s="423">
        <v>21299</v>
      </c>
      <c r="B822" s="302" t="s">
        <v>733</v>
      </c>
      <c r="C822" s="307">
        <f t="shared" si="16"/>
        <v>2565</v>
      </c>
      <c r="D822" s="307">
        <v>180</v>
      </c>
      <c r="E822" s="117">
        <f t="shared" si="15"/>
        <v>-0.93</v>
      </c>
    </row>
    <row r="823" ht="44" customHeight="1" spans="1:5">
      <c r="A823" s="426">
        <v>2129999</v>
      </c>
      <c r="B823" s="431" t="s">
        <v>733</v>
      </c>
      <c r="C823" s="310">
        <v>2565</v>
      </c>
      <c r="D823" s="310">
        <v>180</v>
      </c>
      <c r="E823" s="121">
        <f t="shared" si="15"/>
        <v>-0.93</v>
      </c>
    </row>
    <row r="824" ht="44" customHeight="1" spans="1:5">
      <c r="A824" s="423">
        <v>213</v>
      </c>
      <c r="B824" s="300" t="s">
        <v>121</v>
      </c>
      <c r="C824" s="307">
        <f>SUM(C825,C851,C876,C904,C915,C922,C929,C932)</f>
        <v>24021</v>
      </c>
      <c r="D824" s="307">
        <v>19001</v>
      </c>
      <c r="E824" s="117">
        <f t="shared" ref="E824:E886" si="17">IF(C824&gt;0,(D824-C824)/C824,"")</f>
        <v>-0.209</v>
      </c>
    </row>
    <row r="825" ht="44" customHeight="1" spans="1:5">
      <c r="A825" s="423">
        <v>21301</v>
      </c>
      <c r="B825" s="302" t="s">
        <v>734</v>
      </c>
      <c r="C825" s="307">
        <f>SUM(C826:C850)</f>
        <v>7328</v>
      </c>
      <c r="D825" s="307">
        <v>8222</v>
      </c>
      <c r="E825" s="117">
        <f t="shared" si="17"/>
        <v>0.122</v>
      </c>
    </row>
    <row r="826" ht="44" customHeight="1" spans="1:5">
      <c r="A826" s="421">
        <v>2130101</v>
      </c>
      <c r="B826" s="422" t="s">
        <v>156</v>
      </c>
      <c r="C826" s="310">
        <v>409</v>
      </c>
      <c r="D826" s="310">
        <v>367</v>
      </c>
      <c r="E826" s="121">
        <f t="shared" si="17"/>
        <v>-0.103</v>
      </c>
    </row>
    <row r="827" ht="36" customHeight="1" spans="1:5">
      <c r="A827" s="421">
        <v>2130102</v>
      </c>
      <c r="B827" s="422" t="s">
        <v>157</v>
      </c>
      <c r="C827" s="310">
        <v>8</v>
      </c>
      <c r="D827" s="310">
        <v>0</v>
      </c>
      <c r="E827" s="121">
        <f t="shared" si="17"/>
        <v>-1</v>
      </c>
    </row>
    <row r="828" ht="44" customHeight="1" spans="1:5">
      <c r="A828" s="421">
        <v>2130103</v>
      </c>
      <c r="B828" s="422" t="s">
        <v>158</v>
      </c>
      <c r="C828" s="310">
        <v>0</v>
      </c>
      <c r="D828" s="310">
        <v>0</v>
      </c>
      <c r="E828" s="121" t="str">
        <f t="shared" si="17"/>
        <v/>
      </c>
    </row>
    <row r="829" ht="44" customHeight="1" spans="1:5">
      <c r="A829" s="421">
        <v>2130104</v>
      </c>
      <c r="B829" s="422" t="s">
        <v>165</v>
      </c>
      <c r="C829" s="310">
        <v>2235</v>
      </c>
      <c r="D829" s="310">
        <v>2433</v>
      </c>
      <c r="E829" s="121">
        <f t="shared" si="17"/>
        <v>0.089</v>
      </c>
    </row>
    <row r="830" ht="44" customHeight="1" spans="1:5">
      <c r="A830" s="421">
        <v>2130105</v>
      </c>
      <c r="B830" s="422" t="s">
        <v>735</v>
      </c>
      <c r="C830" s="310">
        <v>0</v>
      </c>
      <c r="D830" s="310">
        <v>0</v>
      </c>
      <c r="E830" s="121" t="str">
        <f t="shared" si="17"/>
        <v/>
      </c>
    </row>
    <row r="831" ht="44" customHeight="1" spans="1:5">
      <c r="A831" s="421">
        <v>2130106</v>
      </c>
      <c r="B831" s="422" t="s">
        <v>1729</v>
      </c>
      <c r="C831" s="310">
        <v>1314</v>
      </c>
      <c r="D831" s="310">
        <v>94</v>
      </c>
      <c r="E831" s="121">
        <f t="shared" si="17"/>
        <v>-0.928</v>
      </c>
    </row>
    <row r="832" ht="44" customHeight="1" spans="1:5">
      <c r="A832" s="421">
        <v>2130108</v>
      </c>
      <c r="B832" s="422" t="s">
        <v>737</v>
      </c>
      <c r="C832" s="310">
        <v>111</v>
      </c>
      <c r="D832" s="310">
        <v>67</v>
      </c>
      <c r="E832" s="121">
        <f t="shared" si="17"/>
        <v>-0.396</v>
      </c>
    </row>
    <row r="833" ht="44" customHeight="1" spans="1:5">
      <c r="A833" s="421">
        <v>2130109</v>
      </c>
      <c r="B833" s="422" t="s">
        <v>738</v>
      </c>
      <c r="C833" s="310">
        <v>6</v>
      </c>
      <c r="D833" s="310">
        <v>10</v>
      </c>
      <c r="E833" s="121">
        <f t="shared" si="17"/>
        <v>0.667</v>
      </c>
    </row>
    <row r="834" ht="44" customHeight="1" spans="1:5">
      <c r="A834" s="421">
        <v>2130110</v>
      </c>
      <c r="B834" s="422" t="s">
        <v>739</v>
      </c>
      <c r="C834" s="310">
        <v>0</v>
      </c>
      <c r="D834" s="310">
        <v>0</v>
      </c>
      <c r="E834" s="121" t="str">
        <f t="shared" si="17"/>
        <v/>
      </c>
    </row>
    <row r="835" ht="44" customHeight="1" spans="1:5">
      <c r="A835" s="421">
        <v>2130111</v>
      </c>
      <c r="B835" s="422" t="s">
        <v>740</v>
      </c>
      <c r="C835" s="310">
        <v>104</v>
      </c>
      <c r="D835" s="310">
        <v>0</v>
      </c>
      <c r="E835" s="121">
        <f t="shared" si="17"/>
        <v>-1</v>
      </c>
    </row>
    <row r="836" ht="44" customHeight="1" spans="1:5">
      <c r="A836" s="421">
        <v>2130112</v>
      </c>
      <c r="B836" s="422" t="s">
        <v>741</v>
      </c>
      <c r="C836" s="310">
        <v>0</v>
      </c>
      <c r="D836" s="310">
        <v>0</v>
      </c>
      <c r="E836" s="121" t="str">
        <f t="shared" si="17"/>
        <v/>
      </c>
    </row>
    <row r="837" ht="44" customHeight="1" spans="1:5">
      <c r="A837" s="421">
        <v>2130114</v>
      </c>
      <c r="B837" s="422" t="s">
        <v>742</v>
      </c>
      <c r="C837" s="310">
        <v>0</v>
      </c>
      <c r="D837" s="310">
        <v>0</v>
      </c>
      <c r="E837" s="121" t="str">
        <f t="shared" si="17"/>
        <v/>
      </c>
    </row>
    <row r="838" ht="36" customHeight="1" spans="1:5">
      <c r="A838" s="421">
        <v>2130119</v>
      </c>
      <c r="B838" s="422" t="s">
        <v>743</v>
      </c>
      <c r="C838" s="310">
        <v>0</v>
      </c>
      <c r="D838" s="310">
        <v>5</v>
      </c>
      <c r="E838" s="121" t="str">
        <f t="shared" si="17"/>
        <v/>
      </c>
    </row>
    <row r="839" ht="36" customHeight="1" spans="1:5">
      <c r="A839" s="421">
        <v>2130120</v>
      </c>
      <c r="B839" s="422" t="s">
        <v>744</v>
      </c>
      <c r="C839" s="310">
        <v>0</v>
      </c>
      <c r="D839" s="310">
        <v>994</v>
      </c>
      <c r="E839" s="121" t="str">
        <f t="shared" si="17"/>
        <v/>
      </c>
    </row>
    <row r="840" ht="36" customHeight="1" spans="1:5">
      <c r="A840" s="421">
        <v>2130121</v>
      </c>
      <c r="B840" s="422" t="s">
        <v>745</v>
      </c>
      <c r="C840" s="310">
        <v>0</v>
      </c>
      <c r="D840" s="310">
        <v>0</v>
      </c>
      <c r="E840" s="121" t="str">
        <f t="shared" si="17"/>
        <v/>
      </c>
    </row>
    <row r="841" ht="44" customHeight="1" spans="1:5">
      <c r="A841" s="421">
        <v>2130122</v>
      </c>
      <c r="B841" s="422" t="s">
        <v>1730</v>
      </c>
      <c r="C841" s="310">
        <v>20</v>
      </c>
      <c r="D841" s="310">
        <v>1525</v>
      </c>
      <c r="E841" s="121">
        <f t="shared" si="17"/>
        <v>75.25</v>
      </c>
    </row>
    <row r="842" ht="44" customHeight="1" spans="1:5">
      <c r="A842" s="421">
        <v>2130124</v>
      </c>
      <c r="B842" s="422" t="s">
        <v>747</v>
      </c>
      <c r="C842" s="310">
        <v>9</v>
      </c>
      <c r="D842" s="310">
        <v>0</v>
      </c>
      <c r="E842" s="121">
        <f t="shared" si="17"/>
        <v>-1</v>
      </c>
    </row>
    <row r="843" ht="44" customHeight="1" spans="1:5">
      <c r="A843" s="421">
        <v>2130125</v>
      </c>
      <c r="B843" s="422" t="s">
        <v>748</v>
      </c>
      <c r="C843" s="310">
        <v>1</v>
      </c>
      <c r="D843" s="310">
        <v>0</v>
      </c>
      <c r="E843" s="121">
        <f t="shared" si="17"/>
        <v>-1</v>
      </c>
    </row>
    <row r="844" ht="44" customHeight="1" spans="1:5">
      <c r="A844" s="421">
        <v>2130126</v>
      </c>
      <c r="B844" s="422" t="s">
        <v>749</v>
      </c>
      <c r="C844" s="310">
        <v>677</v>
      </c>
      <c r="D844" s="310">
        <v>1297</v>
      </c>
      <c r="E844" s="121">
        <f t="shared" si="17"/>
        <v>0.916</v>
      </c>
    </row>
    <row r="845" ht="44" customHeight="1" spans="1:5">
      <c r="A845" s="421">
        <v>2130135</v>
      </c>
      <c r="B845" s="422" t="s">
        <v>750</v>
      </c>
      <c r="C845" s="310">
        <v>0</v>
      </c>
      <c r="D845" s="310">
        <v>383</v>
      </c>
      <c r="E845" s="121" t="str">
        <f t="shared" si="17"/>
        <v/>
      </c>
    </row>
    <row r="846" ht="36" customHeight="1" spans="1:5">
      <c r="A846" s="421">
        <v>2130142</v>
      </c>
      <c r="B846" s="422" t="s">
        <v>751</v>
      </c>
      <c r="C846" s="310">
        <v>0</v>
      </c>
      <c r="D846" s="310">
        <v>0</v>
      </c>
      <c r="E846" s="121" t="str">
        <f t="shared" si="17"/>
        <v/>
      </c>
    </row>
    <row r="847" ht="36" customHeight="1" spans="1:5">
      <c r="A847" s="421">
        <v>2130148</v>
      </c>
      <c r="B847" s="428" t="s">
        <v>1731</v>
      </c>
      <c r="C847" s="310">
        <v>0</v>
      </c>
      <c r="D847" s="310">
        <v>0</v>
      </c>
      <c r="E847" s="121" t="str">
        <f t="shared" si="17"/>
        <v/>
      </c>
    </row>
    <row r="848" ht="36" customHeight="1" spans="1:5">
      <c r="A848" s="421">
        <v>2130152</v>
      </c>
      <c r="B848" s="422" t="s">
        <v>753</v>
      </c>
      <c r="C848" s="310">
        <v>0</v>
      </c>
      <c r="D848" s="310">
        <v>0</v>
      </c>
      <c r="E848" s="121" t="str">
        <f t="shared" si="17"/>
        <v/>
      </c>
    </row>
    <row r="849" ht="44" customHeight="1" spans="1:5">
      <c r="A849" s="421">
        <v>2130153</v>
      </c>
      <c r="B849" s="422" t="s">
        <v>754</v>
      </c>
      <c r="C849" s="310">
        <v>1071</v>
      </c>
      <c r="D849" s="310">
        <v>960</v>
      </c>
      <c r="E849" s="121">
        <f t="shared" si="17"/>
        <v>-0.104</v>
      </c>
    </row>
    <row r="850" ht="44" customHeight="1" spans="1:5">
      <c r="A850" s="421">
        <v>2130199</v>
      </c>
      <c r="B850" s="422" t="s">
        <v>755</v>
      </c>
      <c r="C850" s="310">
        <v>1363</v>
      </c>
      <c r="D850" s="310">
        <v>87</v>
      </c>
      <c r="E850" s="121">
        <f t="shared" si="17"/>
        <v>-0.936</v>
      </c>
    </row>
    <row r="851" ht="44" customHeight="1" spans="1:5">
      <c r="A851" s="423">
        <v>21302</v>
      </c>
      <c r="B851" s="302" t="s">
        <v>756</v>
      </c>
      <c r="C851" s="307">
        <f>SUM(C852:C875)</f>
        <v>2523</v>
      </c>
      <c r="D851" s="307">
        <v>2245</v>
      </c>
      <c r="E851" s="117">
        <f t="shared" si="17"/>
        <v>-0.11</v>
      </c>
    </row>
    <row r="852" ht="44" customHeight="1" spans="1:5">
      <c r="A852" s="421">
        <v>2130201</v>
      </c>
      <c r="B852" s="422" t="s">
        <v>156</v>
      </c>
      <c r="C852" s="310">
        <v>297</v>
      </c>
      <c r="D852" s="310">
        <v>294</v>
      </c>
      <c r="E852" s="121">
        <f t="shared" si="17"/>
        <v>-0.01</v>
      </c>
    </row>
    <row r="853" ht="44" customHeight="1" spans="1:5">
      <c r="A853" s="421">
        <v>2130202</v>
      </c>
      <c r="B853" s="422" t="s">
        <v>157</v>
      </c>
      <c r="C853" s="310">
        <v>0</v>
      </c>
      <c r="D853" s="310">
        <v>0</v>
      </c>
      <c r="E853" s="121" t="str">
        <f t="shared" si="17"/>
        <v/>
      </c>
    </row>
    <row r="854" ht="44" customHeight="1" spans="1:5">
      <c r="A854" s="421">
        <v>2130203</v>
      </c>
      <c r="B854" s="422" t="s">
        <v>158</v>
      </c>
      <c r="C854" s="310">
        <v>0</v>
      </c>
      <c r="D854" s="310">
        <v>0</v>
      </c>
      <c r="E854" s="121" t="str">
        <f t="shared" si="17"/>
        <v/>
      </c>
    </row>
    <row r="855" ht="44" customHeight="1" spans="1:5">
      <c r="A855" s="421">
        <v>2130204</v>
      </c>
      <c r="B855" s="422" t="s">
        <v>757</v>
      </c>
      <c r="C855" s="310">
        <v>383</v>
      </c>
      <c r="D855" s="310">
        <v>477</v>
      </c>
      <c r="E855" s="121">
        <f t="shared" si="17"/>
        <v>0.245</v>
      </c>
    </row>
    <row r="856" ht="44" customHeight="1" spans="1:5">
      <c r="A856" s="421">
        <v>2130205</v>
      </c>
      <c r="B856" s="422" t="s">
        <v>758</v>
      </c>
      <c r="C856" s="310">
        <v>1168</v>
      </c>
      <c r="D856" s="310">
        <v>676</v>
      </c>
      <c r="E856" s="121">
        <f t="shared" si="17"/>
        <v>-0.421</v>
      </c>
    </row>
    <row r="857" ht="44" customHeight="1" spans="1:5">
      <c r="A857" s="421">
        <v>2130206</v>
      </c>
      <c r="B857" s="422" t="s">
        <v>759</v>
      </c>
      <c r="C857" s="310">
        <v>0</v>
      </c>
      <c r="D857" s="310">
        <v>0</v>
      </c>
      <c r="E857" s="121" t="str">
        <f t="shared" si="17"/>
        <v/>
      </c>
    </row>
    <row r="858" ht="44" customHeight="1" spans="1:5">
      <c r="A858" s="421">
        <v>2130207</v>
      </c>
      <c r="B858" s="422" t="s">
        <v>760</v>
      </c>
      <c r="C858" s="310">
        <v>0</v>
      </c>
      <c r="D858" s="310">
        <v>38</v>
      </c>
      <c r="E858" s="121" t="str">
        <f t="shared" si="17"/>
        <v/>
      </c>
    </row>
    <row r="859" ht="36" customHeight="1" spans="1:5">
      <c r="A859" s="421">
        <v>2130209</v>
      </c>
      <c r="B859" s="422" t="s">
        <v>761</v>
      </c>
      <c r="C859" s="310">
        <v>40</v>
      </c>
      <c r="D859" s="310">
        <v>391</v>
      </c>
      <c r="E859" s="121">
        <f t="shared" si="17"/>
        <v>8.775</v>
      </c>
    </row>
    <row r="860" ht="44" customHeight="1" spans="1:5">
      <c r="A860" s="421">
        <v>2130210</v>
      </c>
      <c r="B860" s="422" t="s">
        <v>762</v>
      </c>
      <c r="C860" s="310">
        <v>0</v>
      </c>
      <c r="D860" s="310">
        <v>0</v>
      </c>
      <c r="E860" s="121" t="str">
        <f t="shared" si="17"/>
        <v/>
      </c>
    </row>
    <row r="861" ht="44" customHeight="1" spans="1:5">
      <c r="A861" s="421">
        <v>2130211</v>
      </c>
      <c r="B861" s="422" t="s">
        <v>763</v>
      </c>
      <c r="C861" s="310">
        <v>20</v>
      </c>
      <c r="D861" s="310">
        <v>7</v>
      </c>
      <c r="E861" s="121">
        <f t="shared" si="17"/>
        <v>-0.65</v>
      </c>
    </row>
    <row r="862" ht="44" customHeight="1" spans="1:5">
      <c r="A862" s="421">
        <v>2130212</v>
      </c>
      <c r="B862" s="422" t="s">
        <v>764</v>
      </c>
      <c r="C862" s="310">
        <v>0</v>
      </c>
      <c r="D862" s="310">
        <v>0</v>
      </c>
      <c r="E862" s="121" t="str">
        <f t="shared" si="17"/>
        <v/>
      </c>
    </row>
    <row r="863" ht="36" customHeight="1" spans="1:5">
      <c r="A863" s="421">
        <v>2130213</v>
      </c>
      <c r="B863" s="422" t="s">
        <v>765</v>
      </c>
      <c r="C863" s="310">
        <v>30</v>
      </c>
      <c r="D863" s="310">
        <v>20</v>
      </c>
      <c r="E863" s="121">
        <f t="shared" si="17"/>
        <v>-0.333</v>
      </c>
    </row>
    <row r="864" ht="44" customHeight="1" spans="1:5">
      <c r="A864" s="421">
        <v>2130217</v>
      </c>
      <c r="B864" s="422" t="s">
        <v>766</v>
      </c>
      <c r="C864" s="310">
        <v>0</v>
      </c>
      <c r="D864" s="310">
        <v>0</v>
      </c>
      <c r="E864" s="121" t="str">
        <f t="shared" si="17"/>
        <v/>
      </c>
    </row>
    <row r="865" ht="44" customHeight="1" spans="1:5">
      <c r="A865" s="421">
        <v>2130220</v>
      </c>
      <c r="B865" s="422" t="s">
        <v>281</v>
      </c>
      <c r="C865" s="310">
        <v>0</v>
      </c>
      <c r="D865" s="310">
        <v>0</v>
      </c>
      <c r="E865" s="121" t="str">
        <f t="shared" si="17"/>
        <v/>
      </c>
    </row>
    <row r="866" ht="44" customHeight="1" spans="1:5">
      <c r="A866" s="421">
        <v>2130221</v>
      </c>
      <c r="B866" s="422" t="s">
        <v>767</v>
      </c>
      <c r="C866" s="310">
        <v>0</v>
      </c>
      <c r="D866" s="310">
        <v>0</v>
      </c>
      <c r="E866" s="121" t="str">
        <f t="shared" si="17"/>
        <v/>
      </c>
    </row>
    <row r="867" ht="44" customHeight="1" spans="1:5">
      <c r="A867" s="421">
        <v>2130223</v>
      </c>
      <c r="B867" s="422" t="s">
        <v>768</v>
      </c>
      <c r="C867" s="310">
        <v>0</v>
      </c>
      <c r="D867" s="310">
        <v>0</v>
      </c>
      <c r="E867" s="121" t="str">
        <f t="shared" si="17"/>
        <v/>
      </c>
    </row>
    <row r="868" ht="36" customHeight="1" spans="1:5">
      <c r="A868" s="421">
        <v>2130226</v>
      </c>
      <c r="B868" s="422" t="s">
        <v>769</v>
      </c>
      <c r="C868" s="310">
        <v>0</v>
      </c>
      <c r="D868" s="310">
        <v>0</v>
      </c>
      <c r="E868" s="121" t="str">
        <f t="shared" si="17"/>
        <v/>
      </c>
    </row>
    <row r="869" ht="36" customHeight="1" spans="1:5">
      <c r="A869" s="421">
        <v>2130227</v>
      </c>
      <c r="B869" s="422" t="s">
        <v>770</v>
      </c>
      <c r="C869" s="310">
        <v>0</v>
      </c>
      <c r="D869" s="310">
        <v>0</v>
      </c>
      <c r="E869" s="121" t="str">
        <f t="shared" si="17"/>
        <v/>
      </c>
    </row>
    <row r="870" ht="36" customHeight="1" spans="1:5">
      <c r="A870" s="421">
        <v>2130232</v>
      </c>
      <c r="B870" s="422" t="s">
        <v>771</v>
      </c>
      <c r="C870" s="310">
        <v>0</v>
      </c>
      <c r="D870" s="310">
        <v>0</v>
      </c>
      <c r="E870" s="121" t="str">
        <f t="shared" si="17"/>
        <v/>
      </c>
    </row>
    <row r="871" ht="44" customHeight="1" spans="1:5">
      <c r="A871" s="421">
        <v>2130234</v>
      </c>
      <c r="B871" s="422" t="s">
        <v>772</v>
      </c>
      <c r="C871" s="310">
        <v>357</v>
      </c>
      <c r="D871" s="310">
        <v>288</v>
      </c>
      <c r="E871" s="121">
        <f t="shared" si="17"/>
        <v>-0.193</v>
      </c>
    </row>
    <row r="872" ht="36" customHeight="1" spans="1:5">
      <c r="A872" s="421">
        <v>2130235</v>
      </c>
      <c r="B872" s="422" t="s">
        <v>773</v>
      </c>
      <c r="C872" s="310">
        <v>0</v>
      </c>
      <c r="D872" s="310">
        <v>0</v>
      </c>
      <c r="E872" s="121" t="str">
        <f t="shared" si="17"/>
        <v/>
      </c>
    </row>
    <row r="873" ht="44" customHeight="1" spans="1:5">
      <c r="A873" s="421">
        <v>2130236</v>
      </c>
      <c r="B873" s="422" t="s">
        <v>774</v>
      </c>
      <c r="C873" s="310">
        <v>0</v>
      </c>
      <c r="D873" s="310">
        <v>0</v>
      </c>
      <c r="E873" s="121" t="str">
        <f t="shared" si="17"/>
        <v/>
      </c>
    </row>
    <row r="874" ht="36" customHeight="1" spans="1:5">
      <c r="A874" s="421">
        <v>2130237</v>
      </c>
      <c r="B874" s="422" t="s">
        <v>741</v>
      </c>
      <c r="C874" s="310">
        <v>0</v>
      </c>
      <c r="D874" s="310">
        <v>0</v>
      </c>
      <c r="E874" s="121" t="str">
        <f t="shared" si="17"/>
        <v/>
      </c>
    </row>
    <row r="875" ht="44" customHeight="1" spans="1:5">
      <c r="A875" s="421">
        <v>2130299</v>
      </c>
      <c r="B875" s="422" t="s">
        <v>775</v>
      </c>
      <c r="C875" s="310">
        <v>228</v>
      </c>
      <c r="D875" s="310">
        <v>54</v>
      </c>
      <c r="E875" s="121">
        <f t="shared" si="17"/>
        <v>-0.763</v>
      </c>
    </row>
    <row r="876" ht="44" customHeight="1" spans="1:5">
      <c r="A876" s="423">
        <v>21303</v>
      </c>
      <c r="B876" s="302" t="s">
        <v>776</v>
      </c>
      <c r="C876" s="307">
        <f>SUM(C877:C903)</f>
        <v>5573</v>
      </c>
      <c r="D876" s="307">
        <v>2509</v>
      </c>
      <c r="E876" s="117">
        <f t="shared" si="17"/>
        <v>-0.55</v>
      </c>
    </row>
    <row r="877" ht="44" customHeight="1" spans="1:5">
      <c r="A877" s="421">
        <v>2130301</v>
      </c>
      <c r="B877" s="422" t="s">
        <v>156</v>
      </c>
      <c r="C877" s="310">
        <v>304</v>
      </c>
      <c r="D877" s="310">
        <v>259</v>
      </c>
      <c r="E877" s="121">
        <f t="shared" si="17"/>
        <v>-0.148</v>
      </c>
    </row>
    <row r="878" ht="36" customHeight="1" spans="1:5">
      <c r="A878" s="421">
        <v>2130302</v>
      </c>
      <c r="B878" s="422" t="s">
        <v>157</v>
      </c>
      <c r="C878" s="310">
        <v>0</v>
      </c>
      <c r="D878" s="310">
        <v>0</v>
      </c>
      <c r="E878" s="121" t="str">
        <f t="shared" si="17"/>
        <v/>
      </c>
    </row>
    <row r="879" ht="44" customHeight="1" spans="1:5">
      <c r="A879" s="421">
        <v>2130303</v>
      </c>
      <c r="B879" s="422" t="s">
        <v>158</v>
      </c>
      <c r="C879" s="310">
        <v>0</v>
      </c>
      <c r="D879" s="310">
        <v>0</v>
      </c>
      <c r="E879" s="121" t="str">
        <f t="shared" si="17"/>
        <v/>
      </c>
    </row>
    <row r="880" ht="44" customHeight="1" spans="1:5">
      <c r="A880" s="421">
        <v>2130304</v>
      </c>
      <c r="B880" s="422" t="s">
        <v>777</v>
      </c>
      <c r="C880" s="310">
        <v>0</v>
      </c>
      <c r="D880" s="310">
        <v>0</v>
      </c>
      <c r="E880" s="121" t="str">
        <f t="shared" si="17"/>
        <v/>
      </c>
    </row>
    <row r="881" ht="44" customHeight="1" spans="1:5">
      <c r="A881" s="421">
        <v>2130305</v>
      </c>
      <c r="B881" s="422" t="s">
        <v>778</v>
      </c>
      <c r="C881" s="310">
        <v>3598</v>
      </c>
      <c r="D881" s="310">
        <v>640</v>
      </c>
      <c r="E881" s="121">
        <f t="shared" si="17"/>
        <v>-0.822</v>
      </c>
    </row>
    <row r="882" ht="36" customHeight="1" spans="1:5">
      <c r="A882" s="421">
        <v>2130306</v>
      </c>
      <c r="B882" s="422" t="s">
        <v>779</v>
      </c>
      <c r="C882" s="310">
        <v>40</v>
      </c>
      <c r="D882" s="310">
        <v>6</v>
      </c>
      <c r="E882" s="121">
        <f t="shared" si="17"/>
        <v>-0.85</v>
      </c>
    </row>
    <row r="883" ht="36" customHeight="1" spans="1:5">
      <c r="A883" s="421">
        <v>2130307</v>
      </c>
      <c r="B883" s="422" t="s">
        <v>780</v>
      </c>
      <c r="C883" s="310">
        <v>0</v>
      </c>
      <c r="D883" s="310">
        <v>0</v>
      </c>
      <c r="E883" s="121" t="str">
        <f t="shared" si="17"/>
        <v/>
      </c>
    </row>
    <row r="884" ht="36" customHeight="1" spans="1:5">
      <c r="A884" s="421">
        <v>2130308</v>
      </c>
      <c r="B884" s="422" t="s">
        <v>781</v>
      </c>
      <c r="C884" s="310">
        <v>0</v>
      </c>
      <c r="D884" s="310">
        <v>0</v>
      </c>
      <c r="E884" s="121" t="str">
        <f t="shared" si="17"/>
        <v/>
      </c>
    </row>
    <row r="885" ht="36" customHeight="1" spans="1:5">
      <c r="A885" s="421">
        <v>2130309</v>
      </c>
      <c r="B885" s="422" t="s">
        <v>782</v>
      </c>
      <c r="C885" s="310">
        <v>0</v>
      </c>
      <c r="D885" s="310">
        <v>0</v>
      </c>
      <c r="E885" s="121" t="str">
        <f t="shared" si="17"/>
        <v/>
      </c>
    </row>
    <row r="886" ht="44" customHeight="1" spans="1:5">
      <c r="A886" s="421">
        <v>2130310</v>
      </c>
      <c r="B886" s="422" t="s">
        <v>783</v>
      </c>
      <c r="C886" s="310">
        <v>56</v>
      </c>
      <c r="D886" s="310">
        <v>653</v>
      </c>
      <c r="E886" s="121">
        <f t="shared" si="17"/>
        <v>10.661</v>
      </c>
    </row>
    <row r="887" ht="44" customHeight="1" spans="1:5">
      <c r="A887" s="421">
        <v>2130311</v>
      </c>
      <c r="B887" s="422" t="s">
        <v>784</v>
      </c>
      <c r="C887" s="310">
        <v>245</v>
      </c>
      <c r="D887" s="310">
        <v>500</v>
      </c>
      <c r="E887" s="121">
        <f t="shared" ref="E887:E950" si="18">IF(C887&gt;0,(D887-C887)/C887,"")</f>
        <v>1.041</v>
      </c>
    </row>
    <row r="888" ht="44" customHeight="1" spans="1:5">
      <c r="A888" s="421">
        <v>2130312</v>
      </c>
      <c r="B888" s="422" t="s">
        <v>785</v>
      </c>
      <c r="C888" s="310">
        <v>20</v>
      </c>
      <c r="D888" s="310">
        <v>0</v>
      </c>
      <c r="E888" s="121">
        <f t="shared" si="18"/>
        <v>-1</v>
      </c>
    </row>
    <row r="889" ht="44" customHeight="1" spans="1:5">
      <c r="A889" s="421">
        <v>2130313</v>
      </c>
      <c r="B889" s="422" t="s">
        <v>786</v>
      </c>
      <c r="C889" s="310">
        <v>0</v>
      </c>
      <c r="D889" s="310">
        <v>0</v>
      </c>
      <c r="E889" s="121" t="str">
        <f t="shared" si="18"/>
        <v/>
      </c>
    </row>
    <row r="890" ht="44" customHeight="1" spans="1:5">
      <c r="A890" s="421">
        <v>2130314</v>
      </c>
      <c r="B890" s="422" t="s">
        <v>787</v>
      </c>
      <c r="C890" s="310">
        <v>10</v>
      </c>
      <c r="D890" s="310">
        <v>36</v>
      </c>
      <c r="E890" s="121">
        <f t="shared" si="18"/>
        <v>2.6</v>
      </c>
    </row>
    <row r="891" ht="36" customHeight="1" spans="1:5">
      <c r="A891" s="421">
        <v>2130315</v>
      </c>
      <c r="B891" s="422" t="s">
        <v>788</v>
      </c>
      <c r="C891" s="310">
        <v>0</v>
      </c>
      <c r="D891" s="310">
        <v>35</v>
      </c>
      <c r="E891" s="121" t="str">
        <f t="shared" si="18"/>
        <v/>
      </c>
    </row>
    <row r="892" ht="36" customHeight="1" spans="1:5">
      <c r="A892" s="421">
        <v>2130316</v>
      </c>
      <c r="B892" s="422" t="s">
        <v>789</v>
      </c>
      <c r="C892" s="310">
        <v>0</v>
      </c>
      <c r="D892" s="310">
        <v>0</v>
      </c>
      <c r="E892" s="121" t="str">
        <f t="shared" si="18"/>
        <v/>
      </c>
    </row>
    <row r="893" ht="36" customHeight="1" spans="1:5">
      <c r="A893" s="421">
        <v>2130317</v>
      </c>
      <c r="B893" s="422" t="s">
        <v>790</v>
      </c>
      <c r="C893" s="310">
        <v>0</v>
      </c>
      <c r="D893" s="310">
        <v>0</v>
      </c>
      <c r="E893" s="121" t="str">
        <f t="shared" si="18"/>
        <v/>
      </c>
    </row>
    <row r="894" ht="36" customHeight="1" spans="1:5">
      <c r="A894" s="421">
        <v>2130318</v>
      </c>
      <c r="B894" s="422" t="s">
        <v>791</v>
      </c>
      <c r="C894" s="310">
        <v>0</v>
      </c>
      <c r="D894" s="310">
        <v>0</v>
      </c>
      <c r="E894" s="121" t="str">
        <f t="shared" si="18"/>
        <v/>
      </c>
    </row>
    <row r="895" ht="36" customHeight="1" spans="1:5">
      <c r="A895" s="421">
        <v>2130319</v>
      </c>
      <c r="B895" s="422" t="s">
        <v>792</v>
      </c>
      <c r="C895" s="310">
        <v>833</v>
      </c>
      <c r="D895" s="310">
        <v>0</v>
      </c>
      <c r="E895" s="121">
        <f t="shared" si="18"/>
        <v>-1</v>
      </c>
    </row>
    <row r="896" ht="36" customHeight="1" spans="1:5">
      <c r="A896" s="421">
        <v>2130321</v>
      </c>
      <c r="B896" s="422" t="s">
        <v>793</v>
      </c>
      <c r="C896" s="310">
        <v>0</v>
      </c>
      <c r="D896" s="310">
        <v>0</v>
      </c>
      <c r="E896" s="121" t="str">
        <f t="shared" si="18"/>
        <v/>
      </c>
    </row>
    <row r="897" ht="36" customHeight="1" spans="1:5">
      <c r="A897" s="421">
        <v>2130322</v>
      </c>
      <c r="B897" s="422" t="s">
        <v>794</v>
      </c>
      <c r="C897" s="310">
        <v>0</v>
      </c>
      <c r="D897" s="310">
        <v>0</v>
      </c>
      <c r="E897" s="121" t="str">
        <f t="shared" si="18"/>
        <v/>
      </c>
    </row>
    <row r="898" ht="36" customHeight="1" spans="1:5">
      <c r="A898" s="421">
        <v>2130333</v>
      </c>
      <c r="B898" s="422" t="s">
        <v>768</v>
      </c>
      <c r="C898" s="310">
        <v>4</v>
      </c>
      <c r="D898" s="310">
        <v>0</v>
      </c>
      <c r="E898" s="121">
        <f t="shared" si="18"/>
        <v>-1</v>
      </c>
    </row>
    <row r="899" ht="44" customHeight="1" spans="1:5">
      <c r="A899" s="421">
        <v>2130334</v>
      </c>
      <c r="B899" s="422" t="s">
        <v>795</v>
      </c>
      <c r="C899" s="310">
        <v>0</v>
      </c>
      <c r="D899" s="310">
        <v>0</v>
      </c>
      <c r="E899" s="121" t="str">
        <f t="shared" si="18"/>
        <v/>
      </c>
    </row>
    <row r="900" ht="36" customHeight="1" spans="1:5">
      <c r="A900" s="421">
        <v>2130335</v>
      </c>
      <c r="B900" s="422" t="s">
        <v>1732</v>
      </c>
      <c r="C900" s="310">
        <v>32</v>
      </c>
      <c r="D900" s="310">
        <v>0</v>
      </c>
      <c r="E900" s="121">
        <f t="shared" si="18"/>
        <v>-1</v>
      </c>
    </row>
    <row r="901" ht="36" customHeight="1" spans="1:5">
      <c r="A901" s="421">
        <v>2130336</v>
      </c>
      <c r="B901" s="422" t="s">
        <v>797</v>
      </c>
      <c r="C901" s="310">
        <v>0</v>
      </c>
      <c r="D901" s="310">
        <v>0</v>
      </c>
      <c r="E901" s="121" t="str">
        <f t="shared" si="18"/>
        <v/>
      </c>
    </row>
    <row r="902" ht="36" customHeight="1" spans="1:5">
      <c r="A902" s="421">
        <v>2130337</v>
      </c>
      <c r="B902" s="422" t="s">
        <v>798</v>
      </c>
      <c r="C902" s="310">
        <v>0</v>
      </c>
      <c r="D902" s="310">
        <v>0</v>
      </c>
      <c r="E902" s="121" t="str">
        <f t="shared" si="18"/>
        <v/>
      </c>
    </row>
    <row r="903" ht="44" customHeight="1" spans="1:5">
      <c r="A903" s="421">
        <v>2130399</v>
      </c>
      <c r="B903" s="422" t="s">
        <v>799</v>
      </c>
      <c r="C903" s="310">
        <v>431</v>
      </c>
      <c r="D903" s="310">
        <v>380</v>
      </c>
      <c r="E903" s="121">
        <f t="shared" si="18"/>
        <v>-0.118</v>
      </c>
    </row>
    <row r="904" ht="44" customHeight="1" spans="1:5">
      <c r="A904" s="423">
        <v>21305</v>
      </c>
      <c r="B904" s="313" t="s">
        <v>1733</v>
      </c>
      <c r="C904" s="307">
        <f>SUM(C905:C914)</f>
        <v>3896</v>
      </c>
      <c r="D904" s="307">
        <v>3028</v>
      </c>
      <c r="E904" s="117">
        <f t="shared" si="18"/>
        <v>-0.223</v>
      </c>
    </row>
    <row r="905" ht="44" customHeight="1" spans="1:5">
      <c r="A905" s="421">
        <v>2130501</v>
      </c>
      <c r="B905" s="422" t="s">
        <v>156</v>
      </c>
      <c r="C905" s="310">
        <v>0</v>
      </c>
      <c r="D905" s="310">
        <v>0</v>
      </c>
      <c r="E905" s="121" t="str">
        <f t="shared" si="18"/>
        <v/>
      </c>
    </row>
    <row r="906" ht="36" customHeight="1" spans="1:5">
      <c r="A906" s="421">
        <v>2130502</v>
      </c>
      <c r="B906" s="422" t="s">
        <v>157</v>
      </c>
      <c r="C906" s="310">
        <v>0</v>
      </c>
      <c r="D906" s="310">
        <v>0</v>
      </c>
      <c r="E906" s="121" t="str">
        <f t="shared" si="18"/>
        <v/>
      </c>
    </row>
    <row r="907" ht="36" customHeight="1" spans="1:5">
      <c r="A907" s="421">
        <v>2130503</v>
      </c>
      <c r="B907" s="422" t="s">
        <v>158</v>
      </c>
      <c r="C907" s="310">
        <v>0</v>
      </c>
      <c r="D907" s="310">
        <v>0</v>
      </c>
      <c r="E907" s="121" t="str">
        <f t="shared" si="18"/>
        <v/>
      </c>
    </row>
    <row r="908" ht="44" customHeight="1" spans="1:5">
      <c r="A908" s="421">
        <v>2130504</v>
      </c>
      <c r="B908" s="422" t="s">
        <v>801</v>
      </c>
      <c r="C908" s="310">
        <v>3366</v>
      </c>
      <c r="D908" s="310">
        <v>652</v>
      </c>
      <c r="E908" s="121">
        <f t="shared" si="18"/>
        <v>-0.806</v>
      </c>
    </row>
    <row r="909" ht="36" customHeight="1" spans="1:5">
      <c r="A909" s="421">
        <v>2130505</v>
      </c>
      <c r="B909" s="422" t="s">
        <v>802</v>
      </c>
      <c r="C909" s="310">
        <v>500</v>
      </c>
      <c r="D909" s="310">
        <v>1875</v>
      </c>
      <c r="E909" s="121">
        <f t="shared" si="18"/>
        <v>2.75</v>
      </c>
    </row>
    <row r="910" ht="36" customHeight="1" spans="1:5">
      <c r="A910" s="421">
        <v>2130506</v>
      </c>
      <c r="B910" s="422" t="s">
        <v>803</v>
      </c>
      <c r="C910" s="310">
        <v>0</v>
      </c>
      <c r="D910" s="310">
        <v>216</v>
      </c>
      <c r="E910" s="121" t="str">
        <f t="shared" si="18"/>
        <v/>
      </c>
    </row>
    <row r="911" ht="44" customHeight="1" spans="1:5">
      <c r="A911" s="421">
        <v>2130507</v>
      </c>
      <c r="B911" s="428" t="s">
        <v>1734</v>
      </c>
      <c r="C911" s="310">
        <v>0</v>
      </c>
      <c r="D911" s="310">
        <v>190</v>
      </c>
      <c r="E911" s="121" t="str">
        <f t="shared" si="18"/>
        <v/>
      </c>
    </row>
    <row r="912" ht="36" customHeight="1" spans="1:5">
      <c r="A912" s="421">
        <v>2130508</v>
      </c>
      <c r="B912" s="422" t="s">
        <v>805</v>
      </c>
      <c r="C912" s="310">
        <v>0</v>
      </c>
      <c r="D912" s="310">
        <v>0</v>
      </c>
      <c r="E912" s="121" t="str">
        <f t="shared" si="18"/>
        <v/>
      </c>
    </row>
    <row r="913" ht="44" customHeight="1" spans="1:5">
      <c r="A913" s="421">
        <v>2130550</v>
      </c>
      <c r="B913" s="428" t="s">
        <v>165</v>
      </c>
      <c r="C913" s="310">
        <v>0</v>
      </c>
      <c r="D913" s="310">
        <v>0</v>
      </c>
      <c r="E913" s="121" t="str">
        <f t="shared" si="18"/>
        <v/>
      </c>
    </row>
    <row r="914" ht="44" customHeight="1" spans="1:5">
      <c r="A914" s="421">
        <v>2130599</v>
      </c>
      <c r="B914" s="428" t="s">
        <v>1735</v>
      </c>
      <c r="C914" s="310">
        <v>30</v>
      </c>
      <c r="D914" s="310">
        <v>95</v>
      </c>
      <c r="E914" s="121">
        <f t="shared" si="18"/>
        <v>2.167</v>
      </c>
    </row>
    <row r="915" ht="44" customHeight="1" spans="1:5">
      <c r="A915" s="423">
        <v>21307</v>
      </c>
      <c r="B915" s="302" t="s">
        <v>808</v>
      </c>
      <c r="C915" s="307">
        <f>SUM(C916:C921)</f>
        <v>1751</v>
      </c>
      <c r="D915" s="307">
        <v>1626</v>
      </c>
      <c r="E915" s="117">
        <f t="shared" si="18"/>
        <v>-0.071</v>
      </c>
    </row>
    <row r="916" ht="36" customHeight="1" spans="1:5">
      <c r="A916" s="421">
        <v>2130701</v>
      </c>
      <c r="B916" s="422" t="s">
        <v>809</v>
      </c>
      <c r="C916" s="310">
        <v>2</v>
      </c>
      <c r="D916" s="310">
        <v>73</v>
      </c>
      <c r="E916" s="121">
        <f t="shared" si="18"/>
        <v>35.5</v>
      </c>
    </row>
    <row r="917" ht="36" customHeight="1" spans="1:5">
      <c r="A917" s="421">
        <v>2130704</v>
      </c>
      <c r="B917" s="422" t="s">
        <v>810</v>
      </c>
      <c r="C917" s="310">
        <v>0</v>
      </c>
      <c r="D917" s="310">
        <v>0</v>
      </c>
      <c r="E917" s="121" t="str">
        <f t="shared" si="18"/>
        <v/>
      </c>
    </row>
    <row r="918" ht="36" customHeight="1" spans="1:5">
      <c r="A918" s="421">
        <v>2130705</v>
      </c>
      <c r="B918" s="422" t="s">
        <v>811</v>
      </c>
      <c r="C918" s="310">
        <v>1749</v>
      </c>
      <c r="D918" s="310">
        <v>1553</v>
      </c>
      <c r="E918" s="121">
        <f t="shared" si="18"/>
        <v>-0.112</v>
      </c>
    </row>
    <row r="919" ht="44" customHeight="1" spans="1:5">
      <c r="A919" s="421">
        <v>2130706</v>
      </c>
      <c r="B919" s="422" t="s">
        <v>812</v>
      </c>
      <c r="C919" s="310">
        <v>0</v>
      </c>
      <c r="D919" s="310">
        <v>0</v>
      </c>
      <c r="E919" s="121" t="str">
        <f t="shared" si="18"/>
        <v/>
      </c>
    </row>
    <row r="920" ht="36" customHeight="1" spans="1:5">
      <c r="A920" s="421">
        <v>2130707</v>
      </c>
      <c r="B920" s="422" t="s">
        <v>813</v>
      </c>
      <c r="C920" s="310">
        <v>0</v>
      </c>
      <c r="D920" s="310">
        <v>0</v>
      </c>
      <c r="E920" s="121" t="str">
        <f t="shared" si="18"/>
        <v/>
      </c>
    </row>
    <row r="921" ht="44" customHeight="1" spans="1:5">
      <c r="A921" s="421">
        <v>2130799</v>
      </c>
      <c r="B921" s="422" t="s">
        <v>814</v>
      </c>
      <c r="C921" s="310">
        <v>0</v>
      </c>
      <c r="D921" s="310">
        <v>0</v>
      </c>
      <c r="E921" s="121" t="str">
        <f t="shared" si="18"/>
        <v/>
      </c>
    </row>
    <row r="922" ht="44" customHeight="1" spans="1:5">
      <c r="A922" s="423">
        <v>21308</v>
      </c>
      <c r="B922" s="302" t="s">
        <v>815</v>
      </c>
      <c r="C922" s="307">
        <f>SUM(C923:C928)</f>
        <v>2550</v>
      </c>
      <c r="D922" s="307">
        <v>1316</v>
      </c>
      <c r="E922" s="117">
        <f t="shared" si="18"/>
        <v>-0.484</v>
      </c>
    </row>
    <row r="923" ht="36" customHeight="1" spans="1:5">
      <c r="A923" s="421">
        <v>2130801</v>
      </c>
      <c r="B923" s="422" t="s">
        <v>816</v>
      </c>
      <c r="C923" s="310">
        <v>0</v>
      </c>
      <c r="D923" s="310">
        <v>0</v>
      </c>
      <c r="E923" s="121" t="str">
        <f t="shared" si="18"/>
        <v/>
      </c>
    </row>
    <row r="924" ht="36" customHeight="1" spans="1:5">
      <c r="A924" s="421">
        <v>2130802</v>
      </c>
      <c r="B924" s="422" t="s">
        <v>817</v>
      </c>
      <c r="C924" s="310">
        <v>0</v>
      </c>
      <c r="D924" s="310">
        <v>0</v>
      </c>
      <c r="E924" s="121" t="str">
        <f t="shared" si="18"/>
        <v/>
      </c>
    </row>
    <row r="925" ht="36" customHeight="1" spans="1:5">
      <c r="A925" s="421">
        <v>2130803</v>
      </c>
      <c r="B925" s="422" t="s">
        <v>818</v>
      </c>
      <c r="C925" s="310">
        <v>142</v>
      </c>
      <c r="D925" s="310">
        <v>100</v>
      </c>
      <c r="E925" s="121">
        <f t="shared" si="18"/>
        <v>-0.296</v>
      </c>
    </row>
    <row r="926" ht="44" customHeight="1" spans="1:5">
      <c r="A926" s="421">
        <v>2130804</v>
      </c>
      <c r="B926" s="428" t="s">
        <v>1736</v>
      </c>
      <c r="C926" s="310">
        <v>2356</v>
      </c>
      <c r="D926" s="310">
        <v>1216</v>
      </c>
      <c r="E926" s="121">
        <f t="shared" si="18"/>
        <v>-0.484</v>
      </c>
    </row>
    <row r="927" ht="36" customHeight="1" spans="1:5">
      <c r="A927" s="421">
        <v>2130805</v>
      </c>
      <c r="B927" s="422" t="s">
        <v>820</v>
      </c>
      <c r="C927" s="310">
        <v>0</v>
      </c>
      <c r="D927" s="310">
        <v>0</v>
      </c>
      <c r="E927" s="121" t="str">
        <f t="shared" si="18"/>
        <v/>
      </c>
    </row>
    <row r="928" ht="36" customHeight="1" spans="1:5">
      <c r="A928" s="421">
        <v>2130899</v>
      </c>
      <c r="B928" s="422" t="s">
        <v>821</v>
      </c>
      <c r="C928" s="310">
        <v>52</v>
      </c>
      <c r="D928" s="310">
        <v>0</v>
      </c>
      <c r="E928" s="121">
        <f t="shared" si="18"/>
        <v>-1</v>
      </c>
    </row>
    <row r="929" ht="36" customHeight="1" spans="1:5">
      <c r="A929" s="423">
        <v>21309</v>
      </c>
      <c r="B929" s="302" t="s">
        <v>822</v>
      </c>
      <c r="C929" s="307">
        <f>SUM(C930:C931)</f>
        <v>0</v>
      </c>
      <c r="D929" s="307">
        <v>0</v>
      </c>
      <c r="E929" s="117" t="str">
        <f t="shared" si="18"/>
        <v/>
      </c>
    </row>
    <row r="930" ht="36" customHeight="1" spans="1:5">
      <c r="A930" s="421">
        <v>2130901</v>
      </c>
      <c r="B930" s="422" t="s">
        <v>823</v>
      </c>
      <c r="C930" s="310">
        <v>0</v>
      </c>
      <c r="D930" s="310">
        <v>0</v>
      </c>
      <c r="E930" s="121" t="str">
        <f t="shared" si="18"/>
        <v/>
      </c>
    </row>
    <row r="931" ht="36" customHeight="1" spans="1:5">
      <c r="A931" s="421">
        <v>2130999</v>
      </c>
      <c r="B931" s="422" t="s">
        <v>824</v>
      </c>
      <c r="C931" s="310">
        <v>0</v>
      </c>
      <c r="D931" s="310">
        <v>0</v>
      </c>
      <c r="E931" s="121" t="str">
        <f t="shared" si="18"/>
        <v/>
      </c>
    </row>
    <row r="932" ht="44" customHeight="1" spans="1:5">
      <c r="A932" s="423">
        <v>21399</v>
      </c>
      <c r="B932" s="302" t="s">
        <v>825</v>
      </c>
      <c r="C932" s="307">
        <f>SUM(C933:C934)</f>
        <v>400</v>
      </c>
      <c r="D932" s="307">
        <v>55</v>
      </c>
      <c r="E932" s="117">
        <f t="shared" si="18"/>
        <v>-0.863</v>
      </c>
    </row>
    <row r="933" ht="36" customHeight="1" spans="1:5">
      <c r="A933" s="421">
        <v>2139901</v>
      </c>
      <c r="B933" s="422" t="s">
        <v>826</v>
      </c>
      <c r="C933" s="310">
        <v>0</v>
      </c>
      <c r="D933" s="310">
        <v>0</v>
      </c>
      <c r="E933" s="121" t="str">
        <f t="shared" si="18"/>
        <v/>
      </c>
    </row>
    <row r="934" ht="44" customHeight="1" spans="1:5">
      <c r="A934" s="421">
        <v>2139999</v>
      </c>
      <c r="B934" s="422" t="s">
        <v>825</v>
      </c>
      <c r="C934" s="310">
        <v>400</v>
      </c>
      <c r="D934" s="310">
        <v>55</v>
      </c>
      <c r="E934" s="121">
        <f t="shared" si="18"/>
        <v>-0.863</v>
      </c>
    </row>
    <row r="935" ht="44" customHeight="1" spans="1:5">
      <c r="A935" s="423">
        <v>214</v>
      </c>
      <c r="B935" s="300" t="s">
        <v>122</v>
      </c>
      <c r="C935" s="307">
        <f>SUM(C936,C959,C969,C979,C984,C991,C996)</f>
        <v>2847</v>
      </c>
      <c r="D935" s="307">
        <v>2715</v>
      </c>
      <c r="E935" s="117">
        <f t="shared" si="18"/>
        <v>-0.046</v>
      </c>
    </row>
    <row r="936" ht="44" customHeight="1" spans="1:5">
      <c r="A936" s="423">
        <v>21401</v>
      </c>
      <c r="B936" s="302" t="s">
        <v>827</v>
      </c>
      <c r="C936" s="307">
        <f>SUM(C937:C958)</f>
        <v>2847</v>
      </c>
      <c r="D936" s="307">
        <v>2138</v>
      </c>
      <c r="E936" s="117">
        <f t="shared" si="18"/>
        <v>-0.249</v>
      </c>
    </row>
    <row r="937" ht="44" customHeight="1" spans="1:5">
      <c r="A937" s="421">
        <v>2140101</v>
      </c>
      <c r="B937" s="422" t="s">
        <v>156</v>
      </c>
      <c r="C937" s="310">
        <v>111</v>
      </c>
      <c r="D937" s="310">
        <v>109</v>
      </c>
      <c r="E937" s="121">
        <f t="shared" si="18"/>
        <v>-0.018</v>
      </c>
    </row>
    <row r="938" ht="36" customHeight="1" spans="1:5">
      <c r="A938" s="421">
        <v>2140102</v>
      </c>
      <c r="B938" s="422" t="s">
        <v>157</v>
      </c>
      <c r="C938" s="310">
        <v>0</v>
      </c>
      <c r="D938" s="310">
        <v>0</v>
      </c>
      <c r="E938" s="121" t="str">
        <f t="shared" si="18"/>
        <v/>
      </c>
    </row>
    <row r="939" ht="44" customHeight="1" spans="1:5">
      <c r="A939" s="421">
        <v>2140103</v>
      </c>
      <c r="B939" s="422" t="s">
        <v>158</v>
      </c>
      <c r="C939" s="310">
        <v>0</v>
      </c>
      <c r="D939" s="310">
        <v>0</v>
      </c>
      <c r="E939" s="121" t="str">
        <f t="shared" si="18"/>
        <v/>
      </c>
    </row>
    <row r="940" ht="44" customHeight="1" spans="1:5">
      <c r="A940" s="421">
        <v>2140104</v>
      </c>
      <c r="B940" s="422" t="s">
        <v>828</v>
      </c>
      <c r="C940" s="310">
        <v>160</v>
      </c>
      <c r="D940" s="310">
        <v>0</v>
      </c>
      <c r="E940" s="121">
        <f t="shared" si="18"/>
        <v>-1</v>
      </c>
    </row>
    <row r="941" ht="44" customHeight="1" spans="1:5">
      <c r="A941" s="421">
        <v>2140106</v>
      </c>
      <c r="B941" s="422" t="s">
        <v>829</v>
      </c>
      <c r="C941" s="310">
        <v>1311</v>
      </c>
      <c r="D941" s="310">
        <v>1151</v>
      </c>
      <c r="E941" s="121">
        <f t="shared" si="18"/>
        <v>-0.122</v>
      </c>
    </row>
    <row r="942" ht="44" customHeight="1" spans="1:5">
      <c r="A942" s="421">
        <v>2140109</v>
      </c>
      <c r="B942" s="422" t="s">
        <v>830</v>
      </c>
      <c r="C942" s="310">
        <v>0</v>
      </c>
      <c r="D942" s="310">
        <v>0</v>
      </c>
      <c r="E942" s="121" t="str">
        <f t="shared" si="18"/>
        <v/>
      </c>
    </row>
    <row r="943" ht="44" customHeight="1" spans="1:5">
      <c r="A943" s="421">
        <v>2140110</v>
      </c>
      <c r="B943" s="422" t="s">
        <v>831</v>
      </c>
      <c r="C943" s="310">
        <v>0</v>
      </c>
      <c r="D943" s="310">
        <v>0</v>
      </c>
      <c r="E943" s="121" t="str">
        <f t="shared" si="18"/>
        <v/>
      </c>
    </row>
    <row r="944" ht="36" customHeight="1" spans="1:5">
      <c r="A944" s="421">
        <v>2140111</v>
      </c>
      <c r="B944" s="422" t="s">
        <v>832</v>
      </c>
      <c r="C944" s="310">
        <v>0</v>
      </c>
      <c r="D944" s="310">
        <v>0</v>
      </c>
      <c r="E944" s="121" t="str">
        <f t="shared" si="18"/>
        <v/>
      </c>
    </row>
    <row r="945" ht="44" customHeight="1" spans="1:5">
      <c r="A945" s="421">
        <v>2140112</v>
      </c>
      <c r="B945" s="422" t="s">
        <v>833</v>
      </c>
      <c r="C945" s="310">
        <v>0</v>
      </c>
      <c r="D945" s="310">
        <v>0</v>
      </c>
      <c r="E945" s="121" t="str">
        <f t="shared" si="18"/>
        <v/>
      </c>
    </row>
    <row r="946" ht="44" customHeight="1" spans="1:5">
      <c r="A946" s="421">
        <v>2140114</v>
      </c>
      <c r="B946" s="422" t="s">
        <v>834</v>
      </c>
      <c r="C946" s="310">
        <v>0</v>
      </c>
      <c r="D946" s="310">
        <v>0</v>
      </c>
      <c r="E946" s="121" t="str">
        <f t="shared" si="18"/>
        <v/>
      </c>
    </row>
    <row r="947" ht="44" customHeight="1" spans="1:5">
      <c r="A947" s="421">
        <v>2140122</v>
      </c>
      <c r="B947" s="422" t="s">
        <v>835</v>
      </c>
      <c r="C947" s="310">
        <v>0</v>
      </c>
      <c r="D947" s="310">
        <v>0</v>
      </c>
      <c r="E947" s="121" t="str">
        <f t="shared" si="18"/>
        <v/>
      </c>
    </row>
    <row r="948" ht="44" customHeight="1" spans="1:5">
      <c r="A948" s="421">
        <v>2140123</v>
      </c>
      <c r="B948" s="422" t="s">
        <v>836</v>
      </c>
      <c r="C948" s="310">
        <v>0</v>
      </c>
      <c r="D948" s="310">
        <v>0</v>
      </c>
      <c r="E948" s="121" t="str">
        <f t="shared" si="18"/>
        <v/>
      </c>
    </row>
    <row r="949" ht="44" customHeight="1" spans="1:5">
      <c r="A949" s="421">
        <v>2140127</v>
      </c>
      <c r="B949" s="422" t="s">
        <v>837</v>
      </c>
      <c r="C949" s="310">
        <v>0</v>
      </c>
      <c r="D949" s="310">
        <v>0</v>
      </c>
      <c r="E949" s="121" t="str">
        <f t="shared" ref="E949:E1012" si="19">IF(C949&gt;0,(D949-C949)/C949,"")</f>
        <v/>
      </c>
    </row>
    <row r="950" ht="44" customHeight="1" spans="1:5">
      <c r="A950" s="421">
        <v>2140128</v>
      </c>
      <c r="B950" s="422" t="s">
        <v>838</v>
      </c>
      <c r="C950" s="310">
        <v>0</v>
      </c>
      <c r="D950" s="310">
        <v>0</v>
      </c>
      <c r="E950" s="121" t="str">
        <f t="shared" si="19"/>
        <v/>
      </c>
    </row>
    <row r="951" ht="44" customHeight="1" spans="1:5">
      <c r="A951" s="421">
        <v>2140129</v>
      </c>
      <c r="B951" s="422" t="s">
        <v>839</v>
      </c>
      <c r="C951" s="310">
        <v>0</v>
      </c>
      <c r="D951" s="310">
        <v>0</v>
      </c>
      <c r="E951" s="121" t="str">
        <f t="shared" si="19"/>
        <v/>
      </c>
    </row>
    <row r="952" ht="36" customHeight="1" spans="1:5">
      <c r="A952" s="421">
        <v>2140130</v>
      </c>
      <c r="B952" s="422" t="s">
        <v>840</v>
      </c>
      <c r="C952" s="310">
        <v>0</v>
      </c>
      <c r="D952" s="310">
        <v>0</v>
      </c>
      <c r="E952" s="121" t="str">
        <f t="shared" si="19"/>
        <v/>
      </c>
    </row>
    <row r="953" ht="44" customHeight="1" spans="1:5">
      <c r="A953" s="421">
        <v>2140131</v>
      </c>
      <c r="B953" s="422" t="s">
        <v>841</v>
      </c>
      <c r="C953" s="310">
        <v>0</v>
      </c>
      <c r="D953" s="310">
        <v>0</v>
      </c>
      <c r="E953" s="121" t="str">
        <f t="shared" si="19"/>
        <v/>
      </c>
    </row>
    <row r="954" ht="36" customHeight="1" spans="1:5">
      <c r="A954" s="421">
        <v>2140133</v>
      </c>
      <c r="B954" s="422" t="s">
        <v>842</v>
      </c>
      <c r="C954" s="310">
        <v>0</v>
      </c>
      <c r="D954" s="310">
        <v>0</v>
      </c>
      <c r="E954" s="121" t="str">
        <f t="shared" si="19"/>
        <v/>
      </c>
    </row>
    <row r="955" ht="44" customHeight="1" spans="1:5">
      <c r="A955" s="421">
        <v>2140136</v>
      </c>
      <c r="B955" s="422" t="s">
        <v>843</v>
      </c>
      <c r="C955" s="310">
        <v>0</v>
      </c>
      <c r="D955" s="310">
        <v>0</v>
      </c>
      <c r="E955" s="121" t="str">
        <f t="shared" si="19"/>
        <v/>
      </c>
    </row>
    <row r="956" ht="44" customHeight="1" spans="1:5">
      <c r="A956" s="421">
        <v>2140138</v>
      </c>
      <c r="B956" s="422" t="s">
        <v>844</v>
      </c>
      <c r="C956" s="310">
        <v>0</v>
      </c>
      <c r="D956" s="310">
        <v>0</v>
      </c>
      <c r="E956" s="121" t="str">
        <f t="shared" si="19"/>
        <v/>
      </c>
    </row>
    <row r="957" ht="44" customHeight="1" spans="1:5">
      <c r="A957" s="421">
        <v>2140139</v>
      </c>
      <c r="B957" s="422" t="s">
        <v>845</v>
      </c>
      <c r="C957" s="310">
        <v>0</v>
      </c>
      <c r="D957" s="310">
        <v>0</v>
      </c>
      <c r="E957" s="121" t="str">
        <f t="shared" si="19"/>
        <v/>
      </c>
    </row>
    <row r="958" ht="44" customHeight="1" spans="1:5">
      <c r="A958" s="421">
        <v>2140199</v>
      </c>
      <c r="B958" s="422" t="s">
        <v>846</v>
      </c>
      <c r="C958" s="310">
        <v>1265</v>
      </c>
      <c r="D958" s="310">
        <v>878</v>
      </c>
      <c r="E958" s="121">
        <f t="shared" si="19"/>
        <v>-0.306</v>
      </c>
    </row>
    <row r="959" ht="44" customHeight="1" spans="1:5">
      <c r="A959" s="423">
        <v>21402</v>
      </c>
      <c r="B959" s="302" t="s">
        <v>847</v>
      </c>
      <c r="C959" s="307">
        <f>SUM(C960:C968)</f>
        <v>0</v>
      </c>
      <c r="D959" s="307">
        <v>0</v>
      </c>
      <c r="E959" s="117" t="str">
        <f t="shared" si="19"/>
        <v/>
      </c>
    </row>
    <row r="960" ht="36" customHeight="1" spans="1:5">
      <c r="A960" s="421">
        <v>2140201</v>
      </c>
      <c r="B960" s="422" t="s">
        <v>156</v>
      </c>
      <c r="C960" s="310">
        <v>0</v>
      </c>
      <c r="D960" s="310">
        <v>0</v>
      </c>
      <c r="E960" s="121" t="str">
        <f t="shared" si="19"/>
        <v/>
      </c>
    </row>
    <row r="961" ht="36" customHeight="1" spans="1:5">
      <c r="A961" s="421">
        <v>2140202</v>
      </c>
      <c r="B961" s="422" t="s">
        <v>157</v>
      </c>
      <c r="C961" s="310">
        <v>0</v>
      </c>
      <c r="D961" s="310">
        <v>0</v>
      </c>
      <c r="E961" s="121" t="str">
        <f t="shared" si="19"/>
        <v/>
      </c>
    </row>
    <row r="962" ht="36" customHeight="1" spans="1:5">
      <c r="A962" s="421">
        <v>2140203</v>
      </c>
      <c r="B962" s="422" t="s">
        <v>158</v>
      </c>
      <c r="C962" s="310">
        <v>0</v>
      </c>
      <c r="D962" s="310">
        <v>0</v>
      </c>
      <c r="E962" s="121" t="str">
        <f t="shared" si="19"/>
        <v/>
      </c>
    </row>
    <row r="963" ht="44" customHeight="1" spans="1:5">
      <c r="A963" s="421">
        <v>2140204</v>
      </c>
      <c r="B963" s="422" t="s">
        <v>848</v>
      </c>
      <c r="C963" s="310">
        <v>0</v>
      </c>
      <c r="D963" s="310">
        <v>0</v>
      </c>
      <c r="E963" s="121" t="str">
        <f t="shared" si="19"/>
        <v/>
      </c>
    </row>
    <row r="964" ht="36" customHeight="1" spans="1:5">
      <c r="A964" s="421">
        <v>2140205</v>
      </c>
      <c r="B964" s="422" t="s">
        <v>849</v>
      </c>
      <c r="C964" s="310">
        <v>0</v>
      </c>
      <c r="D964" s="310">
        <v>0</v>
      </c>
      <c r="E964" s="121" t="str">
        <f t="shared" si="19"/>
        <v/>
      </c>
    </row>
    <row r="965" ht="44" customHeight="1" spans="1:5">
      <c r="A965" s="421">
        <v>2140206</v>
      </c>
      <c r="B965" s="422" t="s">
        <v>850</v>
      </c>
      <c r="C965" s="310">
        <v>0</v>
      </c>
      <c r="D965" s="310">
        <v>0</v>
      </c>
      <c r="E965" s="121" t="str">
        <f t="shared" si="19"/>
        <v/>
      </c>
    </row>
    <row r="966" ht="44" customHeight="1" spans="1:5">
      <c r="A966" s="421">
        <v>2140207</v>
      </c>
      <c r="B966" s="422" t="s">
        <v>851</v>
      </c>
      <c r="C966" s="310">
        <v>0</v>
      </c>
      <c r="D966" s="310">
        <v>0</v>
      </c>
      <c r="E966" s="121" t="str">
        <f t="shared" si="19"/>
        <v/>
      </c>
    </row>
    <row r="967" ht="36" customHeight="1" spans="1:5">
      <c r="A967" s="421">
        <v>2140208</v>
      </c>
      <c r="B967" s="422" t="s">
        <v>852</v>
      </c>
      <c r="C967" s="310">
        <v>0</v>
      </c>
      <c r="D967" s="310">
        <v>0</v>
      </c>
      <c r="E967" s="121" t="str">
        <f t="shared" si="19"/>
        <v/>
      </c>
    </row>
    <row r="968" ht="44" customHeight="1" spans="1:5">
      <c r="A968" s="421">
        <v>2140299</v>
      </c>
      <c r="B968" s="422" t="s">
        <v>853</v>
      </c>
      <c r="C968" s="310">
        <v>0</v>
      </c>
      <c r="D968" s="310">
        <v>0</v>
      </c>
      <c r="E968" s="121" t="str">
        <f t="shared" si="19"/>
        <v/>
      </c>
    </row>
    <row r="969" ht="44" customHeight="1" spans="1:5">
      <c r="A969" s="423">
        <v>21403</v>
      </c>
      <c r="B969" s="302" t="s">
        <v>854</v>
      </c>
      <c r="C969" s="307">
        <f>SUM(C970:C978)</f>
        <v>0</v>
      </c>
      <c r="D969" s="307">
        <v>0</v>
      </c>
      <c r="E969" s="117" t="str">
        <f t="shared" si="19"/>
        <v/>
      </c>
    </row>
    <row r="970" ht="36" customHeight="1" spans="1:5">
      <c r="A970" s="421">
        <v>2140301</v>
      </c>
      <c r="B970" s="422" t="s">
        <v>156</v>
      </c>
      <c r="C970" s="310">
        <v>0</v>
      </c>
      <c r="D970" s="310">
        <v>0</v>
      </c>
      <c r="E970" s="121" t="str">
        <f t="shared" si="19"/>
        <v/>
      </c>
    </row>
    <row r="971" ht="36" customHeight="1" spans="1:5">
      <c r="A971" s="421">
        <v>2140302</v>
      </c>
      <c r="B971" s="422" t="s">
        <v>157</v>
      </c>
      <c r="C971" s="310">
        <v>0</v>
      </c>
      <c r="D971" s="310">
        <v>0</v>
      </c>
      <c r="E971" s="121" t="str">
        <f t="shared" si="19"/>
        <v/>
      </c>
    </row>
    <row r="972" ht="36" customHeight="1" spans="1:5">
      <c r="A972" s="421">
        <v>2140303</v>
      </c>
      <c r="B972" s="422" t="s">
        <v>158</v>
      </c>
      <c r="C972" s="310">
        <v>0</v>
      </c>
      <c r="D972" s="310">
        <v>0</v>
      </c>
      <c r="E972" s="121" t="str">
        <f t="shared" si="19"/>
        <v/>
      </c>
    </row>
    <row r="973" ht="44" customHeight="1" spans="1:5">
      <c r="A973" s="421">
        <v>2140304</v>
      </c>
      <c r="B973" s="422" t="s">
        <v>855</v>
      </c>
      <c r="C973" s="310">
        <v>0</v>
      </c>
      <c r="D973" s="310">
        <v>0</v>
      </c>
      <c r="E973" s="121" t="str">
        <f t="shared" si="19"/>
        <v/>
      </c>
    </row>
    <row r="974" ht="36" customHeight="1" spans="1:5">
      <c r="A974" s="421">
        <v>2140305</v>
      </c>
      <c r="B974" s="422" t="s">
        <v>856</v>
      </c>
      <c r="C974" s="310">
        <v>0</v>
      </c>
      <c r="D974" s="310">
        <v>0</v>
      </c>
      <c r="E974" s="121" t="str">
        <f t="shared" si="19"/>
        <v/>
      </c>
    </row>
    <row r="975" ht="36" customHeight="1" spans="1:5">
      <c r="A975" s="421">
        <v>2140306</v>
      </c>
      <c r="B975" s="422" t="s">
        <v>857</v>
      </c>
      <c r="C975" s="310">
        <v>0</v>
      </c>
      <c r="D975" s="310">
        <v>0</v>
      </c>
      <c r="E975" s="121" t="str">
        <f t="shared" si="19"/>
        <v/>
      </c>
    </row>
    <row r="976" ht="44" customHeight="1" spans="1:5">
      <c r="A976" s="421">
        <v>2140307</v>
      </c>
      <c r="B976" s="422" t="s">
        <v>858</v>
      </c>
      <c r="C976" s="310">
        <v>0</v>
      </c>
      <c r="D976" s="310">
        <v>0</v>
      </c>
      <c r="E976" s="121" t="str">
        <f t="shared" si="19"/>
        <v/>
      </c>
    </row>
    <row r="977" ht="36" customHeight="1" spans="1:5">
      <c r="A977" s="421">
        <v>2140308</v>
      </c>
      <c r="B977" s="422" t="s">
        <v>859</v>
      </c>
      <c r="C977" s="310">
        <v>0</v>
      </c>
      <c r="D977" s="310">
        <v>0</v>
      </c>
      <c r="E977" s="121" t="str">
        <f t="shared" si="19"/>
        <v/>
      </c>
    </row>
    <row r="978" ht="44" customHeight="1" spans="1:5">
      <c r="A978" s="421">
        <v>2140399</v>
      </c>
      <c r="B978" s="422" t="s">
        <v>860</v>
      </c>
      <c r="C978" s="310">
        <v>0</v>
      </c>
      <c r="D978" s="310">
        <v>0</v>
      </c>
      <c r="E978" s="121" t="str">
        <f t="shared" si="19"/>
        <v/>
      </c>
    </row>
    <row r="979" ht="36" customHeight="1" spans="1:5">
      <c r="A979" s="423">
        <v>21404</v>
      </c>
      <c r="B979" s="343" t="s">
        <v>861</v>
      </c>
      <c r="C979" s="307">
        <f>SUM(C980:C983)</f>
        <v>0</v>
      </c>
      <c r="D979" s="307">
        <v>0</v>
      </c>
      <c r="E979" s="117" t="str">
        <f t="shared" si="19"/>
        <v/>
      </c>
    </row>
    <row r="980" ht="36" customHeight="1" spans="1:5">
      <c r="A980" s="421">
        <v>2140401</v>
      </c>
      <c r="B980" s="422" t="s">
        <v>862</v>
      </c>
      <c r="C980" s="310">
        <v>0</v>
      </c>
      <c r="D980" s="310">
        <v>0</v>
      </c>
      <c r="E980" s="121" t="str">
        <f t="shared" si="19"/>
        <v/>
      </c>
    </row>
    <row r="981" ht="36" customHeight="1" spans="1:5">
      <c r="A981" s="421">
        <v>2140402</v>
      </c>
      <c r="B981" s="422" t="s">
        <v>863</v>
      </c>
      <c r="C981" s="310">
        <v>0</v>
      </c>
      <c r="D981" s="310">
        <v>0</v>
      </c>
      <c r="E981" s="121" t="str">
        <f t="shared" si="19"/>
        <v/>
      </c>
    </row>
    <row r="982" ht="36" customHeight="1" spans="1:5">
      <c r="A982" s="421">
        <v>2140403</v>
      </c>
      <c r="B982" s="422" t="s">
        <v>864</v>
      </c>
      <c r="C982" s="310">
        <v>0</v>
      </c>
      <c r="D982" s="310">
        <v>0</v>
      </c>
      <c r="E982" s="121" t="str">
        <f t="shared" si="19"/>
        <v/>
      </c>
    </row>
    <row r="983" ht="36" customHeight="1" spans="1:5">
      <c r="A983" s="421">
        <v>2140499</v>
      </c>
      <c r="B983" s="422" t="s">
        <v>865</v>
      </c>
      <c r="C983" s="310">
        <v>0</v>
      </c>
      <c r="D983" s="310">
        <v>0</v>
      </c>
      <c r="E983" s="121" t="str">
        <f t="shared" si="19"/>
        <v/>
      </c>
    </row>
    <row r="984" ht="44" customHeight="1" spans="1:5">
      <c r="A984" s="423">
        <v>21405</v>
      </c>
      <c r="B984" s="302" t="s">
        <v>866</v>
      </c>
      <c r="C984" s="307">
        <f>SUM(C985:C990)</f>
        <v>0</v>
      </c>
      <c r="D984" s="307">
        <v>0</v>
      </c>
      <c r="E984" s="117" t="str">
        <f t="shared" si="19"/>
        <v/>
      </c>
    </row>
    <row r="985" ht="36" customHeight="1" spans="1:5">
      <c r="A985" s="421">
        <v>2140501</v>
      </c>
      <c r="B985" s="422" t="s">
        <v>156</v>
      </c>
      <c r="C985" s="310">
        <v>0</v>
      </c>
      <c r="D985" s="310">
        <v>0</v>
      </c>
      <c r="E985" s="121" t="str">
        <f t="shared" si="19"/>
        <v/>
      </c>
    </row>
    <row r="986" ht="36" customHeight="1" spans="1:5">
      <c r="A986" s="421">
        <v>2140502</v>
      </c>
      <c r="B986" s="422" t="s">
        <v>157</v>
      </c>
      <c r="C986" s="310">
        <v>0</v>
      </c>
      <c r="D986" s="310">
        <v>0</v>
      </c>
      <c r="E986" s="121" t="str">
        <f t="shared" si="19"/>
        <v/>
      </c>
    </row>
    <row r="987" ht="36" customHeight="1" spans="1:5">
      <c r="A987" s="421">
        <v>2140503</v>
      </c>
      <c r="B987" s="422" t="s">
        <v>158</v>
      </c>
      <c r="C987" s="310">
        <v>0</v>
      </c>
      <c r="D987" s="310">
        <v>0</v>
      </c>
      <c r="E987" s="121" t="str">
        <f t="shared" si="19"/>
        <v/>
      </c>
    </row>
    <row r="988" ht="44" customHeight="1" spans="1:5">
      <c r="A988" s="421">
        <v>2140504</v>
      </c>
      <c r="B988" s="422" t="s">
        <v>852</v>
      </c>
      <c r="C988" s="310">
        <v>0</v>
      </c>
      <c r="D988" s="310">
        <v>0</v>
      </c>
      <c r="E988" s="121" t="str">
        <f t="shared" si="19"/>
        <v/>
      </c>
    </row>
    <row r="989" ht="36" customHeight="1" spans="1:5">
      <c r="A989" s="421">
        <v>2140505</v>
      </c>
      <c r="B989" s="422" t="s">
        <v>867</v>
      </c>
      <c r="C989" s="310">
        <v>0</v>
      </c>
      <c r="D989" s="310">
        <v>0</v>
      </c>
      <c r="E989" s="121" t="str">
        <f t="shared" si="19"/>
        <v/>
      </c>
    </row>
    <row r="990" ht="44" customHeight="1" spans="1:5">
      <c r="A990" s="421">
        <v>2140599</v>
      </c>
      <c r="B990" s="422" t="s">
        <v>868</v>
      </c>
      <c r="C990" s="310">
        <v>0</v>
      </c>
      <c r="D990" s="310">
        <v>0</v>
      </c>
      <c r="E990" s="121" t="str">
        <f t="shared" si="19"/>
        <v/>
      </c>
    </row>
    <row r="991" ht="36" customHeight="1" spans="1:5">
      <c r="A991" s="423">
        <v>21406</v>
      </c>
      <c r="B991" s="302" t="s">
        <v>869</v>
      </c>
      <c r="C991" s="307">
        <f>SUM(C992:C995)</f>
        <v>0</v>
      </c>
      <c r="D991" s="307">
        <v>417</v>
      </c>
      <c r="E991" s="117" t="str">
        <f t="shared" si="19"/>
        <v/>
      </c>
    </row>
    <row r="992" ht="36" customHeight="1" spans="1:5">
      <c r="A992" s="421">
        <v>2140601</v>
      </c>
      <c r="B992" s="422" t="s">
        <v>870</v>
      </c>
      <c r="C992" s="310">
        <v>0</v>
      </c>
      <c r="D992" s="310">
        <v>417</v>
      </c>
      <c r="E992" s="121" t="str">
        <f t="shared" si="19"/>
        <v/>
      </c>
    </row>
    <row r="993" ht="36" customHeight="1" spans="1:5">
      <c r="A993" s="421">
        <v>2140602</v>
      </c>
      <c r="B993" s="422" t="s">
        <v>871</v>
      </c>
      <c r="C993" s="310">
        <v>0</v>
      </c>
      <c r="D993" s="310">
        <v>0</v>
      </c>
      <c r="E993" s="121" t="str">
        <f t="shared" si="19"/>
        <v/>
      </c>
    </row>
    <row r="994" ht="36" customHeight="1" spans="1:5">
      <c r="A994" s="421">
        <v>2140603</v>
      </c>
      <c r="B994" s="422" t="s">
        <v>872</v>
      </c>
      <c r="C994" s="310">
        <v>0</v>
      </c>
      <c r="D994" s="310">
        <v>0</v>
      </c>
      <c r="E994" s="121" t="str">
        <f t="shared" si="19"/>
        <v/>
      </c>
    </row>
    <row r="995" ht="36" customHeight="1" spans="1:5">
      <c r="A995" s="421">
        <v>2140699</v>
      </c>
      <c r="B995" s="422" t="s">
        <v>873</v>
      </c>
      <c r="C995" s="310">
        <v>0</v>
      </c>
      <c r="D995" s="310">
        <v>0</v>
      </c>
      <c r="E995" s="121" t="str">
        <f t="shared" si="19"/>
        <v/>
      </c>
    </row>
    <row r="996" ht="44" customHeight="1" spans="1:5">
      <c r="A996" s="423">
        <v>21499</v>
      </c>
      <c r="B996" s="302" t="s">
        <v>874</v>
      </c>
      <c r="C996" s="307">
        <f>SUM(C997:C998)</f>
        <v>0</v>
      </c>
      <c r="D996" s="307">
        <v>160</v>
      </c>
      <c r="E996" s="117" t="str">
        <f t="shared" si="19"/>
        <v/>
      </c>
    </row>
    <row r="997" ht="36" customHeight="1" spans="1:5">
      <c r="A997" s="421">
        <v>2149901</v>
      </c>
      <c r="B997" s="422" t="s">
        <v>875</v>
      </c>
      <c r="C997" s="310">
        <v>0</v>
      </c>
      <c r="D997" s="310">
        <v>150</v>
      </c>
      <c r="E997" s="121" t="str">
        <f t="shared" si="19"/>
        <v/>
      </c>
    </row>
    <row r="998" ht="44" customHeight="1" spans="1:5">
      <c r="A998" s="421">
        <v>2149999</v>
      </c>
      <c r="B998" s="422" t="s">
        <v>874</v>
      </c>
      <c r="C998" s="310">
        <v>0</v>
      </c>
      <c r="D998" s="310">
        <v>10</v>
      </c>
      <c r="E998" s="121" t="str">
        <f t="shared" si="19"/>
        <v/>
      </c>
    </row>
    <row r="999" ht="44" customHeight="1" spans="1:5">
      <c r="A999" s="423">
        <v>215</v>
      </c>
      <c r="B999" s="300" t="s">
        <v>123</v>
      </c>
      <c r="C999" s="307">
        <f>SUM(C1000,C1010,C1026,C1031,C1042,C1049,C1057)</f>
        <v>608</v>
      </c>
      <c r="D999" s="307">
        <v>978</v>
      </c>
      <c r="E999" s="117">
        <f t="shared" si="19"/>
        <v>0.609</v>
      </c>
    </row>
    <row r="1000" ht="44" customHeight="1" spans="1:5">
      <c r="A1000" s="423">
        <v>21501</v>
      </c>
      <c r="B1000" s="302" t="s">
        <v>876</v>
      </c>
      <c r="C1000" s="307">
        <f>SUM(C1001:C1009)</f>
        <v>0</v>
      </c>
      <c r="D1000" s="307">
        <v>0</v>
      </c>
      <c r="E1000" s="117" t="str">
        <f t="shared" si="19"/>
        <v/>
      </c>
    </row>
    <row r="1001" ht="44" customHeight="1" spans="1:5">
      <c r="A1001" s="421">
        <v>2150101</v>
      </c>
      <c r="B1001" s="422" t="s">
        <v>156</v>
      </c>
      <c r="C1001" s="310">
        <v>0</v>
      </c>
      <c r="D1001" s="310">
        <v>0</v>
      </c>
      <c r="E1001" s="121" t="str">
        <f t="shared" si="19"/>
        <v/>
      </c>
    </row>
    <row r="1002" ht="44" customHeight="1" spans="1:5">
      <c r="A1002" s="421">
        <v>2150102</v>
      </c>
      <c r="B1002" s="422" t="s">
        <v>157</v>
      </c>
      <c r="C1002" s="310">
        <v>0</v>
      </c>
      <c r="D1002" s="310">
        <v>0</v>
      </c>
      <c r="E1002" s="121" t="str">
        <f t="shared" si="19"/>
        <v/>
      </c>
    </row>
    <row r="1003" ht="36" customHeight="1" spans="1:5">
      <c r="A1003" s="421">
        <v>2150103</v>
      </c>
      <c r="B1003" s="422" t="s">
        <v>158</v>
      </c>
      <c r="C1003" s="310">
        <v>0</v>
      </c>
      <c r="D1003" s="310">
        <v>0</v>
      </c>
      <c r="E1003" s="121" t="str">
        <f t="shared" si="19"/>
        <v/>
      </c>
    </row>
    <row r="1004" ht="44" customHeight="1" spans="1:5">
      <c r="A1004" s="421">
        <v>2150104</v>
      </c>
      <c r="B1004" s="422" t="s">
        <v>877</v>
      </c>
      <c r="C1004" s="310">
        <v>0</v>
      </c>
      <c r="D1004" s="310">
        <v>0</v>
      </c>
      <c r="E1004" s="121" t="str">
        <f t="shared" si="19"/>
        <v/>
      </c>
    </row>
    <row r="1005" ht="36" customHeight="1" spans="1:5">
      <c r="A1005" s="421">
        <v>2150105</v>
      </c>
      <c r="B1005" s="422" t="s">
        <v>878</v>
      </c>
      <c r="C1005" s="310">
        <v>0</v>
      </c>
      <c r="D1005" s="310">
        <v>0</v>
      </c>
      <c r="E1005" s="121" t="str">
        <f t="shared" si="19"/>
        <v/>
      </c>
    </row>
    <row r="1006" ht="36" customHeight="1" spans="1:5">
      <c r="A1006" s="421">
        <v>2150106</v>
      </c>
      <c r="B1006" s="422" t="s">
        <v>879</v>
      </c>
      <c r="C1006" s="310">
        <v>0</v>
      </c>
      <c r="D1006" s="310">
        <v>0</v>
      </c>
      <c r="E1006" s="121" t="str">
        <f t="shared" si="19"/>
        <v/>
      </c>
    </row>
    <row r="1007" ht="44" customHeight="1" spans="1:5">
      <c r="A1007" s="421">
        <v>2150107</v>
      </c>
      <c r="B1007" s="422" t="s">
        <v>880</v>
      </c>
      <c r="C1007" s="310">
        <v>0</v>
      </c>
      <c r="D1007" s="310">
        <v>0</v>
      </c>
      <c r="E1007" s="121" t="str">
        <f t="shared" si="19"/>
        <v/>
      </c>
    </row>
    <row r="1008" ht="36" customHeight="1" spans="1:5">
      <c r="A1008" s="421">
        <v>2150108</v>
      </c>
      <c r="B1008" s="422" t="s">
        <v>881</v>
      </c>
      <c r="C1008" s="310">
        <v>0</v>
      </c>
      <c r="D1008" s="310">
        <v>0</v>
      </c>
      <c r="E1008" s="121" t="str">
        <f t="shared" si="19"/>
        <v/>
      </c>
    </row>
    <row r="1009" ht="44" customHeight="1" spans="1:5">
      <c r="A1009" s="421">
        <v>2150199</v>
      </c>
      <c r="B1009" s="422" t="s">
        <v>882</v>
      </c>
      <c r="C1009" s="310">
        <v>0</v>
      </c>
      <c r="D1009" s="310">
        <v>0</v>
      </c>
      <c r="E1009" s="121" t="str">
        <f t="shared" si="19"/>
        <v/>
      </c>
    </row>
    <row r="1010" ht="44" customHeight="1" spans="1:5">
      <c r="A1010" s="423">
        <v>21502</v>
      </c>
      <c r="B1010" s="302" t="s">
        <v>883</v>
      </c>
      <c r="C1010" s="307">
        <f>SUM(C1011:C1025)</f>
        <v>0</v>
      </c>
      <c r="D1010" s="307">
        <v>0</v>
      </c>
      <c r="E1010" s="117" t="str">
        <f t="shared" si="19"/>
        <v/>
      </c>
    </row>
    <row r="1011" ht="44" customHeight="1" spans="1:5">
      <c r="A1011" s="421">
        <v>2150201</v>
      </c>
      <c r="B1011" s="422" t="s">
        <v>156</v>
      </c>
      <c r="C1011" s="310">
        <v>0</v>
      </c>
      <c r="D1011" s="310">
        <v>0</v>
      </c>
      <c r="E1011" s="121" t="str">
        <f t="shared" si="19"/>
        <v/>
      </c>
    </row>
    <row r="1012" ht="36" customHeight="1" spans="1:5">
      <c r="A1012" s="421">
        <v>2150202</v>
      </c>
      <c r="B1012" s="422" t="s">
        <v>157</v>
      </c>
      <c r="C1012" s="310">
        <v>0</v>
      </c>
      <c r="D1012" s="310">
        <v>0</v>
      </c>
      <c r="E1012" s="121" t="str">
        <f t="shared" ref="E1012:E1075" si="20">IF(C1012&gt;0,(D1012-C1012)/C1012,"")</f>
        <v/>
      </c>
    </row>
    <row r="1013" ht="36" customHeight="1" spans="1:5">
      <c r="A1013" s="421">
        <v>2150203</v>
      </c>
      <c r="B1013" s="422" t="s">
        <v>158</v>
      </c>
      <c r="C1013" s="310">
        <v>0</v>
      </c>
      <c r="D1013" s="310">
        <v>0</v>
      </c>
      <c r="E1013" s="121" t="str">
        <f t="shared" si="20"/>
        <v/>
      </c>
    </row>
    <row r="1014" ht="36" customHeight="1" spans="1:5">
      <c r="A1014" s="421">
        <v>2150204</v>
      </c>
      <c r="B1014" s="422" t="s">
        <v>884</v>
      </c>
      <c r="C1014" s="310">
        <v>0</v>
      </c>
      <c r="D1014" s="310">
        <v>0</v>
      </c>
      <c r="E1014" s="121" t="str">
        <f t="shared" si="20"/>
        <v/>
      </c>
    </row>
    <row r="1015" ht="36" customHeight="1" spans="1:5">
      <c r="A1015" s="421">
        <v>2150205</v>
      </c>
      <c r="B1015" s="422" t="s">
        <v>885</v>
      </c>
      <c r="C1015" s="310">
        <v>0</v>
      </c>
      <c r="D1015" s="310">
        <v>0</v>
      </c>
      <c r="E1015" s="121" t="str">
        <f t="shared" si="20"/>
        <v/>
      </c>
    </row>
    <row r="1016" ht="36" customHeight="1" spans="1:5">
      <c r="A1016" s="421">
        <v>2150206</v>
      </c>
      <c r="B1016" s="422" t="s">
        <v>886</v>
      </c>
      <c r="C1016" s="310">
        <v>0</v>
      </c>
      <c r="D1016" s="310">
        <v>0</v>
      </c>
      <c r="E1016" s="121" t="str">
        <f t="shared" si="20"/>
        <v/>
      </c>
    </row>
    <row r="1017" ht="44" customHeight="1" spans="1:5">
      <c r="A1017" s="421">
        <v>2150207</v>
      </c>
      <c r="B1017" s="422" t="s">
        <v>887</v>
      </c>
      <c r="C1017" s="310">
        <v>0</v>
      </c>
      <c r="D1017" s="310">
        <v>0</v>
      </c>
      <c r="E1017" s="121" t="str">
        <f t="shared" si="20"/>
        <v/>
      </c>
    </row>
    <row r="1018" ht="36" customHeight="1" spans="1:5">
      <c r="A1018" s="421">
        <v>2150208</v>
      </c>
      <c r="B1018" s="422" t="s">
        <v>888</v>
      </c>
      <c r="C1018" s="310">
        <v>0</v>
      </c>
      <c r="D1018" s="310">
        <v>0</v>
      </c>
      <c r="E1018" s="121" t="str">
        <f t="shared" si="20"/>
        <v/>
      </c>
    </row>
    <row r="1019" ht="36" customHeight="1" spans="1:5">
      <c r="A1019" s="421">
        <v>2150209</v>
      </c>
      <c r="B1019" s="422" t="s">
        <v>889</v>
      </c>
      <c r="C1019" s="310">
        <v>0</v>
      </c>
      <c r="D1019" s="310">
        <v>0</v>
      </c>
      <c r="E1019" s="121" t="str">
        <f t="shared" si="20"/>
        <v/>
      </c>
    </row>
    <row r="1020" ht="36" customHeight="1" spans="1:5">
      <c r="A1020" s="421">
        <v>2150210</v>
      </c>
      <c r="B1020" s="422" t="s">
        <v>890</v>
      </c>
      <c r="C1020" s="310">
        <v>0</v>
      </c>
      <c r="D1020" s="310">
        <v>0</v>
      </c>
      <c r="E1020" s="121" t="str">
        <f t="shared" si="20"/>
        <v/>
      </c>
    </row>
    <row r="1021" ht="36" customHeight="1" spans="1:5">
      <c r="A1021" s="421">
        <v>2150212</v>
      </c>
      <c r="B1021" s="422" t="s">
        <v>891</v>
      </c>
      <c r="C1021" s="310">
        <v>0</v>
      </c>
      <c r="D1021" s="310">
        <v>0</v>
      </c>
      <c r="E1021" s="121" t="str">
        <f t="shared" si="20"/>
        <v/>
      </c>
    </row>
    <row r="1022" ht="36" customHeight="1" spans="1:5">
      <c r="A1022" s="421">
        <v>2150213</v>
      </c>
      <c r="B1022" s="422" t="s">
        <v>892</v>
      </c>
      <c r="C1022" s="310">
        <v>0</v>
      </c>
      <c r="D1022" s="310">
        <v>0</v>
      </c>
      <c r="E1022" s="121" t="str">
        <f t="shared" si="20"/>
        <v/>
      </c>
    </row>
    <row r="1023" ht="36" customHeight="1" spans="1:5">
      <c r="A1023" s="421">
        <v>2150214</v>
      </c>
      <c r="B1023" s="422" t="s">
        <v>893</v>
      </c>
      <c r="C1023" s="310">
        <v>0</v>
      </c>
      <c r="D1023" s="310">
        <v>0</v>
      </c>
      <c r="E1023" s="121" t="str">
        <f t="shared" si="20"/>
        <v/>
      </c>
    </row>
    <row r="1024" ht="36" customHeight="1" spans="1:5">
      <c r="A1024" s="421">
        <v>2150215</v>
      </c>
      <c r="B1024" s="422" t="s">
        <v>894</v>
      </c>
      <c r="C1024" s="310">
        <v>0</v>
      </c>
      <c r="D1024" s="310">
        <v>0</v>
      </c>
      <c r="E1024" s="121" t="str">
        <f t="shared" si="20"/>
        <v/>
      </c>
    </row>
    <row r="1025" ht="44" customHeight="1" spans="1:5">
      <c r="A1025" s="421">
        <v>2150299</v>
      </c>
      <c r="B1025" s="422" t="s">
        <v>895</v>
      </c>
      <c r="C1025" s="310">
        <v>0</v>
      </c>
      <c r="D1025" s="310">
        <v>0</v>
      </c>
      <c r="E1025" s="121" t="str">
        <f t="shared" si="20"/>
        <v/>
      </c>
    </row>
    <row r="1026" ht="44" customHeight="1" spans="1:5">
      <c r="A1026" s="423">
        <v>21503</v>
      </c>
      <c r="B1026" s="302" t="s">
        <v>896</v>
      </c>
      <c r="C1026" s="307">
        <f>SUM(C1027:C1030)</f>
        <v>0</v>
      </c>
      <c r="D1026" s="307">
        <v>0</v>
      </c>
      <c r="E1026" s="117" t="str">
        <f t="shared" si="20"/>
        <v/>
      </c>
    </row>
    <row r="1027" ht="44" customHeight="1" spans="1:5">
      <c r="A1027" s="421">
        <v>2150301</v>
      </c>
      <c r="B1027" s="422" t="s">
        <v>156</v>
      </c>
      <c r="C1027" s="310">
        <v>0</v>
      </c>
      <c r="D1027" s="310">
        <v>0</v>
      </c>
      <c r="E1027" s="121" t="str">
        <f t="shared" si="20"/>
        <v/>
      </c>
    </row>
    <row r="1028" ht="36" customHeight="1" spans="1:5">
      <c r="A1028" s="421">
        <v>2150302</v>
      </c>
      <c r="B1028" s="422" t="s">
        <v>157</v>
      </c>
      <c r="C1028" s="310">
        <v>0</v>
      </c>
      <c r="D1028" s="310">
        <v>0</v>
      </c>
      <c r="E1028" s="121" t="str">
        <f t="shared" si="20"/>
        <v/>
      </c>
    </row>
    <row r="1029" ht="36" customHeight="1" spans="1:5">
      <c r="A1029" s="421">
        <v>2150303</v>
      </c>
      <c r="B1029" s="422" t="s">
        <v>158</v>
      </c>
      <c r="C1029" s="310">
        <v>0</v>
      </c>
      <c r="D1029" s="310">
        <v>0</v>
      </c>
      <c r="E1029" s="121" t="str">
        <f t="shared" si="20"/>
        <v/>
      </c>
    </row>
    <row r="1030" ht="36" customHeight="1" spans="1:5">
      <c r="A1030" s="421">
        <v>2150399</v>
      </c>
      <c r="B1030" s="422" t="s">
        <v>897</v>
      </c>
      <c r="C1030" s="310">
        <v>0</v>
      </c>
      <c r="D1030" s="310">
        <v>0</v>
      </c>
      <c r="E1030" s="121" t="str">
        <f t="shared" si="20"/>
        <v/>
      </c>
    </row>
    <row r="1031" ht="44" customHeight="1" spans="1:5">
      <c r="A1031" s="423">
        <v>21505</v>
      </c>
      <c r="B1031" s="302" t="s">
        <v>898</v>
      </c>
      <c r="C1031" s="307">
        <f>SUM(C1032:C1041)</f>
        <v>572</v>
      </c>
      <c r="D1031" s="307">
        <v>978</v>
      </c>
      <c r="E1031" s="117">
        <f t="shared" si="20"/>
        <v>0.71</v>
      </c>
    </row>
    <row r="1032" ht="44" customHeight="1" spans="1:5">
      <c r="A1032" s="421">
        <v>2150501</v>
      </c>
      <c r="B1032" s="422" t="s">
        <v>156</v>
      </c>
      <c r="C1032" s="310">
        <v>425</v>
      </c>
      <c r="D1032" s="310">
        <v>389</v>
      </c>
      <c r="E1032" s="121">
        <f t="shared" si="20"/>
        <v>-0.085</v>
      </c>
    </row>
    <row r="1033" ht="36" customHeight="1" spans="1:5">
      <c r="A1033" s="421">
        <v>2150502</v>
      </c>
      <c r="B1033" s="422" t="s">
        <v>157</v>
      </c>
      <c r="C1033" s="310">
        <v>0</v>
      </c>
      <c r="D1033" s="310">
        <v>0</v>
      </c>
      <c r="E1033" s="121" t="str">
        <f t="shared" si="20"/>
        <v/>
      </c>
    </row>
    <row r="1034" ht="44" customHeight="1" spans="1:5">
      <c r="A1034" s="421">
        <v>2150503</v>
      </c>
      <c r="B1034" s="422" t="s">
        <v>158</v>
      </c>
      <c r="C1034" s="310">
        <v>0</v>
      </c>
      <c r="D1034" s="310">
        <v>0</v>
      </c>
      <c r="E1034" s="121" t="str">
        <f t="shared" si="20"/>
        <v/>
      </c>
    </row>
    <row r="1035" ht="36" customHeight="1" spans="1:5">
      <c r="A1035" s="421">
        <v>2150505</v>
      </c>
      <c r="B1035" s="422" t="s">
        <v>899</v>
      </c>
      <c r="C1035" s="310">
        <v>0</v>
      </c>
      <c r="D1035" s="310">
        <v>0</v>
      </c>
      <c r="E1035" s="121" t="str">
        <f t="shared" si="20"/>
        <v/>
      </c>
    </row>
    <row r="1036" ht="44" customHeight="1" spans="1:5">
      <c r="A1036" s="421">
        <v>2150507</v>
      </c>
      <c r="B1036" s="422" t="s">
        <v>900</v>
      </c>
      <c r="C1036" s="310">
        <v>0</v>
      </c>
      <c r="D1036" s="310">
        <v>0</v>
      </c>
      <c r="E1036" s="121" t="str">
        <f t="shared" si="20"/>
        <v/>
      </c>
    </row>
    <row r="1037" ht="44" customHeight="1" spans="1:5">
      <c r="A1037" s="421">
        <v>2150508</v>
      </c>
      <c r="B1037" s="422" t="s">
        <v>901</v>
      </c>
      <c r="C1037" s="310">
        <v>0</v>
      </c>
      <c r="D1037" s="310">
        <v>0</v>
      </c>
      <c r="E1037" s="121" t="str">
        <f t="shared" si="20"/>
        <v/>
      </c>
    </row>
    <row r="1038" ht="36" customHeight="1" spans="1:5">
      <c r="A1038" s="425">
        <v>2150516</v>
      </c>
      <c r="B1038" s="434" t="s">
        <v>902</v>
      </c>
      <c r="C1038" s="310">
        <v>0</v>
      </c>
      <c r="D1038" s="310">
        <v>0</v>
      </c>
      <c r="E1038" s="121" t="str">
        <f t="shared" si="20"/>
        <v/>
      </c>
    </row>
    <row r="1039" ht="44" customHeight="1" spans="1:5">
      <c r="A1039" s="425">
        <v>2150517</v>
      </c>
      <c r="B1039" s="434" t="s">
        <v>903</v>
      </c>
      <c r="C1039" s="310">
        <v>0</v>
      </c>
      <c r="D1039" s="310">
        <v>435</v>
      </c>
      <c r="E1039" s="121" t="str">
        <f t="shared" si="20"/>
        <v/>
      </c>
    </row>
    <row r="1040" ht="36" customHeight="1" spans="1:5">
      <c r="A1040" s="425">
        <v>2150550</v>
      </c>
      <c r="B1040" s="434" t="s">
        <v>165</v>
      </c>
      <c r="C1040" s="310">
        <v>20</v>
      </c>
      <c r="D1040" s="310">
        <v>34</v>
      </c>
      <c r="E1040" s="121">
        <f t="shared" si="20"/>
        <v>0.7</v>
      </c>
    </row>
    <row r="1041" ht="44" customHeight="1" spans="1:5">
      <c r="A1041" s="421">
        <v>2150599</v>
      </c>
      <c r="B1041" s="422" t="s">
        <v>904</v>
      </c>
      <c r="C1041" s="310">
        <v>127</v>
      </c>
      <c r="D1041" s="310">
        <v>120</v>
      </c>
      <c r="E1041" s="121">
        <f t="shared" si="20"/>
        <v>-0.055</v>
      </c>
    </row>
    <row r="1042" ht="44" customHeight="1" spans="1:5">
      <c r="A1042" s="423">
        <v>21507</v>
      </c>
      <c r="B1042" s="302" t="s">
        <v>905</v>
      </c>
      <c r="C1042" s="307">
        <f>SUM(C1043:C1048)</f>
        <v>0</v>
      </c>
      <c r="D1042" s="307">
        <v>0</v>
      </c>
      <c r="E1042" s="117" t="str">
        <f t="shared" si="20"/>
        <v/>
      </c>
    </row>
    <row r="1043" ht="44" customHeight="1" spans="1:5">
      <c r="A1043" s="421">
        <v>2150701</v>
      </c>
      <c r="B1043" s="422" t="s">
        <v>156</v>
      </c>
      <c r="C1043" s="310">
        <v>0</v>
      </c>
      <c r="D1043" s="310">
        <v>0</v>
      </c>
      <c r="E1043" s="121" t="str">
        <f t="shared" si="20"/>
        <v/>
      </c>
    </row>
    <row r="1044" ht="36" customHeight="1" spans="1:5">
      <c r="A1044" s="421">
        <v>2150702</v>
      </c>
      <c r="B1044" s="422" t="s">
        <v>157</v>
      </c>
      <c r="C1044" s="310">
        <v>0</v>
      </c>
      <c r="D1044" s="310">
        <v>0</v>
      </c>
      <c r="E1044" s="121" t="str">
        <f t="shared" si="20"/>
        <v/>
      </c>
    </row>
    <row r="1045" ht="36" customHeight="1" spans="1:5">
      <c r="A1045" s="421">
        <v>2150703</v>
      </c>
      <c r="B1045" s="422" t="s">
        <v>158</v>
      </c>
      <c r="C1045" s="310">
        <v>0</v>
      </c>
      <c r="D1045" s="310">
        <v>0</v>
      </c>
      <c r="E1045" s="121" t="str">
        <f t="shared" si="20"/>
        <v/>
      </c>
    </row>
    <row r="1046" ht="36" customHeight="1" spans="1:5">
      <c r="A1046" s="421">
        <v>2150704</v>
      </c>
      <c r="B1046" s="422" t="s">
        <v>906</v>
      </c>
      <c r="C1046" s="310">
        <v>0</v>
      </c>
      <c r="D1046" s="310">
        <v>0</v>
      </c>
      <c r="E1046" s="121" t="str">
        <f t="shared" si="20"/>
        <v/>
      </c>
    </row>
    <row r="1047" ht="36" customHeight="1" spans="1:5">
      <c r="A1047" s="421">
        <v>2150705</v>
      </c>
      <c r="B1047" s="422" t="s">
        <v>907</v>
      </c>
      <c r="C1047" s="310">
        <v>0</v>
      </c>
      <c r="D1047" s="310">
        <v>0</v>
      </c>
      <c r="E1047" s="121" t="str">
        <f t="shared" si="20"/>
        <v/>
      </c>
    </row>
    <row r="1048" ht="44" customHeight="1" spans="1:5">
      <c r="A1048" s="421">
        <v>2150799</v>
      </c>
      <c r="B1048" s="422" t="s">
        <v>908</v>
      </c>
      <c r="C1048" s="310">
        <v>0</v>
      </c>
      <c r="D1048" s="310">
        <v>0</v>
      </c>
      <c r="E1048" s="121" t="str">
        <f t="shared" si="20"/>
        <v/>
      </c>
    </row>
    <row r="1049" ht="44" customHeight="1" spans="1:5">
      <c r="A1049" s="423">
        <v>21508</v>
      </c>
      <c r="B1049" s="302" t="s">
        <v>909</v>
      </c>
      <c r="C1049" s="307">
        <f>SUM(C1050:C1056)</f>
        <v>36</v>
      </c>
      <c r="D1049" s="307">
        <v>0</v>
      </c>
      <c r="E1049" s="117">
        <f t="shared" si="20"/>
        <v>-1</v>
      </c>
    </row>
    <row r="1050" ht="36" customHeight="1" spans="1:5">
      <c r="A1050" s="421">
        <v>2150801</v>
      </c>
      <c r="B1050" s="422" t="s">
        <v>156</v>
      </c>
      <c r="C1050" s="310">
        <v>0</v>
      </c>
      <c r="D1050" s="310">
        <v>0</v>
      </c>
      <c r="E1050" s="121" t="str">
        <f t="shared" si="20"/>
        <v/>
      </c>
    </row>
    <row r="1051" ht="36" customHeight="1" spans="1:5">
      <c r="A1051" s="421">
        <v>2150802</v>
      </c>
      <c r="B1051" s="422" t="s">
        <v>157</v>
      </c>
      <c r="C1051" s="310">
        <v>0</v>
      </c>
      <c r="D1051" s="310">
        <v>0</v>
      </c>
      <c r="E1051" s="121" t="str">
        <f t="shared" si="20"/>
        <v/>
      </c>
    </row>
    <row r="1052" ht="36" customHeight="1" spans="1:5">
      <c r="A1052" s="421">
        <v>2150803</v>
      </c>
      <c r="B1052" s="422" t="s">
        <v>158</v>
      </c>
      <c r="C1052" s="310">
        <v>0</v>
      </c>
      <c r="D1052" s="310">
        <v>0</v>
      </c>
      <c r="E1052" s="121" t="str">
        <f t="shared" si="20"/>
        <v/>
      </c>
    </row>
    <row r="1053" ht="36" customHeight="1" spans="1:5">
      <c r="A1053" s="421">
        <v>2150804</v>
      </c>
      <c r="B1053" s="422" t="s">
        <v>910</v>
      </c>
      <c r="C1053" s="310">
        <v>0</v>
      </c>
      <c r="D1053" s="310">
        <v>0</v>
      </c>
      <c r="E1053" s="121" t="str">
        <f t="shared" si="20"/>
        <v/>
      </c>
    </row>
    <row r="1054" ht="44" customHeight="1" spans="1:5">
      <c r="A1054" s="421">
        <v>2150805</v>
      </c>
      <c r="B1054" s="422" t="s">
        <v>1737</v>
      </c>
      <c r="C1054" s="310">
        <v>36</v>
      </c>
      <c r="D1054" s="310">
        <v>0</v>
      </c>
      <c r="E1054" s="121">
        <f t="shared" si="20"/>
        <v>-1</v>
      </c>
    </row>
    <row r="1055" ht="36" customHeight="1" spans="1:5">
      <c r="A1055" s="425">
        <v>2150806</v>
      </c>
      <c r="B1055" s="431" t="s">
        <v>912</v>
      </c>
      <c r="C1055" s="310">
        <v>0</v>
      </c>
      <c r="D1055" s="310">
        <v>0</v>
      </c>
      <c r="E1055" s="121" t="str">
        <f t="shared" si="20"/>
        <v/>
      </c>
    </row>
    <row r="1056" ht="44" customHeight="1" spans="1:5">
      <c r="A1056" s="421">
        <v>2150899</v>
      </c>
      <c r="B1056" s="422" t="s">
        <v>913</v>
      </c>
      <c r="C1056" s="310">
        <v>0</v>
      </c>
      <c r="D1056" s="310">
        <v>0</v>
      </c>
      <c r="E1056" s="121" t="str">
        <f t="shared" si="20"/>
        <v/>
      </c>
    </row>
    <row r="1057" ht="44" customHeight="1" spans="1:5">
      <c r="A1057" s="423">
        <v>21599</v>
      </c>
      <c r="B1057" s="302" t="s">
        <v>914</v>
      </c>
      <c r="C1057" s="307">
        <f>SUM(C1058:C1062)</f>
        <v>0</v>
      </c>
      <c r="D1057" s="307">
        <v>0</v>
      </c>
      <c r="E1057" s="117" t="str">
        <f t="shared" si="20"/>
        <v/>
      </c>
    </row>
    <row r="1058" ht="36" customHeight="1" spans="1:5">
      <c r="A1058" s="421">
        <v>2159901</v>
      </c>
      <c r="B1058" s="422" t="s">
        <v>915</v>
      </c>
      <c r="C1058" s="310">
        <v>0</v>
      </c>
      <c r="D1058" s="310">
        <v>0</v>
      </c>
      <c r="E1058" s="121" t="str">
        <f t="shared" si="20"/>
        <v/>
      </c>
    </row>
    <row r="1059" ht="36" customHeight="1" spans="1:5">
      <c r="A1059" s="421">
        <v>2159904</v>
      </c>
      <c r="B1059" s="422" t="s">
        <v>916</v>
      </c>
      <c r="C1059" s="310">
        <v>0</v>
      </c>
      <c r="D1059" s="310">
        <v>0</v>
      </c>
      <c r="E1059" s="121" t="str">
        <f t="shared" si="20"/>
        <v/>
      </c>
    </row>
    <row r="1060" ht="36" customHeight="1" spans="1:5">
      <c r="A1060" s="421">
        <v>2159905</v>
      </c>
      <c r="B1060" s="422" t="s">
        <v>917</v>
      </c>
      <c r="C1060" s="310">
        <v>0</v>
      </c>
      <c r="D1060" s="310">
        <v>0</v>
      </c>
      <c r="E1060" s="121" t="str">
        <f t="shared" si="20"/>
        <v/>
      </c>
    </row>
    <row r="1061" ht="36" customHeight="1" spans="1:5">
      <c r="A1061" s="421">
        <v>2159906</v>
      </c>
      <c r="B1061" s="422" t="s">
        <v>918</v>
      </c>
      <c r="C1061" s="310">
        <v>0</v>
      </c>
      <c r="D1061" s="310">
        <v>0</v>
      </c>
      <c r="E1061" s="121" t="str">
        <f t="shared" si="20"/>
        <v/>
      </c>
    </row>
    <row r="1062" ht="44" customHeight="1" spans="1:5">
      <c r="A1062" s="421">
        <v>2159999</v>
      </c>
      <c r="B1062" s="422" t="s">
        <v>914</v>
      </c>
      <c r="C1062" s="310">
        <v>0</v>
      </c>
      <c r="D1062" s="310">
        <v>0</v>
      </c>
      <c r="E1062" s="121" t="str">
        <f t="shared" si="20"/>
        <v/>
      </c>
    </row>
    <row r="1063" ht="44" customHeight="1" spans="1:5">
      <c r="A1063" s="423">
        <v>216</v>
      </c>
      <c r="B1063" s="300" t="s">
        <v>124</v>
      </c>
      <c r="C1063" s="307">
        <f>SUM(C1064,C1074,C1080)</f>
        <v>321</v>
      </c>
      <c r="D1063" s="307">
        <v>324</v>
      </c>
      <c r="E1063" s="117">
        <f t="shared" si="20"/>
        <v>0.009</v>
      </c>
    </row>
    <row r="1064" ht="44" customHeight="1" spans="1:5">
      <c r="A1064" s="423">
        <v>21602</v>
      </c>
      <c r="B1064" s="302" t="s">
        <v>919</v>
      </c>
      <c r="C1064" s="307">
        <f>SUM(C1065:C1073)</f>
        <v>321</v>
      </c>
      <c r="D1064" s="307">
        <v>224</v>
      </c>
      <c r="E1064" s="117">
        <f t="shared" si="20"/>
        <v>-0.302</v>
      </c>
    </row>
    <row r="1065" ht="44" customHeight="1" spans="1:5">
      <c r="A1065" s="421">
        <v>2160201</v>
      </c>
      <c r="B1065" s="422" t="s">
        <v>156</v>
      </c>
      <c r="C1065" s="310">
        <v>228</v>
      </c>
      <c r="D1065" s="310">
        <v>217</v>
      </c>
      <c r="E1065" s="121">
        <f t="shared" si="20"/>
        <v>-0.048</v>
      </c>
    </row>
    <row r="1066" ht="44" customHeight="1" spans="1:5">
      <c r="A1066" s="421">
        <v>2160202</v>
      </c>
      <c r="B1066" s="422" t="s">
        <v>157</v>
      </c>
      <c r="C1066" s="310">
        <v>0</v>
      </c>
      <c r="D1066" s="310">
        <v>0</v>
      </c>
      <c r="E1066" s="121" t="str">
        <f t="shared" si="20"/>
        <v/>
      </c>
    </row>
    <row r="1067" ht="36" customHeight="1" spans="1:5">
      <c r="A1067" s="421">
        <v>2160203</v>
      </c>
      <c r="B1067" s="422" t="s">
        <v>158</v>
      </c>
      <c r="C1067" s="310">
        <v>0</v>
      </c>
      <c r="D1067" s="310">
        <v>0</v>
      </c>
      <c r="E1067" s="121" t="str">
        <f t="shared" si="20"/>
        <v/>
      </c>
    </row>
    <row r="1068" ht="36" customHeight="1" spans="1:5">
      <c r="A1068" s="421">
        <v>2160216</v>
      </c>
      <c r="B1068" s="422" t="s">
        <v>920</v>
      </c>
      <c r="C1068" s="310">
        <v>0</v>
      </c>
      <c r="D1068" s="310">
        <v>0</v>
      </c>
      <c r="E1068" s="121" t="str">
        <f t="shared" si="20"/>
        <v/>
      </c>
    </row>
    <row r="1069" ht="36" customHeight="1" spans="1:5">
      <c r="A1069" s="421">
        <v>2160217</v>
      </c>
      <c r="B1069" s="422" t="s">
        <v>921</v>
      </c>
      <c r="C1069" s="310">
        <v>0</v>
      </c>
      <c r="D1069" s="310">
        <v>0</v>
      </c>
      <c r="E1069" s="121" t="str">
        <f t="shared" si="20"/>
        <v/>
      </c>
    </row>
    <row r="1070" ht="36" customHeight="1" spans="1:5">
      <c r="A1070" s="421">
        <v>2160218</v>
      </c>
      <c r="B1070" s="422" t="s">
        <v>922</v>
      </c>
      <c r="C1070" s="310">
        <v>0</v>
      </c>
      <c r="D1070" s="310">
        <v>0</v>
      </c>
      <c r="E1070" s="121" t="str">
        <f t="shared" si="20"/>
        <v/>
      </c>
    </row>
    <row r="1071" ht="36" customHeight="1" spans="1:5">
      <c r="A1071" s="421">
        <v>2160219</v>
      </c>
      <c r="B1071" s="422" t="s">
        <v>923</v>
      </c>
      <c r="C1071" s="310">
        <v>0</v>
      </c>
      <c r="D1071" s="310">
        <v>0</v>
      </c>
      <c r="E1071" s="121" t="str">
        <f t="shared" si="20"/>
        <v/>
      </c>
    </row>
    <row r="1072" ht="36" customHeight="1" spans="1:5">
      <c r="A1072" s="421">
        <v>2160250</v>
      </c>
      <c r="B1072" s="422" t="s">
        <v>165</v>
      </c>
      <c r="C1072" s="310">
        <v>0</v>
      </c>
      <c r="D1072" s="310">
        <v>0</v>
      </c>
      <c r="E1072" s="121" t="str">
        <f t="shared" si="20"/>
        <v/>
      </c>
    </row>
    <row r="1073" ht="44" customHeight="1" spans="1:5">
      <c r="A1073" s="421">
        <v>2160299</v>
      </c>
      <c r="B1073" s="422" t="s">
        <v>924</v>
      </c>
      <c r="C1073" s="310">
        <v>93</v>
      </c>
      <c r="D1073" s="310">
        <v>7</v>
      </c>
      <c r="E1073" s="121">
        <f t="shared" si="20"/>
        <v>-0.925</v>
      </c>
    </row>
    <row r="1074" ht="44" customHeight="1" spans="1:5">
      <c r="A1074" s="423">
        <v>21606</v>
      </c>
      <c r="B1074" s="302" t="s">
        <v>925</v>
      </c>
      <c r="C1074" s="307">
        <f>SUM(C1075:C1079)</f>
        <v>0</v>
      </c>
      <c r="D1074" s="307">
        <v>100</v>
      </c>
      <c r="E1074" s="117" t="str">
        <f t="shared" si="20"/>
        <v/>
      </c>
    </row>
    <row r="1075" ht="36" customHeight="1" spans="1:5">
      <c r="A1075" s="421">
        <v>2160601</v>
      </c>
      <c r="B1075" s="422" t="s">
        <v>156</v>
      </c>
      <c r="C1075" s="310">
        <v>0</v>
      </c>
      <c r="D1075" s="310">
        <v>0</v>
      </c>
      <c r="E1075" s="121" t="str">
        <f t="shared" si="20"/>
        <v/>
      </c>
    </row>
    <row r="1076" ht="36" customHeight="1" spans="1:5">
      <c r="A1076" s="421">
        <v>2160602</v>
      </c>
      <c r="B1076" s="422" t="s">
        <v>157</v>
      </c>
      <c r="C1076" s="310">
        <v>0</v>
      </c>
      <c r="D1076" s="310">
        <v>0</v>
      </c>
      <c r="E1076" s="121" t="str">
        <f t="shared" ref="E1076:E1082" si="21">IF(C1076&gt;0,(D1076-C1076)/C1076,"")</f>
        <v/>
      </c>
    </row>
    <row r="1077" ht="36" customHeight="1" spans="1:5">
      <c r="A1077" s="421">
        <v>2160603</v>
      </c>
      <c r="B1077" s="422" t="s">
        <v>158</v>
      </c>
      <c r="C1077" s="310">
        <v>0</v>
      </c>
      <c r="D1077" s="310">
        <v>0</v>
      </c>
      <c r="E1077" s="121" t="str">
        <f t="shared" si="21"/>
        <v/>
      </c>
    </row>
    <row r="1078" ht="36" customHeight="1" spans="1:5">
      <c r="A1078" s="421">
        <v>2160607</v>
      </c>
      <c r="B1078" s="422" t="s">
        <v>926</v>
      </c>
      <c r="C1078" s="310">
        <v>0</v>
      </c>
      <c r="D1078" s="310">
        <v>0</v>
      </c>
      <c r="E1078" s="121" t="str">
        <f t="shared" si="21"/>
        <v/>
      </c>
    </row>
    <row r="1079" ht="44" customHeight="1" spans="1:5">
      <c r="A1079" s="421">
        <v>2160699</v>
      </c>
      <c r="B1079" s="422" t="s">
        <v>927</v>
      </c>
      <c r="C1079" s="310">
        <v>0</v>
      </c>
      <c r="D1079" s="310">
        <v>100</v>
      </c>
      <c r="E1079" s="121" t="str">
        <f t="shared" si="21"/>
        <v/>
      </c>
    </row>
    <row r="1080" ht="44" customHeight="1" spans="1:5">
      <c r="A1080" s="423">
        <v>21699</v>
      </c>
      <c r="B1080" s="302" t="s">
        <v>928</v>
      </c>
      <c r="C1080" s="307">
        <f>SUM(C1081:C1082)</f>
        <v>0</v>
      </c>
      <c r="D1080" s="307">
        <v>0</v>
      </c>
      <c r="E1080" s="117" t="str">
        <f t="shared" si="21"/>
        <v/>
      </c>
    </row>
    <row r="1081" ht="36" customHeight="1" spans="1:5">
      <c r="A1081" s="421">
        <v>2169901</v>
      </c>
      <c r="B1081" s="422" t="s">
        <v>929</v>
      </c>
      <c r="C1081" s="310">
        <v>0</v>
      </c>
      <c r="D1081" s="310">
        <v>0</v>
      </c>
      <c r="E1081" s="121" t="str">
        <f t="shared" si="21"/>
        <v/>
      </c>
    </row>
    <row r="1082" ht="44" customHeight="1" spans="1:5">
      <c r="A1082" s="421">
        <v>2169999</v>
      </c>
      <c r="B1082" s="422" t="s">
        <v>928</v>
      </c>
      <c r="C1082" s="310">
        <v>0</v>
      </c>
      <c r="D1082" s="310">
        <v>0</v>
      </c>
      <c r="E1082" s="121" t="str">
        <f t="shared" si="21"/>
        <v/>
      </c>
    </row>
    <row r="1083" ht="44" customHeight="1" spans="1:5">
      <c r="A1083" s="423">
        <v>217</v>
      </c>
      <c r="B1083" s="300" t="s">
        <v>125</v>
      </c>
      <c r="C1083" s="307">
        <f>SUM(C1084,C1091,C1101,C1107)</f>
        <v>0</v>
      </c>
      <c r="D1083" s="307">
        <v>0</v>
      </c>
      <c r="E1083" s="117" t="str">
        <f t="shared" ref="E1083:E1146" si="22">IF(C1083&gt;0,(D1083-C1083)/C1083,"")</f>
        <v/>
      </c>
    </row>
    <row r="1084" ht="44" customHeight="1" spans="1:5">
      <c r="A1084" s="423">
        <v>21701</v>
      </c>
      <c r="B1084" s="302" t="s">
        <v>930</v>
      </c>
      <c r="C1084" s="307">
        <f>SUM(C1085:C1090)</f>
        <v>0</v>
      </c>
      <c r="D1084" s="307">
        <v>0</v>
      </c>
      <c r="E1084" s="117" t="str">
        <f t="shared" si="22"/>
        <v/>
      </c>
    </row>
    <row r="1085" ht="36" customHeight="1" spans="1:5">
      <c r="A1085" s="421">
        <v>2170101</v>
      </c>
      <c r="B1085" s="422" t="s">
        <v>156</v>
      </c>
      <c r="C1085" s="310">
        <v>0</v>
      </c>
      <c r="D1085" s="310">
        <v>0</v>
      </c>
      <c r="E1085" s="121" t="str">
        <f t="shared" si="22"/>
        <v/>
      </c>
    </row>
    <row r="1086" ht="44" customHeight="1" spans="1:5">
      <c r="A1086" s="421">
        <v>2170102</v>
      </c>
      <c r="B1086" s="422" t="s">
        <v>157</v>
      </c>
      <c r="C1086" s="310">
        <v>0</v>
      </c>
      <c r="D1086" s="310">
        <v>0</v>
      </c>
      <c r="E1086" s="121" t="str">
        <f t="shared" si="22"/>
        <v/>
      </c>
    </row>
    <row r="1087" ht="36" customHeight="1" spans="1:5">
      <c r="A1087" s="421">
        <v>2170103</v>
      </c>
      <c r="B1087" s="422" t="s">
        <v>158</v>
      </c>
      <c r="C1087" s="310">
        <v>0</v>
      </c>
      <c r="D1087" s="310">
        <v>0</v>
      </c>
      <c r="E1087" s="121" t="str">
        <f t="shared" si="22"/>
        <v/>
      </c>
    </row>
    <row r="1088" ht="36" customHeight="1" spans="1:5">
      <c r="A1088" s="421">
        <v>2170104</v>
      </c>
      <c r="B1088" s="422" t="s">
        <v>931</v>
      </c>
      <c r="C1088" s="310">
        <v>0</v>
      </c>
      <c r="D1088" s="310">
        <v>0</v>
      </c>
      <c r="E1088" s="121" t="str">
        <f t="shared" si="22"/>
        <v/>
      </c>
    </row>
    <row r="1089" ht="36" customHeight="1" spans="1:5">
      <c r="A1089" s="421">
        <v>2170150</v>
      </c>
      <c r="B1089" s="422" t="s">
        <v>165</v>
      </c>
      <c r="C1089" s="310">
        <v>0</v>
      </c>
      <c r="D1089" s="310">
        <v>0</v>
      </c>
      <c r="E1089" s="121" t="str">
        <f t="shared" si="22"/>
        <v/>
      </c>
    </row>
    <row r="1090" ht="36" customHeight="1" spans="1:5">
      <c r="A1090" s="421">
        <v>2170199</v>
      </c>
      <c r="B1090" s="422" t="s">
        <v>932</v>
      </c>
      <c r="C1090" s="310">
        <v>0</v>
      </c>
      <c r="D1090" s="310">
        <v>0</v>
      </c>
      <c r="E1090" s="121" t="str">
        <f t="shared" si="22"/>
        <v/>
      </c>
    </row>
    <row r="1091" ht="44" customHeight="1" spans="1:5">
      <c r="A1091" s="300">
        <v>21702</v>
      </c>
      <c r="B1091" s="435" t="s">
        <v>933</v>
      </c>
      <c r="C1091" s="307">
        <f>SUM(C1092:C1100)</f>
        <v>0</v>
      </c>
      <c r="D1091" s="307">
        <v>0</v>
      </c>
      <c r="E1091" s="117" t="str">
        <f t="shared" si="22"/>
        <v/>
      </c>
    </row>
    <row r="1092" ht="36" customHeight="1" spans="1:5">
      <c r="A1092" s="436">
        <v>2170201</v>
      </c>
      <c r="B1092" s="437" t="s">
        <v>934</v>
      </c>
      <c r="C1092" s="310">
        <v>0</v>
      </c>
      <c r="D1092" s="310">
        <v>0</v>
      </c>
      <c r="E1092" s="121" t="str">
        <f t="shared" si="22"/>
        <v/>
      </c>
    </row>
    <row r="1093" ht="36" customHeight="1" spans="1:5">
      <c r="A1093" s="436">
        <v>2170202</v>
      </c>
      <c r="B1093" s="437" t="s">
        <v>935</v>
      </c>
      <c r="C1093" s="310">
        <v>0</v>
      </c>
      <c r="D1093" s="310">
        <v>0</v>
      </c>
      <c r="E1093" s="121" t="str">
        <f t="shared" si="22"/>
        <v/>
      </c>
    </row>
    <row r="1094" ht="36" customHeight="1" spans="1:5">
      <c r="A1094" s="436">
        <v>2170203</v>
      </c>
      <c r="B1094" s="437" t="s">
        <v>936</v>
      </c>
      <c r="C1094" s="310">
        <v>0</v>
      </c>
      <c r="D1094" s="310">
        <v>0</v>
      </c>
      <c r="E1094" s="121" t="str">
        <f t="shared" si="22"/>
        <v/>
      </c>
    </row>
    <row r="1095" ht="44" customHeight="1" spans="1:5">
      <c r="A1095" s="436">
        <v>2170204</v>
      </c>
      <c r="B1095" s="437" t="s">
        <v>937</v>
      </c>
      <c r="C1095" s="310">
        <v>0</v>
      </c>
      <c r="D1095" s="310">
        <v>0</v>
      </c>
      <c r="E1095" s="121" t="str">
        <f t="shared" si="22"/>
        <v/>
      </c>
    </row>
    <row r="1096" ht="36" customHeight="1" spans="1:5">
      <c r="A1096" s="436">
        <v>2170205</v>
      </c>
      <c r="B1096" s="437" t="s">
        <v>938</v>
      </c>
      <c r="C1096" s="310">
        <v>0</v>
      </c>
      <c r="D1096" s="310">
        <v>0</v>
      </c>
      <c r="E1096" s="121" t="str">
        <f t="shared" si="22"/>
        <v/>
      </c>
    </row>
    <row r="1097" ht="44" customHeight="1" spans="1:5">
      <c r="A1097" s="436">
        <v>2170206</v>
      </c>
      <c r="B1097" s="437" t="s">
        <v>939</v>
      </c>
      <c r="C1097" s="310">
        <v>0</v>
      </c>
      <c r="D1097" s="310">
        <v>0</v>
      </c>
      <c r="E1097" s="121" t="str">
        <f t="shared" si="22"/>
        <v/>
      </c>
    </row>
    <row r="1098" ht="36" customHeight="1" spans="1:5">
      <c r="A1098" s="436">
        <v>2170207</v>
      </c>
      <c r="B1098" s="437" t="s">
        <v>940</v>
      </c>
      <c r="C1098" s="310">
        <v>0</v>
      </c>
      <c r="D1098" s="310">
        <v>0</v>
      </c>
      <c r="E1098" s="121" t="str">
        <f t="shared" si="22"/>
        <v/>
      </c>
    </row>
    <row r="1099" ht="36" customHeight="1" spans="1:5">
      <c r="A1099" s="436">
        <v>2170208</v>
      </c>
      <c r="B1099" s="437" t="s">
        <v>941</v>
      </c>
      <c r="C1099" s="310">
        <v>0</v>
      </c>
      <c r="D1099" s="310">
        <v>0</v>
      </c>
      <c r="E1099" s="121" t="str">
        <f t="shared" si="22"/>
        <v/>
      </c>
    </row>
    <row r="1100" ht="44" customHeight="1" spans="1:5">
      <c r="A1100" s="436">
        <v>2170299</v>
      </c>
      <c r="B1100" s="437" t="s">
        <v>942</v>
      </c>
      <c r="C1100" s="310">
        <v>0</v>
      </c>
      <c r="D1100" s="310">
        <v>0</v>
      </c>
      <c r="E1100" s="121" t="str">
        <f t="shared" si="22"/>
        <v/>
      </c>
    </row>
    <row r="1101" ht="44" customHeight="1" spans="1:5">
      <c r="A1101" s="423">
        <v>21703</v>
      </c>
      <c r="B1101" s="302" t="s">
        <v>943</v>
      </c>
      <c r="C1101" s="307">
        <f>SUM(C1102:C1106)</f>
        <v>0</v>
      </c>
      <c r="D1101" s="307">
        <v>0</v>
      </c>
      <c r="E1101" s="117" t="str">
        <f t="shared" si="22"/>
        <v/>
      </c>
    </row>
    <row r="1102" ht="36" customHeight="1" spans="1:5">
      <c r="A1102" s="421">
        <v>2170301</v>
      </c>
      <c r="B1102" s="422" t="s">
        <v>944</v>
      </c>
      <c r="C1102" s="310">
        <v>0</v>
      </c>
      <c r="D1102" s="310">
        <v>0</v>
      </c>
      <c r="E1102" s="121" t="str">
        <f t="shared" si="22"/>
        <v/>
      </c>
    </row>
    <row r="1103" ht="44" customHeight="1" spans="1:5">
      <c r="A1103" s="421">
        <v>2170302</v>
      </c>
      <c r="B1103" s="422" t="s">
        <v>945</v>
      </c>
      <c r="C1103" s="310">
        <v>0</v>
      </c>
      <c r="D1103" s="310">
        <v>0</v>
      </c>
      <c r="E1103" s="121" t="str">
        <f t="shared" si="22"/>
        <v/>
      </c>
    </row>
    <row r="1104" ht="44" customHeight="1" spans="1:5">
      <c r="A1104" s="421">
        <v>2170303</v>
      </c>
      <c r="B1104" s="422" t="s">
        <v>946</v>
      </c>
      <c r="C1104" s="310">
        <v>0</v>
      </c>
      <c r="D1104" s="310">
        <v>0</v>
      </c>
      <c r="E1104" s="121" t="str">
        <f t="shared" si="22"/>
        <v/>
      </c>
    </row>
    <row r="1105" ht="36" customHeight="1" spans="1:5">
      <c r="A1105" s="421">
        <v>2170304</v>
      </c>
      <c r="B1105" s="422" t="s">
        <v>947</v>
      </c>
      <c r="C1105" s="310">
        <v>0</v>
      </c>
      <c r="D1105" s="310">
        <v>0</v>
      </c>
      <c r="E1105" s="121" t="str">
        <f t="shared" si="22"/>
        <v/>
      </c>
    </row>
    <row r="1106" ht="44" customHeight="1" spans="1:5">
      <c r="A1106" s="421">
        <v>2170399</v>
      </c>
      <c r="B1106" s="422" t="s">
        <v>948</v>
      </c>
      <c r="C1106" s="310">
        <v>0</v>
      </c>
      <c r="D1106" s="310">
        <v>0</v>
      </c>
      <c r="E1106" s="121" t="str">
        <f t="shared" si="22"/>
        <v/>
      </c>
    </row>
    <row r="1107" ht="44" customHeight="1" spans="1:5">
      <c r="A1107" s="423">
        <v>21799</v>
      </c>
      <c r="B1107" s="302" t="s">
        <v>949</v>
      </c>
      <c r="C1107" s="307">
        <f>SUM(C1108:C1109)</f>
        <v>0</v>
      </c>
      <c r="D1107" s="307">
        <v>0</v>
      </c>
      <c r="E1107" s="117" t="str">
        <f t="shared" si="22"/>
        <v/>
      </c>
    </row>
    <row r="1108" ht="36" customHeight="1" spans="1:5">
      <c r="A1108" s="316">
        <v>2179902</v>
      </c>
      <c r="B1108" s="422" t="s">
        <v>950</v>
      </c>
      <c r="C1108" s="310">
        <v>0</v>
      </c>
      <c r="D1108" s="310">
        <v>0</v>
      </c>
      <c r="E1108" s="121" t="str">
        <f t="shared" si="22"/>
        <v/>
      </c>
    </row>
    <row r="1109" ht="44" customHeight="1" spans="1:5">
      <c r="A1109" s="316">
        <v>2179999</v>
      </c>
      <c r="B1109" s="422" t="s">
        <v>948</v>
      </c>
      <c r="C1109" s="310">
        <v>0</v>
      </c>
      <c r="D1109" s="310">
        <v>0</v>
      </c>
      <c r="E1109" s="121" t="str">
        <f t="shared" si="22"/>
        <v/>
      </c>
    </row>
    <row r="1110" ht="44" customHeight="1" spans="1:5">
      <c r="A1110" s="423">
        <v>219</v>
      </c>
      <c r="B1110" s="300" t="s">
        <v>126</v>
      </c>
      <c r="C1110" s="307">
        <f>SUM(C1111:C1119)</f>
        <v>0</v>
      </c>
      <c r="D1110" s="307">
        <v>0</v>
      </c>
      <c r="E1110" s="117" t="str">
        <f t="shared" si="22"/>
        <v/>
      </c>
    </row>
    <row r="1111" ht="36" customHeight="1" spans="1:5">
      <c r="A1111" s="423">
        <v>21901</v>
      </c>
      <c r="B1111" s="302" t="s">
        <v>951</v>
      </c>
      <c r="C1111" s="307"/>
      <c r="D1111" s="307"/>
      <c r="E1111" s="117" t="str">
        <f t="shared" si="22"/>
        <v/>
      </c>
    </row>
    <row r="1112" ht="36" customHeight="1" spans="1:5">
      <c r="A1112" s="423">
        <v>21902</v>
      </c>
      <c r="B1112" s="302" t="s">
        <v>952</v>
      </c>
      <c r="C1112" s="307"/>
      <c r="D1112" s="307"/>
      <c r="E1112" s="117" t="str">
        <f t="shared" si="22"/>
        <v/>
      </c>
    </row>
    <row r="1113" ht="36" customHeight="1" spans="1:5">
      <c r="A1113" s="423">
        <v>21903</v>
      </c>
      <c r="B1113" s="313" t="s">
        <v>1177</v>
      </c>
      <c r="C1113" s="307"/>
      <c r="D1113" s="307"/>
      <c r="E1113" s="117" t="str">
        <f t="shared" si="22"/>
        <v/>
      </c>
    </row>
    <row r="1114" ht="36" customHeight="1" spans="1:5">
      <c r="A1114" s="423">
        <v>21904</v>
      </c>
      <c r="B1114" s="313" t="s">
        <v>1179</v>
      </c>
      <c r="C1114" s="307"/>
      <c r="D1114" s="307"/>
      <c r="E1114" s="117" t="str">
        <f t="shared" si="22"/>
        <v/>
      </c>
    </row>
    <row r="1115" ht="36" customHeight="1" spans="1:5">
      <c r="A1115" s="423">
        <v>21905</v>
      </c>
      <c r="B1115" s="302" t="s">
        <v>955</v>
      </c>
      <c r="C1115" s="307"/>
      <c r="D1115" s="307"/>
      <c r="E1115" s="117" t="str">
        <f t="shared" si="22"/>
        <v/>
      </c>
    </row>
    <row r="1116" ht="36" customHeight="1" spans="1:5">
      <c r="A1116" s="423">
        <v>21906</v>
      </c>
      <c r="B1116" s="313" t="s">
        <v>734</v>
      </c>
      <c r="C1116" s="307"/>
      <c r="D1116" s="307"/>
      <c r="E1116" s="117" t="str">
        <f t="shared" si="22"/>
        <v/>
      </c>
    </row>
    <row r="1117" ht="36" customHeight="1" spans="1:5">
      <c r="A1117" s="423">
        <v>21907</v>
      </c>
      <c r="B1117" s="302" t="s">
        <v>957</v>
      </c>
      <c r="C1117" s="307"/>
      <c r="D1117" s="307"/>
      <c r="E1117" s="117" t="str">
        <f t="shared" si="22"/>
        <v/>
      </c>
    </row>
    <row r="1118" ht="36" customHeight="1" spans="1:5">
      <c r="A1118" s="423">
        <v>21908</v>
      </c>
      <c r="B1118" s="302" t="s">
        <v>958</v>
      </c>
      <c r="C1118" s="307"/>
      <c r="D1118" s="307"/>
      <c r="E1118" s="117" t="str">
        <f t="shared" si="22"/>
        <v/>
      </c>
    </row>
    <row r="1119" ht="36" customHeight="1" spans="1:5">
      <c r="A1119" s="423">
        <v>21999</v>
      </c>
      <c r="B1119" s="302" t="s">
        <v>959</v>
      </c>
      <c r="C1119" s="307"/>
      <c r="D1119" s="307"/>
      <c r="E1119" s="117" t="str">
        <f t="shared" si="22"/>
        <v/>
      </c>
    </row>
    <row r="1120" ht="44" customHeight="1" spans="1:5">
      <c r="A1120" s="423">
        <v>220</v>
      </c>
      <c r="B1120" s="300" t="s">
        <v>127</v>
      </c>
      <c r="C1120" s="307">
        <f>SUM(C1121,C1148,C1163)</f>
        <v>1774</v>
      </c>
      <c r="D1120" s="307">
        <v>1199</v>
      </c>
      <c r="E1120" s="117">
        <f t="shared" si="22"/>
        <v>-0.324</v>
      </c>
    </row>
    <row r="1121" ht="44" customHeight="1" spans="1:5">
      <c r="A1121" s="423">
        <v>22001</v>
      </c>
      <c r="B1121" s="302" t="s">
        <v>960</v>
      </c>
      <c r="C1121" s="307">
        <f>SUM(C1122:C1147)</f>
        <v>1716</v>
      </c>
      <c r="D1121" s="307">
        <v>1147</v>
      </c>
      <c r="E1121" s="117">
        <f t="shared" si="22"/>
        <v>-0.332</v>
      </c>
    </row>
    <row r="1122" ht="44" customHeight="1" spans="1:5">
      <c r="A1122" s="421">
        <v>2200101</v>
      </c>
      <c r="B1122" s="422" t="s">
        <v>156</v>
      </c>
      <c r="C1122" s="310">
        <v>527</v>
      </c>
      <c r="D1122" s="310">
        <v>563</v>
      </c>
      <c r="E1122" s="121">
        <f t="shared" si="22"/>
        <v>0.068</v>
      </c>
    </row>
    <row r="1123" ht="36" customHeight="1" spans="1:5">
      <c r="A1123" s="421">
        <v>2200102</v>
      </c>
      <c r="B1123" s="422" t="s">
        <v>157</v>
      </c>
      <c r="C1123" s="310">
        <v>0</v>
      </c>
      <c r="D1123" s="310">
        <v>0</v>
      </c>
      <c r="E1123" s="121" t="str">
        <f t="shared" si="22"/>
        <v/>
      </c>
    </row>
    <row r="1124" ht="44" customHeight="1" spans="1:5">
      <c r="A1124" s="421">
        <v>2200103</v>
      </c>
      <c r="B1124" s="422" t="s">
        <v>158</v>
      </c>
      <c r="C1124" s="310">
        <v>0</v>
      </c>
      <c r="D1124" s="310">
        <v>0</v>
      </c>
      <c r="E1124" s="121" t="str">
        <f t="shared" si="22"/>
        <v/>
      </c>
    </row>
    <row r="1125" ht="44" customHeight="1" spans="1:5">
      <c r="A1125" s="421">
        <v>2200104</v>
      </c>
      <c r="B1125" s="422" t="s">
        <v>961</v>
      </c>
      <c r="C1125" s="310">
        <v>0</v>
      </c>
      <c r="D1125" s="310">
        <v>100</v>
      </c>
      <c r="E1125" s="121" t="str">
        <f t="shared" si="22"/>
        <v/>
      </c>
    </row>
    <row r="1126" ht="44" customHeight="1" spans="1:5">
      <c r="A1126" s="421">
        <v>2200106</v>
      </c>
      <c r="B1126" s="422" t="s">
        <v>962</v>
      </c>
      <c r="C1126" s="310">
        <v>299</v>
      </c>
      <c r="D1126" s="310">
        <v>0</v>
      </c>
      <c r="E1126" s="121">
        <f t="shared" si="22"/>
        <v>-1</v>
      </c>
    </row>
    <row r="1127" ht="44" customHeight="1" spans="1:5">
      <c r="A1127" s="421">
        <v>2200107</v>
      </c>
      <c r="B1127" s="422" t="s">
        <v>963</v>
      </c>
      <c r="C1127" s="310">
        <v>0</v>
      </c>
      <c r="D1127" s="310">
        <v>0</v>
      </c>
      <c r="E1127" s="121" t="str">
        <f t="shared" si="22"/>
        <v/>
      </c>
    </row>
    <row r="1128" ht="44" customHeight="1" spans="1:5">
      <c r="A1128" s="421">
        <v>2200108</v>
      </c>
      <c r="B1128" s="422" t="s">
        <v>964</v>
      </c>
      <c r="C1128" s="310">
        <v>40</v>
      </c>
      <c r="D1128" s="310">
        <v>0</v>
      </c>
      <c r="E1128" s="121">
        <f t="shared" si="22"/>
        <v>-1</v>
      </c>
    </row>
    <row r="1129" ht="44" customHeight="1" spans="1:5">
      <c r="A1129" s="421">
        <v>2200109</v>
      </c>
      <c r="B1129" s="422" t="s">
        <v>965</v>
      </c>
      <c r="C1129" s="310">
        <v>0</v>
      </c>
      <c r="D1129" s="310">
        <v>0</v>
      </c>
      <c r="E1129" s="121" t="str">
        <f t="shared" si="22"/>
        <v/>
      </c>
    </row>
    <row r="1130" ht="44" customHeight="1" spans="1:5">
      <c r="A1130" s="421">
        <v>2200112</v>
      </c>
      <c r="B1130" s="422" t="s">
        <v>966</v>
      </c>
      <c r="C1130" s="310">
        <v>0</v>
      </c>
      <c r="D1130" s="310">
        <v>0</v>
      </c>
      <c r="E1130" s="121" t="str">
        <f t="shared" si="22"/>
        <v/>
      </c>
    </row>
    <row r="1131" ht="44" customHeight="1" spans="1:5">
      <c r="A1131" s="421">
        <v>2200113</v>
      </c>
      <c r="B1131" s="422" t="s">
        <v>967</v>
      </c>
      <c r="C1131" s="310">
        <v>0</v>
      </c>
      <c r="D1131" s="310">
        <v>0</v>
      </c>
      <c r="E1131" s="121" t="str">
        <f t="shared" si="22"/>
        <v/>
      </c>
    </row>
    <row r="1132" ht="44" customHeight="1" spans="1:5">
      <c r="A1132" s="421">
        <v>2200114</v>
      </c>
      <c r="B1132" s="422" t="s">
        <v>968</v>
      </c>
      <c r="C1132" s="310">
        <v>0</v>
      </c>
      <c r="D1132" s="310">
        <v>0</v>
      </c>
      <c r="E1132" s="121" t="str">
        <f t="shared" si="22"/>
        <v/>
      </c>
    </row>
    <row r="1133" ht="36" customHeight="1" spans="1:5">
      <c r="A1133" s="421">
        <v>2200115</v>
      </c>
      <c r="B1133" s="422" t="s">
        <v>969</v>
      </c>
      <c r="C1133" s="310">
        <v>0</v>
      </c>
      <c r="D1133" s="310">
        <v>0</v>
      </c>
      <c r="E1133" s="121" t="str">
        <f t="shared" si="22"/>
        <v/>
      </c>
    </row>
    <row r="1134" ht="36" customHeight="1" spans="1:5">
      <c r="A1134" s="421">
        <v>2200116</v>
      </c>
      <c r="B1134" s="422" t="s">
        <v>970</v>
      </c>
      <c r="C1134" s="310">
        <v>0</v>
      </c>
      <c r="D1134" s="310">
        <v>0</v>
      </c>
      <c r="E1134" s="121" t="str">
        <f t="shared" si="22"/>
        <v/>
      </c>
    </row>
    <row r="1135" ht="44" customHeight="1" spans="1:5">
      <c r="A1135" s="421">
        <v>2200119</v>
      </c>
      <c r="B1135" s="422" t="s">
        <v>971</v>
      </c>
      <c r="C1135" s="310">
        <v>0</v>
      </c>
      <c r="D1135" s="310">
        <v>0</v>
      </c>
      <c r="E1135" s="121" t="str">
        <f t="shared" si="22"/>
        <v/>
      </c>
    </row>
    <row r="1136" ht="44" customHeight="1" spans="1:5">
      <c r="A1136" s="421">
        <v>2200120</v>
      </c>
      <c r="B1136" s="422" t="s">
        <v>972</v>
      </c>
      <c r="C1136" s="310">
        <v>0</v>
      </c>
      <c r="D1136" s="310">
        <v>0</v>
      </c>
      <c r="E1136" s="121" t="str">
        <f t="shared" si="22"/>
        <v/>
      </c>
    </row>
    <row r="1137" ht="36" customHeight="1" spans="1:5">
      <c r="A1137" s="421">
        <v>2200121</v>
      </c>
      <c r="B1137" s="422" t="s">
        <v>973</v>
      </c>
      <c r="C1137" s="310">
        <v>0</v>
      </c>
      <c r="D1137" s="310">
        <v>0</v>
      </c>
      <c r="E1137" s="121" t="str">
        <f t="shared" si="22"/>
        <v/>
      </c>
    </row>
    <row r="1138" ht="36" customHeight="1" spans="1:5">
      <c r="A1138" s="421">
        <v>2200122</v>
      </c>
      <c r="B1138" s="422" t="s">
        <v>974</v>
      </c>
      <c r="C1138" s="310">
        <v>0</v>
      </c>
      <c r="D1138" s="310">
        <v>0</v>
      </c>
      <c r="E1138" s="121" t="str">
        <f t="shared" si="22"/>
        <v/>
      </c>
    </row>
    <row r="1139" ht="36" customHeight="1" spans="1:5">
      <c r="A1139" s="421">
        <v>2200123</v>
      </c>
      <c r="B1139" s="422" t="s">
        <v>975</v>
      </c>
      <c r="C1139" s="310">
        <v>0</v>
      </c>
      <c r="D1139" s="310">
        <v>0</v>
      </c>
      <c r="E1139" s="121" t="str">
        <f t="shared" si="22"/>
        <v/>
      </c>
    </row>
    <row r="1140" ht="36" customHeight="1" spans="1:5">
      <c r="A1140" s="421">
        <v>2200124</v>
      </c>
      <c r="B1140" s="422" t="s">
        <v>976</v>
      </c>
      <c r="C1140" s="310">
        <v>0</v>
      </c>
      <c r="D1140" s="310">
        <v>0</v>
      </c>
      <c r="E1140" s="121" t="str">
        <f t="shared" si="22"/>
        <v/>
      </c>
    </row>
    <row r="1141" ht="36" customHeight="1" spans="1:5">
      <c r="A1141" s="421">
        <v>2200125</v>
      </c>
      <c r="B1141" s="422" t="s">
        <v>977</v>
      </c>
      <c r="C1141" s="310">
        <v>0</v>
      </c>
      <c r="D1141" s="310">
        <v>0</v>
      </c>
      <c r="E1141" s="121" t="str">
        <f t="shared" si="22"/>
        <v/>
      </c>
    </row>
    <row r="1142" ht="36" customHeight="1" spans="1:5">
      <c r="A1142" s="421">
        <v>2200126</v>
      </c>
      <c r="B1142" s="422" t="s">
        <v>978</v>
      </c>
      <c r="C1142" s="310">
        <v>0</v>
      </c>
      <c r="D1142" s="310">
        <v>0</v>
      </c>
      <c r="E1142" s="121" t="str">
        <f t="shared" si="22"/>
        <v/>
      </c>
    </row>
    <row r="1143" ht="36" customHeight="1" spans="1:5">
      <c r="A1143" s="421">
        <v>2200127</v>
      </c>
      <c r="B1143" s="422" t="s">
        <v>979</v>
      </c>
      <c r="C1143" s="310">
        <v>0</v>
      </c>
      <c r="D1143" s="310">
        <v>0</v>
      </c>
      <c r="E1143" s="121" t="str">
        <f t="shared" si="22"/>
        <v/>
      </c>
    </row>
    <row r="1144" ht="36" customHeight="1" spans="1:5">
      <c r="A1144" s="421">
        <v>2200128</v>
      </c>
      <c r="B1144" s="422" t="s">
        <v>980</v>
      </c>
      <c r="C1144" s="310">
        <v>0</v>
      </c>
      <c r="D1144" s="310">
        <v>0</v>
      </c>
      <c r="E1144" s="121" t="str">
        <f t="shared" si="22"/>
        <v/>
      </c>
    </row>
    <row r="1145" ht="44" customHeight="1" spans="1:5">
      <c r="A1145" s="421">
        <v>2200129</v>
      </c>
      <c r="B1145" s="422" t="s">
        <v>981</v>
      </c>
      <c r="C1145" s="310">
        <v>0</v>
      </c>
      <c r="D1145" s="310">
        <v>0</v>
      </c>
      <c r="E1145" s="121" t="str">
        <f t="shared" si="22"/>
        <v/>
      </c>
    </row>
    <row r="1146" ht="44" customHeight="1" spans="1:5">
      <c r="A1146" s="421">
        <v>2200150</v>
      </c>
      <c r="B1146" s="422" t="s">
        <v>165</v>
      </c>
      <c r="C1146" s="310">
        <v>472</v>
      </c>
      <c r="D1146" s="310">
        <v>443</v>
      </c>
      <c r="E1146" s="121">
        <f t="shared" si="22"/>
        <v>-0.061</v>
      </c>
    </row>
    <row r="1147" ht="44" customHeight="1" spans="1:5">
      <c r="A1147" s="421">
        <v>2200199</v>
      </c>
      <c r="B1147" s="422" t="s">
        <v>982</v>
      </c>
      <c r="C1147" s="310">
        <v>378</v>
      </c>
      <c r="D1147" s="310">
        <v>41</v>
      </c>
      <c r="E1147" s="121">
        <f t="shared" ref="E1147:E1164" si="23">IF(C1147&gt;0,(D1147-C1147)/C1147,"")</f>
        <v>-0.892</v>
      </c>
    </row>
    <row r="1148" ht="44" customHeight="1" spans="1:5">
      <c r="A1148" s="423">
        <v>22005</v>
      </c>
      <c r="B1148" s="302" t="s">
        <v>983</v>
      </c>
      <c r="C1148" s="307">
        <f>SUM(C1149:C1162)</f>
        <v>58</v>
      </c>
      <c r="D1148" s="307">
        <v>52</v>
      </c>
      <c r="E1148" s="117">
        <f t="shared" si="23"/>
        <v>-0.103</v>
      </c>
    </row>
    <row r="1149" ht="36" customHeight="1" spans="1:5">
      <c r="A1149" s="421">
        <v>2200501</v>
      </c>
      <c r="B1149" s="422" t="s">
        <v>156</v>
      </c>
      <c r="C1149" s="310">
        <v>17</v>
      </c>
      <c r="D1149" s="310">
        <v>11</v>
      </c>
      <c r="E1149" s="121">
        <f t="shared" si="23"/>
        <v>-0.353</v>
      </c>
    </row>
    <row r="1150" ht="36" customHeight="1" spans="1:5">
      <c r="A1150" s="421">
        <v>2200502</v>
      </c>
      <c r="B1150" s="422" t="s">
        <v>157</v>
      </c>
      <c r="C1150" s="310">
        <v>2</v>
      </c>
      <c r="D1150" s="310">
        <v>0</v>
      </c>
      <c r="E1150" s="121">
        <f t="shared" si="23"/>
        <v>-1</v>
      </c>
    </row>
    <row r="1151" ht="36" customHeight="1" spans="1:5">
      <c r="A1151" s="421">
        <v>2200503</v>
      </c>
      <c r="B1151" s="422" t="s">
        <v>158</v>
      </c>
      <c r="C1151" s="310">
        <v>0</v>
      </c>
      <c r="D1151" s="310">
        <v>0</v>
      </c>
      <c r="E1151" s="121" t="str">
        <f t="shared" si="23"/>
        <v/>
      </c>
    </row>
    <row r="1152" ht="36" customHeight="1" spans="1:5">
      <c r="A1152" s="421">
        <v>2200504</v>
      </c>
      <c r="B1152" s="422" t="s">
        <v>984</v>
      </c>
      <c r="C1152" s="310">
        <v>11</v>
      </c>
      <c r="D1152" s="310">
        <v>16</v>
      </c>
      <c r="E1152" s="121">
        <f t="shared" si="23"/>
        <v>0.455</v>
      </c>
    </row>
    <row r="1153" ht="44" customHeight="1" spans="1:5">
      <c r="A1153" s="421">
        <v>2200506</v>
      </c>
      <c r="B1153" s="422" t="s">
        <v>985</v>
      </c>
      <c r="C1153" s="310">
        <v>7</v>
      </c>
      <c r="D1153" s="310">
        <v>0</v>
      </c>
      <c r="E1153" s="121">
        <f t="shared" si="23"/>
        <v>-1</v>
      </c>
    </row>
    <row r="1154" ht="44" customHeight="1" spans="1:5">
      <c r="A1154" s="421">
        <v>2200507</v>
      </c>
      <c r="B1154" s="422" t="s">
        <v>986</v>
      </c>
      <c r="C1154" s="310">
        <v>20</v>
      </c>
      <c r="D1154" s="310">
        <v>16</v>
      </c>
      <c r="E1154" s="121">
        <f t="shared" si="23"/>
        <v>-0.2</v>
      </c>
    </row>
    <row r="1155" ht="44" customHeight="1" spans="1:5">
      <c r="A1155" s="421">
        <v>2200508</v>
      </c>
      <c r="B1155" s="422" t="s">
        <v>987</v>
      </c>
      <c r="C1155" s="310">
        <v>0</v>
      </c>
      <c r="D1155" s="310">
        <v>0</v>
      </c>
      <c r="E1155" s="121" t="str">
        <f t="shared" si="23"/>
        <v/>
      </c>
    </row>
    <row r="1156" ht="44" customHeight="1" spans="1:5">
      <c r="A1156" s="421">
        <v>2200509</v>
      </c>
      <c r="B1156" s="422" t="s">
        <v>988</v>
      </c>
      <c r="C1156" s="310">
        <v>0</v>
      </c>
      <c r="D1156" s="310">
        <v>0</v>
      </c>
      <c r="E1156" s="121" t="str">
        <f t="shared" si="23"/>
        <v/>
      </c>
    </row>
    <row r="1157" ht="36" customHeight="1" spans="1:5">
      <c r="A1157" s="421">
        <v>2200510</v>
      </c>
      <c r="B1157" s="422" t="s">
        <v>989</v>
      </c>
      <c r="C1157" s="310">
        <v>0</v>
      </c>
      <c r="D1157" s="310">
        <v>0</v>
      </c>
      <c r="E1157" s="121" t="str">
        <f t="shared" si="23"/>
        <v/>
      </c>
    </row>
    <row r="1158" ht="36" customHeight="1" spans="1:5">
      <c r="A1158" s="421">
        <v>2200511</v>
      </c>
      <c r="B1158" s="422" t="s">
        <v>990</v>
      </c>
      <c r="C1158" s="310">
        <v>0</v>
      </c>
      <c r="D1158" s="310">
        <v>9</v>
      </c>
      <c r="E1158" s="121" t="str">
        <f t="shared" si="23"/>
        <v/>
      </c>
    </row>
    <row r="1159" ht="36" customHeight="1" spans="1:5">
      <c r="A1159" s="421">
        <v>2200512</v>
      </c>
      <c r="B1159" s="422" t="s">
        <v>991</v>
      </c>
      <c r="C1159" s="310">
        <v>0</v>
      </c>
      <c r="D1159" s="310">
        <v>0</v>
      </c>
      <c r="E1159" s="121" t="str">
        <f t="shared" si="23"/>
        <v/>
      </c>
    </row>
    <row r="1160" ht="36" customHeight="1" spans="1:5">
      <c r="A1160" s="421">
        <v>2200513</v>
      </c>
      <c r="B1160" s="422" t="s">
        <v>992</v>
      </c>
      <c r="C1160" s="310">
        <v>0</v>
      </c>
      <c r="D1160" s="310">
        <v>0</v>
      </c>
      <c r="E1160" s="121" t="str">
        <f t="shared" si="23"/>
        <v/>
      </c>
    </row>
    <row r="1161" ht="36" customHeight="1" spans="1:5">
      <c r="A1161" s="421">
        <v>2200514</v>
      </c>
      <c r="B1161" s="422" t="s">
        <v>993</v>
      </c>
      <c r="C1161" s="310">
        <v>0</v>
      </c>
      <c r="D1161" s="310">
        <v>0</v>
      </c>
      <c r="E1161" s="121" t="str">
        <f t="shared" si="23"/>
        <v/>
      </c>
    </row>
    <row r="1162" ht="36" customHeight="1" spans="1:5">
      <c r="A1162" s="421">
        <v>2200599</v>
      </c>
      <c r="B1162" s="422" t="s">
        <v>994</v>
      </c>
      <c r="C1162" s="310">
        <v>1</v>
      </c>
      <c r="D1162" s="310">
        <v>0</v>
      </c>
      <c r="E1162" s="121">
        <f t="shared" si="23"/>
        <v>-1</v>
      </c>
    </row>
    <row r="1163" ht="44" customHeight="1" spans="1:5">
      <c r="A1163" s="423">
        <v>22099</v>
      </c>
      <c r="B1163" s="302" t="s">
        <v>995</v>
      </c>
      <c r="C1163" s="307">
        <f>C1164</f>
        <v>0</v>
      </c>
      <c r="D1163" s="307">
        <v>0</v>
      </c>
      <c r="E1163" s="117" t="str">
        <f t="shared" si="23"/>
        <v/>
      </c>
    </row>
    <row r="1164" ht="44" customHeight="1" spans="1:5">
      <c r="A1164" s="316">
        <v>2209999</v>
      </c>
      <c r="B1164" s="422" t="s">
        <v>995</v>
      </c>
      <c r="C1164" s="310">
        <v>0</v>
      </c>
      <c r="D1164" s="310">
        <v>0</v>
      </c>
      <c r="E1164" s="121" t="str">
        <f t="shared" si="23"/>
        <v/>
      </c>
    </row>
    <row r="1165" ht="44" customHeight="1" spans="1:5">
      <c r="A1165" s="423">
        <v>221</v>
      </c>
      <c r="B1165" s="300" t="s">
        <v>128</v>
      </c>
      <c r="C1165" s="307">
        <f>SUM(C1166,C1178,C1182)</f>
        <v>8009</v>
      </c>
      <c r="D1165" s="307">
        <v>7921</v>
      </c>
      <c r="E1165" s="117">
        <f t="shared" ref="E1165:E1228" si="24">IF(C1165&gt;0,(D1165-C1165)/C1165,"")</f>
        <v>-0.011</v>
      </c>
    </row>
    <row r="1166" ht="44" customHeight="1" spans="1:5">
      <c r="A1166" s="423">
        <v>22101</v>
      </c>
      <c r="B1166" s="302" t="s">
        <v>996</v>
      </c>
      <c r="C1166" s="307">
        <f>SUM(C1167:C1177)</f>
        <v>57</v>
      </c>
      <c r="D1166" s="307">
        <v>7</v>
      </c>
      <c r="E1166" s="117">
        <f t="shared" si="24"/>
        <v>-0.877</v>
      </c>
    </row>
    <row r="1167" ht="36" customHeight="1" spans="1:5">
      <c r="A1167" s="421">
        <v>2210101</v>
      </c>
      <c r="B1167" s="422" t="s">
        <v>997</v>
      </c>
      <c r="C1167" s="310">
        <v>0</v>
      </c>
      <c r="D1167" s="310">
        <v>0</v>
      </c>
      <c r="E1167" s="121" t="str">
        <f t="shared" si="24"/>
        <v/>
      </c>
    </row>
    <row r="1168" ht="36" customHeight="1" spans="1:5">
      <c r="A1168" s="421">
        <v>2210102</v>
      </c>
      <c r="B1168" s="422" t="s">
        <v>998</v>
      </c>
      <c r="C1168" s="310">
        <v>0</v>
      </c>
      <c r="D1168" s="310">
        <v>0</v>
      </c>
      <c r="E1168" s="121" t="str">
        <f t="shared" si="24"/>
        <v/>
      </c>
    </row>
    <row r="1169" ht="36" customHeight="1" spans="1:5">
      <c r="A1169" s="421">
        <v>2210103</v>
      </c>
      <c r="B1169" s="422" t="s">
        <v>999</v>
      </c>
      <c r="C1169" s="310">
        <v>0</v>
      </c>
      <c r="D1169" s="310">
        <v>0</v>
      </c>
      <c r="E1169" s="121" t="str">
        <f t="shared" si="24"/>
        <v/>
      </c>
    </row>
    <row r="1170" ht="36" customHeight="1" spans="1:5">
      <c r="A1170" s="421">
        <v>2210104</v>
      </c>
      <c r="B1170" s="422" t="s">
        <v>1000</v>
      </c>
      <c r="C1170" s="310">
        <v>0</v>
      </c>
      <c r="D1170" s="310">
        <v>0</v>
      </c>
      <c r="E1170" s="121" t="str">
        <f t="shared" si="24"/>
        <v/>
      </c>
    </row>
    <row r="1171" ht="44" customHeight="1" spans="1:5">
      <c r="A1171" s="421">
        <v>2210105</v>
      </c>
      <c r="B1171" s="422" t="s">
        <v>1001</v>
      </c>
      <c r="C1171" s="310">
        <v>7</v>
      </c>
      <c r="D1171" s="310">
        <v>7</v>
      </c>
      <c r="E1171" s="121">
        <f t="shared" si="24"/>
        <v>0</v>
      </c>
    </row>
    <row r="1172" ht="36" customHeight="1" spans="1:5">
      <c r="A1172" s="421">
        <v>2210106</v>
      </c>
      <c r="B1172" s="422" t="s">
        <v>1002</v>
      </c>
      <c r="C1172" s="310">
        <v>0</v>
      </c>
      <c r="D1172" s="310">
        <v>0</v>
      </c>
      <c r="E1172" s="121" t="str">
        <f t="shared" si="24"/>
        <v/>
      </c>
    </row>
    <row r="1173" ht="36" customHeight="1" spans="1:5">
      <c r="A1173" s="421">
        <v>2210107</v>
      </c>
      <c r="B1173" s="422" t="s">
        <v>1003</v>
      </c>
      <c r="C1173" s="310">
        <v>50</v>
      </c>
      <c r="D1173" s="310">
        <v>0</v>
      </c>
      <c r="E1173" s="121">
        <f t="shared" si="24"/>
        <v>-1</v>
      </c>
    </row>
    <row r="1174" ht="36" customHeight="1" spans="1:5">
      <c r="A1174" s="421">
        <v>2210108</v>
      </c>
      <c r="B1174" s="422" t="s">
        <v>1004</v>
      </c>
      <c r="C1174" s="310">
        <v>0</v>
      </c>
      <c r="D1174" s="310">
        <v>0</v>
      </c>
      <c r="E1174" s="121" t="str">
        <f t="shared" si="24"/>
        <v/>
      </c>
    </row>
    <row r="1175" ht="36" customHeight="1" spans="1:5">
      <c r="A1175" s="421">
        <v>2210109</v>
      </c>
      <c r="B1175" s="422" t="s">
        <v>1005</v>
      </c>
      <c r="C1175" s="310">
        <v>0</v>
      </c>
      <c r="D1175" s="310">
        <v>0</v>
      </c>
      <c r="E1175" s="121" t="str">
        <f t="shared" si="24"/>
        <v/>
      </c>
    </row>
    <row r="1176" ht="36" customHeight="1" spans="1:5">
      <c r="A1176" s="426">
        <v>2210110</v>
      </c>
      <c r="B1176" s="422" t="s">
        <v>1738</v>
      </c>
      <c r="C1176" s="310">
        <v>0</v>
      </c>
      <c r="D1176" s="310">
        <v>0</v>
      </c>
      <c r="E1176" s="121" t="str">
        <f t="shared" si="24"/>
        <v/>
      </c>
    </row>
    <row r="1177" ht="44" customHeight="1" spans="1:5">
      <c r="A1177" s="421">
        <v>2210199</v>
      </c>
      <c r="B1177" s="422" t="s">
        <v>1006</v>
      </c>
      <c r="C1177" s="310">
        <v>0</v>
      </c>
      <c r="D1177" s="310">
        <v>0</v>
      </c>
      <c r="E1177" s="121" t="str">
        <f t="shared" si="24"/>
        <v/>
      </c>
    </row>
    <row r="1178" ht="44" customHeight="1" spans="1:5">
      <c r="A1178" s="423">
        <v>22102</v>
      </c>
      <c r="B1178" s="302" t="s">
        <v>1007</v>
      </c>
      <c r="C1178" s="307">
        <f>SUM(C1179:C1181)</f>
        <v>7952</v>
      </c>
      <c r="D1178" s="307">
        <v>7914</v>
      </c>
      <c r="E1178" s="117">
        <f t="shared" si="24"/>
        <v>-0.005</v>
      </c>
    </row>
    <row r="1179" ht="44" customHeight="1" spans="1:5">
      <c r="A1179" s="421">
        <v>2210201</v>
      </c>
      <c r="B1179" s="422" t="s">
        <v>1008</v>
      </c>
      <c r="C1179" s="310">
        <v>7410</v>
      </c>
      <c r="D1179" s="310">
        <v>7329</v>
      </c>
      <c r="E1179" s="121">
        <f t="shared" si="24"/>
        <v>-0.011</v>
      </c>
    </row>
    <row r="1180" ht="36" customHeight="1" spans="1:5">
      <c r="A1180" s="421">
        <v>2210202</v>
      </c>
      <c r="B1180" s="422" t="s">
        <v>1009</v>
      </c>
      <c r="C1180" s="310">
        <v>0</v>
      </c>
      <c r="D1180" s="310">
        <v>0</v>
      </c>
      <c r="E1180" s="121" t="str">
        <f t="shared" si="24"/>
        <v/>
      </c>
    </row>
    <row r="1181" ht="36" customHeight="1" spans="1:5">
      <c r="A1181" s="421">
        <v>2210203</v>
      </c>
      <c r="B1181" s="422" t="s">
        <v>1010</v>
      </c>
      <c r="C1181" s="310">
        <v>542</v>
      </c>
      <c r="D1181" s="310">
        <v>585</v>
      </c>
      <c r="E1181" s="121">
        <f t="shared" si="24"/>
        <v>0.079</v>
      </c>
    </row>
    <row r="1182" ht="44" customHeight="1" spans="1:5">
      <c r="A1182" s="423">
        <v>22103</v>
      </c>
      <c r="B1182" s="302" t="s">
        <v>1011</v>
      </c>
      <c r="C1182" s="307">
        <f>SUM(C1183:C1185)</f>
        <v>0</v>
      </c>
      <c r="D1182" s="307">
        <v>0</v>
      </c>
      <c r="E1182" s="117" t="str">
        <f t="shared" si="24"/>
        <v/>
      </c>
    </row>
    <row r="1183" ht="36" customHeight="1" spans="1:5">
      <c r="A1183" s="421">
        <v>2210301</v>
      </c>
      <c r="B1183" s="422" t="s">
        <v>1012</v>
      </c>
      <c r="C1183" s="310">
        <v>0</v>
      </c>
      <c r="D1183" s="310">
        <v>0</v>
      </c>
      <c r="E1183" s="121" t="str">
        <f t="shared" si="24"/>
        <v/>
      </c>
    </row>
    <row r="1184" ht="44" customHeight="1" spans="1:5">
      <c r="A1184" s="421">
        <v>2210302</v>
      </c>
      <c r="B1184" s="422" t="s">
        <v>1013</v>
      </c>
      <c r="C1184" s="310">
        <v>0</v>
      </c>
      <c r="D1184" s="310">
        <v>0</v>
      </c>
      <c r="E1184" s="121" t="str">
        <f t="shared" si="24"/>
        <v/>
      </c>
    </row>
    <row r="1185" ht="36" customHeight="1" spans="1:5">
      <c r="A1185" s="421">
        <v>2210399</v>
      </c>
      <c r="B1185" s="422" t="s">
        <v>1014</v>
      </c>
      <c r="C1185" s="310">
        <v>0</v>
      </c>
      <c r="D1185" s="310">
        <v>0</v>
      </c>
      <c r="E1185" s="121" t="str">
        <f t="shared" si="24"/>
        <v/>
      </c>
    </row>
    <row r="1186" ht="44" customHeight="1" spans="1:5">
      <c r="A1186" s="423">
        <v>222</v>
      </c>
      <c r="B1186" s="300" t="s">
        <v>129</v>
      </c>
      <c r="C1186" s="307">
        <f>SUM(C1187,C1205,C1211,C1217)</f>
        <v>65</v>
      </c>
      <c r="D1186" s="307">
        <v>395</v>
      </c>
      <c r="E1186" s="117">
        <f t="shared" si="24"/>
        <v>5.077</v>
      </c>
    </row>
    <row r="1187" ht="44" customHeight="1" spans="1:5">
      <c r="A1187" s="423">
        <v>22201</v>
      </c>
      <c r="B1187" s="302" t="s">
        <v>1015</v>
      </c>
      <c r="C1187" s="307">
        <f>SUM(C1188:C1204)</f>
        <v>65</v>
      </c>
      <c r="D1187" s="307">
        <v>345</v>
      </c>
      <c r="E1187" s="117">
        <f t="shared" si="24"/>
        <v>4.308</v>
      </c>
    </row>
    <row r="1188" ht="44" customHeight="1" spans="1:5">
      <c r="A1188" s="421">
        <v>2220101</v>
      </c>
      <c r="B1188" s="422" t="s">
        <v>156</v>
      </c>
      <c r="C1188" s="310">
        <v>0</v>
      </c>
      <c r="D1188" s="310">
        <v>0</v>
      </c>
      <c r="E1188" s="121" t="str">
        <f t="shared" si="24"/>
        <v/>
      </c>
    </row>
    <row r="1189" ht="36" customHeight="1" spans="1:5">
      <c r="A1189" s="421">
        <v>2220102</v>
      </c>
      <c r="B1189" s="422" t="s">
        <v>157</v>
      </c>
      <c r="C1189" s="310">
        <v>0</v>
      </c>
      <c r="D1189" s="310">
        <v>0</v>
      </c>
      <c r="E1189" s="121" t="str">
        <f t="shared" si="24"/>
        <v/>
      </c>
    </row>
    <row r="1190" ht="44" customHeight="1" spans="1:5">
      <c r="A1190" s="421">
        <v>2220103</v>
      </c>
      <c r="B1190" s="422" t="s">
        <v>158</v>
      </c>
      <c r="C1190" s="310">
        <v>0</v>
      </c>
      <c r="D1190" s="310">
        <v>0</v>
      </c>
      <c r="E1190" s="121" t="str">
        <f t="shared" si="24"/>
        <v/>
      </c>
    </row>
    <row r="1191" ht="36" customHeight="1" spans="1:5">
      <c r="A1191" s="421">
        <v>2220104</v>
      </c>
      <c r="B1191" s="422" t="s">
        <v>1016</v>
      </c>
      <c r="C1191" s="310">
        <v>0</v>
      </c>
      <c r="D1191" s="310">
        <v>0</v>
      </c>
      <c r="E1191" s="121" t="str">
        <f t="shared" si="24"/>
        <v/>
      </c>
    </row>
    <row r="1192" ht="36" customHeight="1" spans="1:5">
      <c r="A1192" s="421">
        <v>2220105</v>
      </c>
      <c r="B1192" s="422" t="s">
        <v>1017</v>
      </c>
      <c r="C1192" s="310">
        <v>2</v>
      </c>
      <c r="D1192" s="310">
        <v>1</v>
      </c>
      <c r="E1192" s="121">
        <f t="shared" si="24"/>
        <v>-0.5</v>
      </c>
    </row>
    <row r="1193" ht="44" customHeight="1" spans="1:5">
      <c r="A1193" s="421">
        <v>2220106</v>
      </c>
      <c r="B1193" s="422" t="s">
        <v>1018</v>
      </c>
      <c r="C1193" s="310">
        <v>22</v>
      </c>
      <c r="D1193" s="310">
        <v>17</v>
      </c>
      <c r="E1193" s="121">
        <f t="shared" si="24"/>
        <v>-0.227</v>
      </c>
    </row>
    <row r="1194" ht="36" customHeight="1" spans="1:5">
      <c r="A1194" s="421">
        <v>2220107</v>
      </c>
      <c r="B1194" s="422" t="s">
        <v>1019</v>
      </c>
      <c r="C1194" s="310">
        <v>0</v>
      </c>
      <c r="D1194" s="310">
        <v>0</v>
      </c>
      <c r="E1194" s="121" t="str">
        <f t="shared" si="24"/>
        <v/>
      </c>
    </row>
    <row r="1195" ht="44" customHeight="1" spans="1:5">
      <c r="A1195" s="421">
        <v>2220112</v>
      </c>
      <c r="B1195" s="422" t="s">
        <v>1020</v>
      </c>
      <c r="C1195" s="310">
        <v>0</v>
      </c>
      <c r="D1195" s="310">
        <v>10</v>
      </c>
      <c r="E1195" s="121" t="str">
        <f t="shared" si="24"/>
        <v/>
      </c>
    </row>
    <row r="1196" ht="36" customHeight="1" spans="1:5">
      <c r="A1196" s="421">
        <v>2220113</v>
      </c>
      <c r="B1196" s="422" t="s">
        <v>1021</v>
      </c>
      <c r="C1196" s="310">
        <v>0</v>
      </c>
      <c r="D1196" s="310">
        <v>90</v>
      </c>
      <c r="E1196" s="121" t="str">
        <f t="shared" si="24"/>
        <v/>
      </c>
    </row>
    <row r="1197" ht="36" customHeight="1" spans="1:5">
      <c r="A1197" s="421">
        <v>2220114</v>
      </c>
      <c r="B1197" s="422" t="s">
        <v>1022</v>
      </c>
      <c r="C1197" s="310">
        <v>0</v>
      </c>
      <c r="D1197" s="310">
        <v>0</v>
      </c>
      <c r="E1197" s="121" t="str">
        <f t="shared" si="24"/>
        <v/>
      </c>
    </row>
    <row r="1198" ht="44" customHeight="1" spans="1:5">
      <c r="A1198" s="421">
        <v>2220115</v>
      </c>
      <c r="B1198" s="422" t="s">
        <v>1023</v>
      </c>
      <c r="C1198" s="310">
        <v>0</v>
      </c>
      <c r="D1198" s="310">
        <v>218</v>
      </c>
      <c r="E1198" s="121" t="str">
        <f t="shared" si="24"/>
        <v/>
      </c>
    </row>
    <row r="1199" ht="36" customHeight="1" spans="1:5">
      <c r="A1199" s="421">
        <v>2220118</v>
      </c>
      <c r="B1199" s="422" t="s">
        <v>1024</v>
      </c>
      <c r="C1199" s="310">
        <v>0</v>
      </c>
      <c r="D1199" s="310">
        <v>0</v>
      </c>
      <c r="E1199" s="121" t="str">
        <f t="shared" si="24"/>
        <v/>
      </c>
    </row>
    <row r="1200" ht="36" customHeight="1" spans="1:5">
      <c r="A1200" s="425">
        <v>2220119</v>
      </c>
      <c r="B1200" s="434" t="s">
        <v>1025</v>
      </c>
      <c r="C1200" s="310">
        <v>0</v>
      </c>
      <c r="D1200" s="310">
        <v>0</v>
      </c>
      <c r="E1200" s="121" t="str">
        <f t="shared" si="24"/>
        <v/>
      </c>
    </row>
    <row r="1201" ht="36" customHeight="1" spans="1:5">
      <c r="A1201" s="425">
        <v>2220120</v>
      </c>
      <c r="B1201" s="434" t="s">
        <v>1026</v>
      </c>
      <c r="C1201" s="310">
        <v>0</v>
      </c>
      <c r="D1201" s="310">
        <v>0</v>
      </c>
      <c r="E1201" s="121" t="str">
        <f t="shared" si="24"/>
        <v/>
      </c>
    </row>
    <row r="1202" ht="44" customHeight="1" spans="1:5">
      <c r="A1202" s="425">
        <v>2220121</v>
      </c>
      <c r="B1202" s="434" t="s">
        <v>1027</v>
      </c>
      <c r="C1202" s="310">
        <v>0</v>
      </c>
      <c r="D1202" s="310">
        <v>0</v>
      </c>
      <c r="E1202" s="121" t="str">
        <f t="shared" si="24"/>
        <v/>
      </c>
    </row>
    <row r="1203" ht="44" customHeight="1" spans="1:5">
      <c r="A1203" s="421">
        <v>2220150</v>
      </c>
      <c r="B1203" s="422" t="s">
        <v>165</v>
      </c>
      <c r="C1203" s="310">
        <v>0</v>
      </c>
      <c r="D1203" s="310">
        <v>0</v>
      </c>
      <c r="E1203" s="121" t="str">
        <f t="shared" si="24"/>
        <v/>
      </c>
    </row>
    <row r="1204" ht="44" customHeight="1" spans="1:5">
      <c r="A1204" s="421">
        <v>2220199</v>
      </c>
      <c r="B1204" s="422" t="s">
        <v>1028</v>
      </c>
      <c r="C1204" s="310">
        <v>41</v>
      </c>
      <c r="D1204" s="310">
        <v>9</v>
      </c>
      <c r="E1204" s="121">
        <f t="shared" si="24"/>
        <v>-0.78</v>
      </c>
    </row>
    <row r="1205" ht="36" customHeight="1" spans="1:5">
      <c r="A1205" s="423">
        <v>22203</v>
      </c>
      <c r="B1205" s="302" t="s">
        <v>1029</v>
      </c>
      <c r="C1205" s="307">
        <f>SUM(C1206:C1210)</f>
        <v>0</v>
      </c>
      <c r="D1205" s="307">
        <v>0</v>
      </c>
      <c r="E1205" s="117" t="str">
        <f t="shared" si="24"/>
        <v/>
      </c>
    </row>
    <row r="1206" ht="36" customHeight="1" spans="1:5">
      <c r="A1206" s="421">
        <v>2220301</v>
      </c>
      <c r="B1206" s="422" t="s">
        <v>1030</v>
      </c>
      <c r="C1206" s="310">
        <v>0</v>
      </c>
      <c r="D1206" s="310">
        <v>0</v>
      </c>
      <c r="E1206" s="121" t="str">
        <f t="shared" si="24"/>
        <v/>
      </c>
    </row>
    <row r="1207" ht="36" customHeight="1" spans="1:5">
      <c r="A1207" s="421">
        <v>2220303</v>
      </c>
      <c r="B1207" s="422" t="s">
        <v>1739</v>
      </c>
      <c r="C1207" s="310">
        <v>0</v>
      </c>
      <c r="D1207" s="310">
        <v>0</v>
      </c>
      <c r="E1207" s="121" t="str">
        <f t="shared" si="24"/>
        <v/>
      </c>
    </row>
    <row r="1208" ht="36" customHeight="1" spans="1:5">
      <c r="A1208" s="421">
        <v>2220304</v>
      </c>
      <c r="B1208" s="422" t="s">
        <v>1740</v>
      </c>
      <c r="C1208" s="310">
        <v>0</v>
      </c>
      <c r="D1208" s="310">
        <v>0</v>
      </c>
      <c r="E1208" s="121" t="str">
        <f t="shared" si="24"/>
        <v/>
      </c>
    </row>
    <row r="1209" ht="36" customHeight="1" spans="1:5">
      <c r="A1209" s="425">
        <v>2220305</v>
      </c>
      <c r="B1209" s="434" t="s">
        <v>1033</v>
      </c>
      <c r="C1209" s="310">
        <v>0</v>
      </c>
      <c r="D1209" s="310">
        <v>0</v>
      </c>
      <c r="E1209" s="121" t="str">
        <f t="shared" si="24"/>
        <v/>
      </c>
    </row>
    <row r="1210" ht="36" customHeight="1" spans="1:5">
      <c r="A1210" s="421">
        <v>2220399</v>
      </c>
      <c r="B1210" s="422" t="s">
        <v>1034</v>
      </c>
      <c r="C1210" s="310">
        <v>0</v>
      </c>
      <c r="D1210" s="310">
        <v>0</v>
      </c>
      <c r="E1210" s="121" t="str">
        <f t="shared" si="24"/>
        <v/>
      </c>
    </row>
    <row r="1211" ht="36" customHeight="1" spans="1:5">
      <c r="A1211" s="423">
        <v>22204</v>
      </c>
      <c r="B1211" s="302" t="s">
        <v>1035</v>
      </c>
      <c r="C1211" s="307">
        <f>SUM(C1212:C1216)</f>
        <v>0</v>
      </c>
      <c r="D1211" s="307">
        <v>21</v>
      </c>
      <c r="E1211" s="117" t="str">
        <f t="shared" si="24"/>
        <v/>
      </c>
    </row>
    <row r="1212" ht="36" customHeight="1" spans="1:5">
      <c r="A1212" s="421">
        <v>2220401</v>
      </c>
      <c r="B1212" s="422" t="s">
        <v>1036</v>
      </c>
      <c r="C1212" s="310">
        <v>0</v>
      </c>
      <c r="D1212" s="310">
        <v>21</v>
      </c>
      <c r="E1212" s="121" t="str">
        <f t="shared" si="24"/>
        <v/>
      </c>
    </row>
    <row r="1213" ht="36" customHeight="1" spans="1:5">
      <c r="A1213" s="421">
        <v>2220402</v>
      </c>
      <c r="B1213" s="422" t="s">
        <v>1037</v>
      </c>
      <c r="C1213" s="310">
        <v>0</v>
      </c>
      <c r="D1213" s="310">
        <v>0</v>
      </c>
      <c r="E1213" s="121" t="str">
        <f t="shared" si="24"/>
        <v/>
      </c>
    </row>
    <row r="1214" ht="36" customHeight="1" spans="1:5">
      <c r="A1214" s="421">
        <v>2220403</v>
      </c>
      <c r="B1214" s="422" t="s">
        <v>1038</v>
      </c>
      <c r="C1214" s="310">
        <v>0</v>
      </c>
      <c r="D1214" s="310">
        <v>0</v>
      </c>
      <c r="E1214" s="121" t="str">
        <f t="shared" si="24"/>
        <v/>
      </c>
    </row>
    <row r="1215" ht="36" customHeight="1" spans="1:5">
      <c r="A1215" s="421">
        <v>2220404</v>
      </c>
      <c r="B1215" s="422" t="s">
        <v>1039</v>
      </c>
      <c r="C1215" s="310">
        <v>0</v>
      </c>
      <c r="D1215" s="310">
        <v>0</v>
      </c>
      <c r="E1215" s="121" t="str">
        <f t="shared" si="24"/>
        <v/>
      </c>
    </row>
    <row r="1216" ht="36" customHeight="1" spans="1:5">
      <c r="A1216" s="421">
        <v>2220499</v>
      </c>
      <c r="B1216" s="422" t="s">
        <v>1040</v>
      </c>
      <c r="C1216" s="310">
        <v>0</v>
      </c>
      <c r="D1216" s="310">
        <v>0</v>
      </c>
      <c r="E1216" s="121" t="str">
        <f t="shared" si="24"/>
        <v/>
      </c>
    </row>
    <row r="1217" ht="44" customHeight="1" spans="1:5">
      <c r="A1217" s="423">
        <v>22205</v>
      </c>
      <c r="B1217" s="302" t="s">
        <v>1041</v>
      </c>
      <c r="C1217" s="307">
        <f>SUM(C1218:C1229)</f>
        <v>0</v>
      </c>
      <c r="D1217" s="307">
        <v>29</v>
      </c>
      <c r="E1217" s="117" t="str">
        <f t="shared" si="24"/>
        <v/>
      </c>
    </row>
    <row r="1218" ht="36" customHeight="1" spans="1:5">
      <c r="A1218" s="421">
        <v>2220501</v>
      </c>
      <c r="B1218" s="422" t="s">
        <v>1042</v>
      </c>
      <c r="C1218" s="310">
        <v>0</v>
      </c>
      <c r="D1218" s="310">
        <v>0</v>
      </c>
      <c r="E1218" s="121" t="str">
        <f t="shared" si="24"/>
        <v/>
      </c>
    </row>
    <row r="1219" ht="36" customHeight="1" spans="1:5">
      <c r="A1219" s="421">
        <v>2220502</v>
      </c>
      <c r="B1219" s="422" t="s">
        <v>1043</v>
      </c>
      <c r="C1219" s="310">
        <v>0</v>
      </c>
      <c r="D1219" s="310">
        <v>0</v>
      </c>
      <c r="E1219" s="121" t="str">
        <f t="shared" si="24"/>
        <v/>
      </c>
    </row>
    <row r="1220" ht="36" customHeight="1" spans="1:5">
      <c r="A1220" s="421">
        <v>2220503</v>
      </c>
      <c r="B1220" s="422" t="s">
        <v>1044</v>
      </c>
      <c r="C1220" s="310">
        <v>0</v>
      </c>
      <c r="D1220" s="310">
        <v>0</v>
      </c>
      <c r="E1220" s="121" t="str">
        <f t="shared" si="24"/>
        <v/>
      </c>
    </row>
    <row r="1221" ht="36" customHeight="1" spans="1:5">
      <c r="A1221" s="421">
        <v>2220504</v>
      </c>
      <c r="B1221" s="422" t="s">
        <v>1045</v>
      </c>
      <c r="C1221" s="310">
        <v>0</v>
      </c>
      <c r="D1221" s="310">
        <v>0</v>
      </c>
      <c r="E1221" s="121" t="str">
        <f t="shared" si="24"/>
        <v/>
      </c>
    </row>
    <row r="1222" ht="36" customHeight="1" spans="1:5">
      <c r="A1222" s="421">
        <v>2220505</v>
      </c>
      <c r="B1222" s="422" t="s">
        <v>1046</v>
      </c>
      <c r="C1222" s="310">
        <v>0</v>
      </c>
      <c r="D1222" s="310">
        <v>0</v>
      </c>
      <c r="E1222" s="121" t="str">
        <f t="shared" si="24"/>
        <v/>
      </c>
    </row>
    <row r="1223" ht="36" customHeight="1" spans="1:5">
      <c r="A1223" s="421">
        <v>2220506</v>
      </c>
      <c r="B1223" s="422" t="s">
        <v>1047</v>
      </c>
      <c r="C1223" s="310">
        <v>0</v>
      </c>
      <c r="D1223" s="310">
        <v>0</v>
      </c>
      <c r="E1223" s="121" t="str">
        <f t="shared" si="24"/>
        <v/>
      </c>
    </row>
    <row r="1224" ht="36" customHeight="1" spans="1:5">
      <c r="A1224" s="421">
        <v>2220507</v>
      </c>
      <c r="B1224" s="422" t="s">
        <v>1048</v>
      </c>
      <c r="C1224" s="310">
        <v>0</v>
      </c>
      <c r="D1224" s="310">
        <v>0</v>
      </c>
      <c r="E1224" s="121" t="str">
        <f t="shared" si="24"/>
        <v/>
      </c>
    </row>
    <row r="1225" ht="44" customHeight="1" spans="1:5">
      <c r="A1225" s="421">
        <v>2220508</v>
      </c>
      <c r="B1225" s="422" t="s">
        <v>1049</v>
      </c>
      <c r="C1225" s="310">
        <v>0</v>
      </c>
      <c r="D1225" s="310">
        <v>0</v>
      </c>
      <c r="E1225" s="121" t="str">
        <f t="shared" si="24"/>
        <v/>
      </c>
    </row>
    <row r="1226" ht="44" customHeight="1" spans="1:5">
      <c r="A1226" s="421">
        <v>2220509</v>
      </c>
      <c r="B1226" s="422" t="s">
        <v>1050</v>
      </c>
      <c r="C1226" s="310">
        <v>0</v>
      </c>
      <c r="D1226" s="310">
        <v>0</v>
      </c>
      <c r="E1226" s="121" t="str">
        <f t="shared" si="24"/>
        <v/>
      </c>
    </row>
    <row r="1227" ht="36" customHeight="1" spans="1:5">
      <c r="A1227" s="421">
        <v>2220510</v>
      </c>
      <c r="B1227" s="422" t="s">
        <v>1051</v>
      </c>
      <c r="C1227" s="310">
        <v>0</v>
      </c>
      <c r="D1227" s="310">
        <v>0</v>
      </c>
      <c r="E1227" s="121" t="str">
        <f t="shared" si="24"/>
        <v/>
      </c>
    </row>
    <row r="1228" ht="44" customHeight="1" spans="1:5">
      <c r="A1228" s="316">
        <v>2220511</v>
      </c>
      <c r="B1228" s="422" t="s">
        <v>1052</v>
      </c>
      <c r="C1228" s="310">
        <v>0</v>
      </c>
      <c r="D1228" s="310">
        <v>29</v>
      </c>
      <c r="E1228" s="121" t="str">
        <f t="shared" si="24"/>
        <v/>
      </c>
    </row>
    <row r="1229" ht="36" customHeight="1" spans="1:5">
      <c r="A1229" s="421">
        <v>2220599</v>
      </c>
      <c r="B1229" s="422" t="s">
        <v>1053</v>
      </c>
      <c r="C1229" s="310">
        <v>0</v>
      </c>
      <c r="D1229" s="310">
        <v>0</v>
      </c>
      <c r="E1229" s="121" t="str">
        <f>IF(C1229&gt;0,(D1229-C1229)/C1229,"")</f>
        <v/>
      </c>
    </row>
    <row r="1230" ht="44" customHeight="1" spans="1:5">
      <c r="A1230" s="423">
        <v>224</v>
      </c>
      <c r="B1230" s="300" t="s">
        <v>130</v>
      </c>
      <c r="C1230" s="307">
        <f>SUM(C1231,C1243,C1250,C1256,C1264,C1277,C1281,C1285)</f>
        <v>2842</v>
      </c>
      <c r="D1230" s="307">
        <v>2018</v>
      </c>
      <c r="E1230" s="117">
        <f t="shared" ref="E1230:E1261" si="25">IF(C1230&gt;0,(D1230-C1230)/C1230,"")</f>
        <v>-0.29</v>
      </c>
    </row>
    <row r="1231" ht="44" customHeight="1" spans="1:5">
      <c r="A1231" s="423">
        <v>22401</v>
      </c>
      <c r="B1231" s="302" t="s">
        <v>1054</v>
      </c>
      <c r="C1231" s="307">
        <f>SUM(C1232:C1242)</f>
        <v>1026</v>
      </c>
      <c r="D1231" s="307">
        <v>848</v>
      </c>
      <c r="E1231" s="117">
        <f t="shared" si="25"/>
        <v>-0.173</v>
      </c>
    </row>
    <row r="1232" ht="44" customHeight="1" spans="1:5">
      <c r="A1232" s="421">
        <v>2240101</v>
      </c>
      <c r="B1232" s="422" t="s">
        <v>156</v>
      </c>
      <c r="C1232" s="310">
        <v>384</v>
      </c>
      <c r="D1232" s="310">
        <v>375</v>
      </c>
      <c r="E1232" s="121">
        <f t="shared" si="25"/>
        <v>-0.023</v>
      </c>
    </row>
    <row r="1233" ht="36" customHeight="1" spans="1:5">
      <c r="A1233" s="421">
        <v>2240102</v>
      </c>
      <c r="B1233" s="422" t="s">
        <v>157</v>
      </c>
      <c r="C1233" s="310">
        <v>0</v>
      </c>
      <c r="D1233" s="310">
        <v>0</v>
      </c>
      <c r="E1233" s="121" t="str">
        <f t="shared" si="25"/>
        <v/>
      </c>
    </row>
    <row r="1234" ht="36" customHeight="1" spans="1:5">
      <c r="A1234" s="421">
        <v>2240103</v>
      </c>
      <c r="B1234" s="422" t="s">
        <v>158</v>
      </c>
      <c r="C1234" s="310">
        <v>0</v>
      </c>
      <c r="D1234" s="310">
        <v>0</v>
      </c>
      <c r="E1234" s="121" t="str">
        <f t="shared" si="25"/>
        <v/>
      </c>
    </row>
    <row r="1235" ht="36" customHeight="1" spans="1:5">
      <c r="A1235" s="421">
        <v>2240104</v>
      </c>
      <c r="B1235" s="422" t="s">
        <v>1055</v>
      </c>
      <c r="C1235" s="310">
        <v>0</v>
      </c>
      <c r="D1235" s="310">
        <v>0</v>
      </c>
      <c r="E1235" s="121" t="str">
        <f t="shared" si="25"/>
        <v/>
      </c>
    </row>
    <row r="1236" ht="36" customHeight="1" spans="1:5">
      <c r="A1236" s="421">
        <v>2240105</v>
      </c>
      <c r="B1236" s="422" t="s">
        <v>1056</v>
      </c>
      <c r="C1236" s="310">
        <v>0</v>
      </c>
      <c r="D1236" s="310">
        <v>0</v>
      </c>
      <c r="E1236" s="121" t="str">
        <f t="shared" si="25"/>
        <v/>
      </c>
    </row>
    <row r="1237" ht="36" customHeight="1" spans="1:5">
      <c r="A1237" s="421">
        <v>2240106</v>
      </c>
      <c r="B1237" s="422" t="s">
        <v>1057</v>
      </c>
      <c r="C1237" s="310">
        <v>130</v>
      </c>
      <c r="D1237" s="310">
        <v>120</v>
      </c>
      <c r="E1237" s="121">
        <f t="shared" si="25"/>
        <v>-0.077</v>
      </c>
    </row>
    <row r="1238" ht="36" customHeight="1" spans="1:5">
      <c r="A1238" s="421">
        <v>2240107</v>
      </c>
      <c r="B1238" s="422" t="s">
        <v>1058</v>
      </c>
      <c r="C1238" s="310">
        <v>0</v>
      </c>
      <c r="D1238" s="310">
        <v>0</v>
      </c>
      <c r="E1238" s="121" t="str">
        <f t="shared" si="25"/>
        <v/>
      </c>
    </row>
    <row r="1239" ht="36" customHeight="1" spans="1:5">
      <c r="A1239" s="421">
        <v>2240108</v>
      </c>
      <c r="B1239" s="422" t="s">
        <v>1059</v>
      </c>
      <c r="C1239" s="310">
        <v>87</v>
      </c>
      <c r="D1239" s="310">
        <v>0</v>
      </c>
      <c r="E1239" s="121">
        <f t="shared" si="25"/>
        <v>-1</v>
      </c>
    </row>
    <row r="1240" ht="44" customHeight="1" spans="1:5">
      <c r="A1240" s="421">
        <v>2240109</v>
      </c>
      <c r="B1240" s="422" t="s">
        <v>1060</v>
      </c>
      <c r="C1240" s="310">
        <v>260</v>
      </c>
      <c r="D1240" s="310">
        <v>113</v>
      </c>
      <c r="E1240" s="121">
        <f t="shared" si="25"/>
        <v>-0.565</v>
      </c>
    </row>
    <row r="1241" ht="44" customHeight="1" spans="1:5">
      <c r="A1241" s="421">
        <v>2240150</v>
      </c>
      <c r="B1241" s="422" t="s">
        <v>165</v>
      </c>
      <c r="C1241" s="310">
        <v>165</v>
      </c>
      <c r="D1241" s="310">
        <v>240</v>
      </c>
      <c r="E1241" s="121">
        <f t="shared" si="25"/>
        <v>0.455</v>
      </c>
    </row>
    <row r="1242" ht="36" customHeight="1" spans="1:5">
      <c r="A1242" s="421">
        <v>2240199</v>
      </c>
      <c r="B1242" s="422" t="s">
        <v>1061</v>
      </c>
      <c r="C1242" s="310">
        <v>0</v>
      </c>
      <c r="D1242" s="310">
        <v>0</v>
      </c>
      <c r="E1242" s="121" t="str">
        <f t="shared" si="25"/>
        <v/>
      </c>
    </row>
    <row r="1243" ht="44" customHeight="1" spans="1:5">
      <c r="A1243" s="423">
        <v>22402</v>
      </c>
      <c r="B1243" s="313" t="s">
        <v>1741</v>
      </c>
      <c r="C1243" s="307">
        <f>SUM(C1244:C1249)</f>
        <v>1143</v>
      </c>
      <c r="D1243" s="307">
        <v>1001</v>
      </c>
      <c r="E1243" s="117">
        <f t="shared" si="25"/>
        <v>-0.124</v>
      </c>
    </row>
    <row r="1244" ht="44" customHeight="1" spans="1:5">
      <c r="A1244" s="421">
        <v>2240201</v>
      </c>
      <c r="B1244" s="422" t="s">
        <v>156</v>
      </c>
      <c r="C1244" s="310">
        <v>967</v>
      </c>
      <c r="D1244" s="310">
        <v>491</v>
      </c>
      <c r="E1244" s="121">
        <f t="shared" si="25"/>
        <v>-0.492</v>
      </c>
    </row>
    <row r="1245" ht="36" customHeight="1" spans="1:5">
      <c r="A1245" s="421">
        <v>2240202</v>
      </c>
      <c r="B1245" s="422" t="s">
        <v>157</v>
      </c>
      <c r="C1245" s="310">
        <v>0</v>
      </c>
      <c r="D1245" s="310">
        <v>0</v>
      </c>
      <c r="E1245" s="121" t="str">
        <f t="shared" si="25"/>
        <v/>
      </c>
    </row>
    <row r="1246" ht="36" customHeight="1" spans="1:5">
      <c r="A1246" s="421">
        <v>2240203</v>
      </c>
      <c r="B1246" s="422" t="s">
        <v>158</v>
      </c>
      <c r="C1246" s="310">
        <v>0</v>
      </c>
      <c r="D1246" s="310">
        <v>0</v>
      </c>
      <c r="E1246" s="121" t="str">
        <f t="shared" si="25"/>
        <v/>
      </c>
    </row>
    <row r="1247" ht="44" customHeight="1" spans="1:5">
      <c r="A1247" s="421">
        <v>2240204</v>
      </c>
      <c r="B1247" s="422" t="s">
        <v>1063</v>
      </c>
      <c r="C1247" s="310">
        <v>176</v>
      </c>
      <c r="D1247" s="310">
        <v>510</v>
      </c>
      <c r="E1247" s="121">
        <f t="shared" si="25"/>
        <v>1.898</v>
      </c>
    </row>
    <row r="1248" ht="44" customHeight="1" spans="1:5">
      <c r="A1248" s="426">
        <v>2240250</v>
      </c>
      <c r="B1248" s="422" t="s">
        <v>1722</v>
      </c>
      <c r="C1248" s="310">
        <v>0</v>
      </c>
      <c r="D1248" s="310">
        <v>0</v>
      </c>
      <c r="E1248" s="121" t="str">
        <f t="shared" si="25"/>
        <v/>
      </c>
    </row>
    <row r="1249" ht="36" customHeight="1" spans="1:5">
      <c r="A1249" s="421">
        <v>2240299</v>
      </c>
      <c r="B1249" s="428" t="s">
        <v>1743</v>
      </c>
      <c r="C1249" s="310">
        <v>0</v>
      </c>
      <c r="D1249" s="310">
        <v>0</v>
      </c>
      <c r="E1249" s="121" t="str">
        <f t="shared" si="25"/>
        <v/>
      </c>
    </row>
    <row r="1250" ht="44" customHeight="1" spans="1:5">
      <c r="A1250" s="423">
        <v>22403</v>
      </c>
      <c r="B1250" s="302" t="s">
        <v>1065</v>
      </c>
      <c r="C1250" s="307">
        <f>SUM(C1251:C1255)</f>
        <v>0</v>
      </c>
      <c r="D1250" s="307"/>
      <c r="E1250" s="117" t="str">
        <f t="shared" si="25"/>
        <v/>
      </c>
    </row>
    <row r="1251" ht="44" customHeight="1" spans="1:5">
      <c r="A1251" s="421">
        <v>2240301</v>
      </c>
      <c r="B1251" s="422" t="s">
        <v>1066</v>
      </c>
      <c r="C1251" s="310">
        <v>0</v>
      </c>
      <c r="D1251" s="310">
        <v>0</v>
      </c>
      <c r="E1251" s="121" t="str">
        <f t="shared" si="25"/>
        <v/>
      </c>
    </row>
    <row r="1252" ht="36" customHeight="1" spans="1:5">
      <c r="A1252" s="421">
        <v>2240302</v>
      </c>
      <c r="B1252" s="422" t="s">
        <v>1067</v>
      </c>
      <c r="C1252" s="310">
        <v>0</v>
      </c>
      <c r="D1252" s="310">
        <v>0</v>
      </c>
      <c r="E1252" s="121" t="str">
        <f t="shared" si="25"/>
        <v/>
      </c>
    </row>
    <row r="1253" ht="36" customHeight="1" spans="1:5">
      <c r="A1253" s="421">
        <v>2240303</v>
      </c>
      <c r="B1253" s="422" t="s">
        <v>1068</v>
      </c>
      <c r="C1253" s="310">
        <v>0</v>
      </c>
      <c r="D1253" s="310">
        <v>0</v>
      </c>
      <c r="E1253" s="121" t="str">
        <f t="shared" si="25"/>
        <v/>
      </c>
    </row>
    <row r="1254" ht="44" customHeight="1" spans="1:5">
      <c r="A1254" s="421">
        <v>2240304</v>
      </c>
      <c r="B1254" s="422" t="s">
        <v>1069</v>
      </c>
      <c r="C1254" s="310">
        <v>0</v>
      </c>
      <c r="D1254" s="310">
        <v>0</v>
      </c>
      <c r="E1254" s="121" t="str">
        <f t="shared" si="25"/>
        <v/>
      </c>
    </row>
    <row r="1255" ht="36" customHeight="1" spans="1:5">
      <c r="A1255" s="421">
        <v>2240399</v>
      </c>
      <c r="B1255" s="422" t="s">
        <v>1070</v>
      </c>
      <c r="C1255" s="310">
        <v>0</v>
      </c>
      <c r="D1255" s="310">
        <v>0</v>
      </c>
      <c r="E1255" s="121" t="str">
        <f t="shared" si="25"/>
        <v/>
      </c>
    </row>
    <row r="1256" ht="44" customHeight="1" spans="1:5">
      <c r="A1256" s="423">
        <v>22404</v>
      </c>
      <c r="B1256" s="302" t="s">
        <v>1071</v>
      </c>
      <c r="C1256" s="307">
        <f>SUM(C1257:C1263)</f>
        <v>0</v>
      </c>
      <c r="D1256" s="307">
        <v>0</v>
      </c>
      <c r="E1256" s="117" t="str">
        <f t="shared" si="25"/>
        <v/>
      </c>
    </row>
    <row r="1257" ht="36" customHeight="1" spans="1:5">
      <c r="A1257" s="421">
        <v>2240401</v>
      </c>
      <c r="B1257" s="422" t="s">
        <v>156</v>
      </c>
      <c r="C1257" s="310">
        <v>0</v>
      </c>
      <c r="D1257" s="310">
        <v>0</v>
      </c>
      <c r="E1257" s="121" t="str">
        <f t="shared" si="25"/>
        <v/>
      </c>
    </row>
    <row r="1258" ht="36" customHeight="1" spans="1:5">
      <c r="A1258" s="421">
        <v>2240402</v>
      </c>
      <c r="B1258" s="422" t="s">
        <v>157</v>
      </c>
      <c r="C1258" s="310">
        <v>0</v>
      </c>
      <c r="D1258" s="310">
        <v>0</v>
      </c>
      <c r="E1258" s="121" t="str">
        <f t="shared" si="25"/>
        <v/>
      </c>
    </row>
    <row r="1259" ht="36" customHeight="1" spans="1:5">
      <c r="A1259" s="421">
        <v>2240403</v>
      </c>
      <c r="B1259" s="422" t="s">
        <v>158</v>
      </c>
      <c r="C1259" s="310">
        <v>0</v>
      </c>
      <c r="D1259" s="310">
        <v>0</v>
      </c>
      <c r="E1259" s="121" t="str">
        <f t="shared" si="25"/>
        <v/>
      </c>
    </row>
    <row r="1260" ht="44" customHeight="1" spans="1:5">
      <c r="A1260" s="421">
        <v>2240404</v>
      </c>
      <c r="B1260" s="428" t="s">
        <v>1744</v>
      </c>
      <c r="C1260" s="310">
        <v>0</v>
      </c>
      <c r="D1260" s="310">
        <v>0</v>
      </c>
      <c r="E1260" s="121" t="str">
        <f t="shared" si="25"/>
        <v/>
      </c>
    </row>
    <row r="1261" ht="44" customHeight="1" spans="1:5">
      <c r="A1261" s="421">
        <v>2240405</v>
      </c>
      <c r="B1261" s="428" t="s">
        <v>1745</v>
      </c>
      <c r="C1261" s="310">
        <v>0</v>
      </c>
      <c r="D1261" s="310">
        <v>0</v>
      </c>
      <c r="E1261" s="121" t="str">
        <f t="shared" si="25"/>
        <v/>
      </c>
    </row>
    <row r="1262" ht="44" customHeight="1" spans="1:5">
      <c r="A1262" s="421">
        <v>2240450</v>
      </c>
      <c r="B1262" s="422" t="s">
        <v>165</v>
      </c>
      <c r="C1262" s="310">
        <v>0</v>
      </c>
      <c r="D1262" s="310">
        <v>0</v>
      </c>
      <c r="E1262" s="121" t="str">
        <f t="shared" ref="E1262:E1303" si="26">IF(C1262&gt;0,(D1262-C1262)/C1262,"")</f>
        <v/>
      </c>
    </row>
    <row r="1263" ht="36" customHeight="1" spans="1:5">
      <c r="A1263" s="421">
        <v>2240499</v>
      </c>
      <c r="B1263" s="428" t="s">
        <v>1746</v>
      </c>
      <c r="C1263" s="310">
        <v>0</v>
      </c>
      <c r="D1263" s="310">
        <v>0</v>
      </c>
      <c r="E1263" s="121" t="str">
        <f t="shared" si="26"/>
        <v/>
      </c>
    </row>
    <row r="1264" ht="44" customHeight="1" spans="1:5">
      <c r="A1264" s="423">
        <v>22405</v>
      </c>
      <c r="B1264" s="302" t="s">
        <v>1075</v>
      </c>
      <c r="C1264" s="307">
        <f>SUM(C1265:C1276)</f>
        <v>125</v>
      </c>
      <c r="D1264" s="307">
        <v>116</v>
      </c>
      <c r="E1264" s="117">
        <f t="shared" si="26"/>
        <v>-0.072</v>
      </c>
    </row>
    <row r="1265" ht="36" customHeight="1" spans="1:5">
      <c r="A1265" s="421">
        <v>2240501</v>
      </c>
      <c r="B1265" s="422" t="s">
        <v>156</v>
      </c>
      <c r="C1265" s="310">
        <v>123</v>
      </c>
      <c r="D1265" s="310">
        <v>114</v>
      </c>
      <c r="E1265" s="121">
        <f t="shared" si="26"/>
        <v>-0.073</v>
      </c>
    </row>
    <row r="1266" ht="36" customHeight="1" spans="1:5">
      <c r="A1266" s="421">
        <v>2240502</v>
      </c>
      <c r="B1266" s="422" t="s">
        <v>157</v>
      </c>
      <c r="C1266" s="310">
        <v>0</v>
      </c>
      <c r="D1266" s="310">
        <v>0</v>
      </c>
      <c r="E1266" s="121" t="str">
        <f t="shared" si="26"/>
        <v/>
      </c>
    </row>
    <row r="1267" ht="36" customHeight="1" spans="1:5">
      <c r="A1267" s="421">
        <v>2240503</v>
      </c>
      <c r="B1267" s="422" t="s">
        <v>158</v>
      </c>
      <c r="C1267" s="310">
        <v>0</v>
      </c>
      <c r="D1267" s="310">
        <v>0</v>
      </c>
      <c r="E1267" s="121" t="str">
        <f t="shared" si="26"/>
        <v/>
      </c>
    </row>
    <row r="1268" ht="36" customHeight="1" spans="1:5">
      <c r="A1268" s="421">
        <v>2240504</v>
      </c>
      <c r="B1268" s="422" t="s">
        <v>1076</v>
      </c>
      <c r="C1268" s="310">
        <v>0</v>
      </c>
      <c r="D1268" s="310">
        <v>0</v>
      </c>
      <c r="E1268" s="121" t="str">
        <f t="shared" si="26"/>
        <v/>
      </c>
    </row>
    <row r="1269" ht="44" customHeight="1" spans="1:5">
      <c r="A1269" s="421">
        <v>2240505</v>
      </c>
      <c r="B1269" s="422" t="s">
        <v>1077</v>
      </c>
      <c r="C1269" s="310">
        <v>2</v>
      </c>
      <c r="D1269" s="310">
        <v>2</v>
      </c>
      <c r="E1269" s="121">
        <f t="shared" si="26"/>
        <v>0</v>
      </c>
    </row>
    <row r="1270" ht="36" customHeight="1" spans="1:5">
      <c r="A1270" s="421">
        <v>2240506</v>
      </c>
      <c r="B1270" s="422" t="s">
        <v>1078</v>
      </c>
      <c r="C1270" s="310">
        <v>0</v>
      </c>
      <c r="D1270" s="310">
        <v>0</v>
      </c>
      <c r="E1270" s="121" t="str">
        <f t="shared" si="26"/>
        <v/>
      </c>
    </row>
    <row r="1271" ht="36" customHeight="1" spans="1:5">
      <c r="A1271" s="421">
        <v>2240507</v>
      </c>
      <c r="B1271" s="422" t="s">
        <v>1079</v>
      </c>
      <c r="C1271" s="310">
        <v>0</v>
      </c>
      <c r="D1271" s="310">
        <v>0</v>
      </c>
      <c r="E1271" s="121" t="str">
        <f t="shared" si="26"/>
        <v/>
      </c>
    </row>
    <row r="1272" ht="36" customHeight="1" spans="1:5">
      <c r="A1272" s="421">
        <v>2240508</v>
      </c>
      <c r="B1272" s="422" t="s">
        <v>1080</v>
      </c>
      <c r="C1272" s="310">
        <v>0</v>
      </c>
      <c r="D1272" s="310">
        <v>0</v>
      </c>
      <c r="E1272" s="121" t="str">
        <f t="shared" si="26"/>
        <v/>
      </c>
    </row>
    <row r="1273" ht="36" customHeight="1" spans="1:5">
      <c r="A1273" s="421">
        <v>2240509</v>
      </c>
      <c r="B1273" s="422" t="s">
        <v>1081</v>
      </c>
      <c r="C1273" s="310">
        <v>0</v>
      </c>
      <c r="D1273" s="310">
        <v>0</v>
      </c>
      <c r="E1273" s="121" t="str">
        <f t="shared" si="26"/>
        <v/>
      </c>
    </row>
    <row r="1274" ht="36" customHeight="1" spans="1:5">
      <c r="A1274" s="421">
        <v>2240510</v>
      </c>
      <c r="B1274" s="422" t="s">
        <v>1082</v>
      </c>
      <c r="C1274" s="310">
        <v>0</v>
      </c>
      <c r="D1274" s="310">
        <v>0</v>
      </c>
      <c r="E1274" s="121" t="str">
        <f t="shared" si="26"/>
        <v/>
      </c>
    </row>
    <row r="1275" ht="44" customHeight="1" spans="1:5">
      <c r="A1275" s="421">
        <v>2240550</v>
      </c>
      <c r="B1275" s="422" t="s">
        <v>1083</v>
      </c>
      <c r="C1275" s="310">
        <v>0</v>
      </c>
      <c r="D1275" s="310">
        <v>0</v>
      </c>
      <c r="E1275" s="121" t="str">
        <f t="shared" si="26"/>
        <v/>
      </c>
    </row>
    <row r="1276" ht="44" customHeight="1" spans="1:5">
      <c r="A1276" s="421">
        <v>2240599</v>
      </c>
      <c r="B1276" s="422" t="s">
        <v>1084</v>
      </c>
      <c r="C1276" s="310">
        <v>0</v>
      </c>
      <c r="D1276" s="310">
        <v>0</v>
      </c>
      <c r="E1276" s="121" t="str">
        <f t="shared" si="26"/>
        <v/>
      </c>
    </row>
    <row r="1277" ht="44" customHeight="1" spans="1:5">
      <c r="A1277" s="423">
        <v>22406</v>
      </c>
      <c r="B1277" s="302" t="s">
        <v>1085</v>
      </c>
      <c r="C1277" s="307">
        <f>SUM(C1278:C1280)</f>
        <v>436</v>
      </c>
      <c r="D1277" s="307">
        <v>40</v>
      </c>
      <c r="E1277" s="117">
        <f t="shared" si="26"/>
        <v>-0.908</v>
      </c>
    </row>
    <row r="1278" ht="44" customHeight="1" spans="1:5">
      <c r="A1278" s="421">
        <v>2240601</v>
      </c>
      <c r="B1278" s="422" t="s">
        <v>1086</v>
      </c>
      <c r="C1278" s="310">
        <v>189</v>
      </c>
      <c r="D1278" s="310">
        <v>25</v>
      </c>
      <c r="E1278" s="121">
        <f t="shared" si="26"/>
        <v>-0.868</v>
      </c>
    </row>
    <row r="1279" ht="36" customHeight="1" spans="1:5">
      <c r="A1279" s="421">
        <v>2240602</v>
      </c>
      <c r="B1279" s="422" t="s">
        <v>1087</v>
      </c>
      <c r="C1279" s="310">
        <v>227</v>
      </c>
      <c r="D1279" s="310">
        <v>0</v>
      </c>
      <c r="E1279" s="121">
        <f t="shared" si="26"/>
        <v>-1</v>
      </c>
    </row>
    <row r="1280" ht="44" customHeight="1" spans="1:5">
      <c r="A1280" s="421">
        <v>2240699</v>
      </c>
      <c r="B1280" s="422" t="s">
        <v>1088</v>
      </c>
      <c r="C1280" s="310">
        <v>20</v>
      </c>
      <c r="D1280" s="310">
        <v>15</v>
      </c>
      <c r="E1280" s="121">
        <f t="shared" si="26"/>
        <v>-0.25</v>
      </c>
    </row>
    <row r="1281" ht="36" customHeight="1" spans="1:5">
      <c r="A1281" s="423">
        <v>22407</v>
      </c>
      <c r="B1281" s="302" t="s">
        <v>1089</v>
      </c>
      <c r="C1281" s="307">
        <f>SUM(C1282:C1284)</f>
        <v>77</v>
      </c>
      <c r="D1281" s="307">
        <v>13</v>
      </c>
      <c r="E1281" s="117">
        <f t="shared" si="26"/>
        <v>-0.831</v>
      </c>
    </row>
    <row r="1282" ht="36" customHeight="1" spans="1:5">
      <c r="A1282" s="421">
        <v>2240703</v>
      </c>
      <c r="B1282" s="422" t="s">
        <v>1090</v>
      </c>
      <c r="C1282" s="310">
        <v>77</v>
      </c>
      <c r="D1282" s="310">
        <v>13</v>
      </c>
      <c r="E1282" s="121">
        <f t="shared" si="26"/>
        <v>-0.831</v>
      </c>
    </row>
    <row r="1283" ht="36" customHeight="1" spans="1:5">
      <c r="A1283" s="421">
        <v>2240704</v>
      </c>
      <c r="B1283" s="422" t="s">
        <v>1091</v>
      </c>
      <c r="C1283" s="310">
        <v>0</v>
      </c>
      <c r="D1283" s="310">
        <v>0</v>
      </c>
      <c r="E1283" s="121" t="str">
        <f t="shared" si="26"/>
        <v/>
      </c>
    </row>
    <row r="1284" ht="36" customHeight="1" spans="1:5">
      <c r="A1284" s="421">
        <v>2240799</v>
      </c>
      <c r="B1284" s="422" t="s">
        <v>1092</v>
      </c>
      <c r="C1284" s="310">
        <v>0</v>
      </c>
      <c r="D1284" s="310">
        <v>0</v>
      </c>
      <c r="E1284" s="121" t="str">
        <f t="shared" si="26"/>
        <v/>
      </c>
    </row>
    <row r="1285" ht="44" customHeight="1" spans="1:5">
      <c r="A1285" s="423">
        <v>22499</v>
      </c>
      <c r="B1285" s="302" t="s">
        <v>1093</v>
      </c>
      <c r="C1285" s="307">
        <f>C1286</f>
        <v>35</v>
      </c>
      <c r="D1285" s="307">
        <v>0</v>
      </c>
      <c r="E1285" s="117">
        <f t="shared" si="26"/>
        <v>-1</v>
      </c>
    </row>
    <row r="1286" ht="44" customHeight="1" spans="1:5">
      <c r="A1286" s="427">
        <v>2249999</v>
      </c>
      <c r="B1286" s="422" t="s">
        <v>1093</v>
      </c>
      <c r="C1286" s="310">
        <v>35</v>
      </c>
      <c r="D1286" s="310">
        <v>0</v>
      </c>
      <c r="E1286" s="121">
        <f t="shared" si="26"/>
        <v>-1</v>
      </c>
    </row>
    <row r="1287" ht="44" customHeight="1" spans="1:5">
      <c r="A1287" s="423">
        <v>227</v>
      </c>
      <c r="B1287" s="300" t="s">
        <v>131</v>
      </c>
      <c r="C1287" s="310">
        <v>4000</v>
      </c>
      <c r="D1287" s="307">
        <v>3000</v>
      </c>
      <c r="E1287" s="117">
        <f t="shared" si="26"/>
        <v>-0.25</v>
      </c>
    </row>
    <row r="1288" ht="44" customHeight="1" spans="1:5">
      <c r="A1288" s="423">
        <v>232</v>
      </c>
      <c r="B1288" s="300" t="s">
        <v>132</v>
      </c>
      <c r="C1288" s="307">
        <f>SUM(C1289)</f>
        <v>9200</v>
      </c>
      <c r="D1288" s="307">
        <v>8871</v>
      </c>
      <c r="E1288" s="117">
        <f t="shared" si="26"/>
        <v>-0.036</v>
      </c>
    </row>
    <row r="1289" ht="44" customHeight="1" spans="1:5">
      <c r="A1289" s="423">
        <v>23203</v>
      </c>
      <c r="B1289" s="302" t="s">
        <v>1094</v>
      </c>
      <c r="C1289" s="307">
        <f>SUM(C1290:C1293)</f>
        <v>9200</v>
      </c>
      <c r="D1289" s="307">
        <v>8871</v>
      </c>
      <c r="E1289" s="117">
        <f t="shared" si="26"/>
        <v>-0.036</v>
      </c>
    </row>
    <row r="1290" ht="44" customHeight="1" spans="1:5">
      <c r="A1290" s="421">
        <v>2320301</v>
      </c>
      <c r="B1290" s="422" t="s">
        <v>1095</v>
      </c>
      <c r="C1290" s="310">
        <v>9200</v>
      </c>
      <c r="D1290" s="310">
        <v>8871</v>
      </c>
      <c r="E1290" s="121">
        <f t="shared" si="26"/>
        <v>-0.036</v>
      </c>
    </row>
    <row r="1291" ht="44" customHeight="1" spans="1:5">
      <c r="A1291" s="421">
        <v>2320302</v>
      </c>
      <c r="B1291" s="422" t="s">
        <v>1096</v>
      </c>
      <c r="C1291" s="310">
        <v>0</v>
      </c>
      <c r="D1291" s="310">
        <v>0</v>
      </c>
      <c r="E1291" s="121" t="str">
        <f t="shared" si="26"/>
        <v/>
      </c>
    </row>
    <row r="1292" ht="44" customHeight="1" spans="1:5">
      <c r="A1292" s="421">
        <v>2320303</v>
      </c>
      <c r="B1292" s="422" t="s">
        <v>1097</v>
      </c>
      <c r="C1292" s="310">
        <v>0</v>
      </c>
      <c r="D1292" s="310">
        <v>0</v>
      </c>
      <c r="E1292" s="121" t="str">
        <f t="shared" si="26"/>
        <v/>
      </c>
    </row>
    <row r="1293" ht="36" customHeight="1" spans="1:5">
      <c r="A1293" s="426">
        <v>2320399</v>
      </c>
      <c r="B1293" s="422" t="s">
        <v>1747</v>
      </c>
      <c r="C1293" s="310">
        <v>0</v>
      </c>
      <c r="D1293" s="310">
        <v>0</v>
      </c>
      <c r="E1293" s="121" t="str">
        <f t="shared" si="26"/>
        <v/>
      </c>
    </row>
    <row r="1294" ht="44" customHeight="1" spans="1:5">
      <c r="A1294" s="420" t="s">
        <v>1748</v>
      </c>
      <c r="B1294" s="300" t="s">
        <v>133</v>
      </c>
      <c r="C1294" s="307">
        <f>C1295</f>
        <v>28</v>
      </c>
      <c r="D1294" s="307">
        <v>16</v>
      </c>
      <c r="E1294" s="117">
        <f t="shared" si="26"/>
        <v>-0.429</v>
      </c>
    </row>
    <row r="1295" ht="44" customHeight="1" spans="1:5">
      <c r="A1295" s="420" t="s">
        <v>1749</v>
      </c>
      <c r="B1295" s="302" t="s">
        <v>1099</v>
      </c>
      <c r="C1295" s="310">
        <v>28</v>
      </c>
      <c r="D1295" s="307">
        <v>16</v>
      </c>
      <c r="E1295" s="117">
        <f t="shared" si="26"/>
        <v>-0.429</v>
      </c>
    </row>
    <row r="1296" ht="44" customHeight="1" spans="1:5">
      <c r="A1296" s="420" t="s">
        <v>1750</v>
      </c>
      <c r="B1296" s="300" t="s">
        <v>134</v>
      </c>
      <c r="C1296" s="307">
        <f>SUM(C1297:C1298,)</f>
        <v>4840</v>
      </c>
      <c r="D1296" s="307">
        <v>4650</v>
      </c>
      <c r="E1296" s="117">
        <f t="shared" si="26"/>
        <v>-0.039</v>
      </c>
    </row>
    <row r="1297" ht="44" customHeight="1" spans="1:5">
      <c r="A1297" s="420" t="s">
        <v>1751</v>
      </c>
      <c r="B1297" s="302" t="s">
        <v>1100</v>
      </c>
      <c r="C1297" s="307">
        <v>4750</v>
      </c>
      <c r="D1297" s="307"/>
      <c r="E1297" s="117">
        <f t="shared" si="26"/>
        <v>-1</v>
      </c>
    </row>
    <row r="1298" ht="44" customHeight="1" spans="1:5">
      <c r="A1298" s="420" t="s">
        <v>1752</v>
      </c>
      <c r="B1298" s="302" t="s">
        <v>959</v>
      </c>
      <c r="C1298" s="307">
        <v>90</v>
      </c>
      <c r="D1298" s="307">
        <v>4650</v>
      </c>
      <c r="E1298" s="117">
        <f t="shared" si="26"/>
        <v>50.667</v>
      </c>
    </row>
    <row r="1299" ht="44" customHeight="1" spans="1:5">
      <c r="A1299" s="401"/>
      <c r="B1299" s="438"/>
      <c r="C1299" s="439"/>
      <c r="D1299" s="439"/>
      <c r="E1299" s="117" t="str">
        <f t="shared" si="26"/>
        <v/>
      </c>
    </row>
    <row r="1300" ht="44" customHeight="1" spans="1:5">
      <c r="A1300" s="440"/>
      <c r="B1300" s="239" t="s">
        <v>1195</v>
      </c>
      <c r="C1300" s="441">
        <f>SUM(C1296,C1294,C1288,C1287,C1230,C1186,C1165,C1120,C1110,C1083,C1063,C999,C935,C824,C801,C720,C647,C518,C459,C403,C349,C257,C236,C233,C4)</f>
        <v>233450</v>
      </c>
      <c r="D1300" s="301">
        <v>219256</v>
      </c>
      <c r="E1300" s="117">
        <f t="shared" si="26"/>
        <v>-0.061</v>
      </c>
    </row>
    <row r="1301" ht="12" customHeight="1" spans="2:5">
      <c r="B1301" s="442"/>
      <c r="C1301" s="443"/>
      <c r="D1301" s="442"/>
      <c r="E1301" s="442"/>
    </row>
    <row r="1302" ht="40" customHeight="1" spans="2:5">
      <c r="B1302" s="369"/>
      <c r="C1302" s="443"/>
      <c r="D1302" s="369"/>
      <c r="E1302" s="369"/>
    </row>
    <row r="1303" spans="3:3">
      <c r="C1303" s="370"/>
    </row>
    <row r="1304" spans="3:3">
      <c r="C1304" s="444"/>
    </row>
    <row r="1305" spans="3:3">
      <c r="C1305" s="370"/>
    </row>
    <row r="1306" spans="3:3">
      <c r="C1306" s="370"/>
    </row>
    <row r="1307" spans="3:3">
      <c r="C1307" s="444"/>
    </row>
    <row r="1308" spans="3:3">
      <c r="C1308" s="370"/>
    </row>
    <row r="1309" spans="3:3">
      <c r="C1309" s="370"/>
    </row>
    <row r="1310" spans="3:3">
      <c r="C1310" s="370"/>
    </row>
    <row r="1311" spans="3:3">
      <c r="C1311" s="370"/>
    </row>
    <row r="1312" spans="3:5">
      <c r="C1312" s="444"/>
      <c r="E1312" s="336">
        <f>IF(C1300&lt;&gt;0,IF((D1300/C1300-1)&lt;-30%,"",IF((D1300/C1300-1)&gt;150%,"",D1300/C1300-1)),"")</f>
        <v>0</v>
      </c>
    </row>
    <row r="1313" spans="3:3">
      <c r="C1313" s="370"/>
    </row>
  </sheetData>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rowBreaks count="1" manualBreakCount="1">
    <brk id="130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showGridLines="0" showZeros="0" zoomScaleSheetLayoutView="85" workbookViewId="0">
      <selection activeCell="J17" sqref="J17"/>
    </sheetView>
  </sheetViews>
  <sheetFormatPr defaultColWidth="9" defaultRowHeight="13.5" outlineLevelCol="7"/>
  <cols>
    <col min="1" max="1" width="69.625" style="407" customWidth="1"/>
    <col min="2" max="2" width="45.625" style="407" customWidth="1"/>
    <col min="3" max="7" width="9" style="407"/>
    <col min="8" max="8" width="13.9666666666667" style="407" customWidth="1"/>
    <col min="9" max="16384" width="9" style="407"/>
  </cols>
  <sheetData>
    <row r="1" s="406" customFormat="1" ht="45" customHeight="1" spans="1:2">
      <c r="A1" s="408" t="s">
        <v>1796</v>
      </c>
      <c r="B1" s="408"/>
    </row>
    <row r="2" ht="20.1" customHeight="1" spans="1:2">
      <c r="A2" s="280" t="s">
        <v>1797</v>
      </c>
      <c r="B2" s="409" t="s">
        <v>53</v>
      </c>
    </row>
    <row r="3" ht="45" customHeight="1" spans="1:2">
      <c r="A3" s="283" t="s">
        <v>1798</v>
      </c>
      <c r="B3" s="98" t="s">
        <v>1709</v>
      </c>
    </row>
    <row r="4" ht="36" customHeight="1" spans="1:8">
      <c r="A4" s="410" t="s">
        <v>1799</v>
      </c>
      <c r="B4" s="244">
        <v>3000</v>
      </c>
      <c r="E4" s="411"/>
      <c r="F4" s="411"/>
      <c r="G4" s="411"/>
      <c r="H4" s="411"/>
    </row>
    <row r="5" ht="36" customHeight="1" spans="1:8">
      <c r="A5" s="412"/>
      <c r="B5" s="413"/>
      <c r="E5" s="411"/>
      <c r="F5" s="411"/>
      <c r="G5" s="411"/>
      <c r="H5" s="411"/>
    </row>
    <row r="6" ht="36" customHeight="1" spans="1:8">
      <c r="A6" s="412"/>
      <c r="B6" s="413"/>
      <c r="E6" s="411"/>
      <c r="F6" s="411"/>
      <c r="G6" s="411"/>
      <c r="H6" s="411"/>
    </row>
    <row r="7" ht="36" customHeight="1" spans="1:8">
      <c r="A7" s="412"/>
      <c r="B7" s="413"/>
      <c r="E7" s="411"/>
      <c r="F7" s="411"/>
      <c r="G7" s="411"/>
      <c r="H7" s="411"/>
    </row>
    <row r="8" ht="36" customHeight="1" spans="1:8">
      <c r="A8" s="412"/>
      <c r="B8" s="413"/>
      <c r="E8" s="411"/>
      <c r="F8" s="411"/>
      <c r="G8" s="411"/>
      <c r="H8" s="411"/>
    </row>
    <row r="9" ht="36" customHeight="1" spans="1:8">
      <c r="A9" s="412"/>
      <c r="B9" s="413"/>
      <c r="E9" s="411"/>
      <c r="F9" s="411"/>
      <c r="G9" s="411"/>
      <c r="H9" s="411"/>
    </row>
    <row r="10" ht="36" customHeight="1" spans="1:8">
      <c r="A10" s="412"/>
      <c r="B10" s="413"/>
      <c r="E10" s="411"/>
      <c r="F10" s="411"/>
      <c r="G10" s="411"/>
      <c r="H10" s="411"/>
    </row>
    <row r="11" ht="36" customHeight="1" spans="1:8">
      <c r="A11" s="412"/>
      <c r="B11" s="413"/>
      <c r="E11" s="411"/>
      <c r="F11" s="411"/>
      <c r="G11" s="411"/>
      <c r="H11" s="411"/>
    </row>
    <row r="12" ht="36" customHeight="1" spans="1:8">
      <c r="A12" s="412"/>
      <c r="B12" s="413"/>
      <c r="E12" s="411"/>
      <c r="F12" s="411"/>
      <c r="G12" s="411"/>
      <c r="H12" s="411"/>
    </row>
    <row r="13" ht="36" customHeight="1" spans="1:8">
      <c r="A13" s="412"/>
      <c r="B13" s="413"/>
      <c r="E13" s="411"/>
      <c r="F13" s="411"/>
      <c r="G13" s="411"/>
      <c r="H13" s="411"/>
    </row>
    <row r="14" ht="36" customHeight="1" spans="1:8">
      <c r="A14" s="412"/>
      <c r="B14" s="413"/>
      <c r="E14" s="411"/>
      <c r="F14" s="411"/>
      <c r="G14" s="411"/>
      <c r="H14" s="411"/>
    </row>
    <row r="15" ht="36" customHeight="1" spans="1:8">
      <c r="A15" s="412"/>
      <c r="B15" s="413"/>
      <c r="E15" s="411"/>
      <c r="F15" s="411"/>
      <c r="G15" s="411"/>
      <c r="H15" s="411"/>
    </row>
    <row r="16" ht="36" customHeight="1" spans="1:2">
      <c r="A16" s="414" t="s">
        <v>1800</v>
      </c>
      <c r="B16" s="415">
        <v>3000</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rowBreaks count="2" manualBreakCount="2">
    <brk id="16" max="16383" man="1"/>
    <brk id="19"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54"/>
  <sheetViews>
    <sheetView showGridLines="0" showZeros="0" zoomScale="85" zoomScaleNormal="85" workbookViewId="0">
      <selection activeCell="J17" sqref="J17"/>
    </sheetView>
  </sheetViews>
  <sheetFormatPr defaultColWidth="9" defaultRowHeight="14.25" outlineLevelCol="4"/>
  <cols>
    <col min="1" max="1" width="43.6666666666667" style="392" customWidth="1"/>
    <col min="2" max="3" width="20.6666666666667" style="392" customWidth="1"/>
    <col min="4" max="4" width="20" style="393" customWidth="1"/>
    <col min="5" max="5" width="12.6666666666667" style="392"/>
    <col min="6" max="16377" width="9" style="392"/>
    <col min="16378" max="16379" width="35.6666666666667" style="392"/>
    <col min="16380" max="16384" width="9" style="392"/>
  </cols>
  <sheetData>
    <row r="1" ht="45" customHeight="1" spans="1:5">
      <c r="A1" s="394" t="s">
        <v>1801</v>
      </c>
      <c r="B1" s="394"/>
      <c r="C1" s="394"/>
      <c r="D1" s="394"/>
      <c r="E1" s="394"/>
    </row>
    <row r="2" ht="20.1" customHeight="1" spans="1:4">
      <c r="A2" s="395" t="s">
        <v>1802</v>
      </c>
      <c r="B2" s="395"/>
      <c r="C2" s="396"/>
      <c r="D2" s="397" t="s">
        <v>53</v>
      </c>
    </row>
    <row r="3" s="391" customFormat="1" ht="45" customHeight="1" spans="1:5">
      <c r="A3" s="398" t="s">
        <v>1803</v>
      </c>
      <c r="B3" s="398" t="s">
        <v>1804</v>
      </c>
      <c r="C3" s="399" t="s">
        <v>1805</v>
      </c>
      <c r="D3" s="400" t="s">
        <v>1806</v>
      </c>
      <c r="E3" s="400" t="s">
        <v>1807</v>
      </c>
    </row>
    <row r="4" ht="36" customHeight="1" spans="1:5">
      <c r="A4" s="401" t="s">
        <v>1808</v>
      </c>
      <c r="B4" s="122">
        <f t="shared" ref="B4:B54" si="0">C4+D4+E4</f>
        <v>27472</v>
      </c>
      <c r="C4" s="122">
        <f>+C5+C28+C49</f>
        <v>0</v>
      </c>
      <c r="D4" s="122">
        <f>+D5+D28+D49</f>
        <v>27472</v>
      </c>
      <c r="E4" s="122">
        <f>+E5+E28+E49</f>
        <v>0</v>
      </c>
    </row>
    <row r="5" ht="36" customHeight="1" spans="1:5">
      <c r="A5" s="402" t="s">
        <v>1809</v>
      </c>
      <c r="B5" s="161">
        <f t="shared" si="0"/>
        <v>27472</v>
      </c>
      <c r="C5" s="161">
        <f>SUM(C6:C27)</f>
        <v>0</v>
      </c>
      <c r="D5" s="161">
        <f>SUM(D6:D27)</f>
        <v>27472</v>
      </c>
      <c r="E5" s="161">
        <f>SUM(E6:E27)</f>
        <v>0</v>
      </c>
    </row>
    <row r="6" ht="36" customHeight="1" spans="1:5">
      <c r="A6" s="402" t="s">
        <v>1810</v>
      </c>
      <c r="B6" s="161">
        <f t="shared" si="0"/>
        <v>13979</v>
      </c>
      <c r="C6" s="161"/>
      <c r="D6" s="161">
        <v>13979</v>
      </c>
      <c r="E6" s="161"/>
    </row>
    <row r="7" ht="36" customHeight="1" spans="1:5">
      <c r="A7" s="403" t="s">
        <v>1811</v>
      </c>
      <c r="B7" s="161">
        <f t="shared" si="0"/>
        <v>3711</v>
      </c>
      <c r="C7" s="161"/>
      <c r="D7" s="161">
        <v>3711</v>
      </c>
      <c r="E7" s="161"/>
    </row>
    <row r="8" ht="36" customHeight="1" spans="1:5">
      <c r="A8" s="404" t="s">
        <v>1812</v>
      </c>
      <c r="B8" s="161">
        <f t="shared" si="0"/>
        <v>16</v>
      </c>
      <c r="C8" s="161"/>
      <c r="D8" s="161">
        <v>16</v>
      </c>
      <c r="E8" s="161"/>
    </row>
    <row r="9" ht="36" customHeight="1" spans="1:5">
      <c r="A9" s="404" t="s">
        <v>1813</v>
      </c>
      <c r="B9" s="161">
        <f t="shared" si="0"/>
        <v>0</v>
      </c>
      <c r="C9" s="161"/>
      <c r="D9" s="161"/>
      <c r="E9" s="161"/>
    </row>
    <row r="10" ht="36" customHeight="1" spans="1:5">
      <c r="A10" s="404" t="s">
        <v>1814</v>
      </c>
      <c r="B10" s="161">
        <f t="shared" si="0"/>
        <v>0</v>
      </c>
      <c r="C10" s="161"/>
      <c r="D10" s="161"/>
      <c r="E10" s="161"/>
    </row>
    <row r="11" ht="36" customHeight="1" spans="1:5">
      <c r="A11" s="404" t="s">
        <v>1815</v>
      </c>
      <c r="B11" s="161">
        <f t="shared" si="0"/>
        <v>0</v>
      </c>
      <c r="C11" s="161"/>
      <c r="D11" s="161"/>
      <c r="E11" s="161"/>
    </row>
    <row r="12" ht="36" customHeight="1" spans="1:5">
      <c r="A12" s="404" t="s">
        <v>1816</v>
      </c>
      <c r="B12" s="161">
        <f t="shared" si="0"/>
        <v>0</v>
      </c>
      <c r="C12" s="161"/>
      <c r="D12" s="161"/>
      <c r="E12" s="161"/>
    </row>
    <row r="13" ht="36" customHeight="1" spans="1:5">
      <c r="A13" s="404" t="s">
        <v>1817</v>
      </c>
      <c r="B13" s="161">
        <f t="shared" si="0"/>
        <v>0</v>
      </c>
      <c r="C13" s="161"/>
      <c r="D13" s="161"/>
      <c r="E13" s="161"/>
    </row>
    <row r="14" ht="36" customHeight="1" spans="1:5">
      <c r="A14" s="402" t="s">
        <v>1818</v>
      </c>
      <c r="B14" s="161">
        <f t="shared" si="0"/>
        <v>3096</v>
      </c>
      <c r="C14" s="161"/>
      <c r="D14" s="161">
        <v>3096</v>
      </c>
      <c r="E14" s="161"/>
    </row>
    <row r="15" ht="36" customHeight="1" spans="1:5">
      <c r="A15" s="404" t="s">
        <v>1819</v>
      </c>
      <c r="B15" s="161">
        <f t="shared" si="0"/>
        <v>0</v>
      </c>
      <c r="C15" s="161"/>
      <c r="D15" s="161"/>
      <c r="E15" s="161"/>
    </row>
    <row r="16" ht="36" customHeight="1" spans="1:5">
      <c r="A16" s="404" t="s">
        <v>1820</v>
      </c>
      <c r="B16" s="161">
        <f t="shared" si="0"/>
        <v>2034</v>
      </c>
      <c r="C16" s="161"/>
      <c r="D16" s="161">
        <v>2034</v>
      </c>
      <c r="E16" s="161"/>
    </row>
    <row r="17" ht="36" customHeight="1" spans="1:5">
      <c r="A17" s="405" t="s">
        <v>1821</v>
      </c>
      <c r="B17" s="161">
        <f t="shared" si="0"/>
        <v>0</v>
      </c>
      <c r="C17" s="161"/>
      <c r="D17" s="161"/>
      <c r="E17" s="161"/>
    </row>
    <row r="18" ht="36" customHeight="1" spans="1:5">
      <c r="A18" s="405" t="s">
        <v>1822</v>
      </c>
      <c r="B18" s="161">
        <f t="shared" si="0"/>
        <v>0</v>
      </c>
      <c r="C18" s="161"/>
      <c r="D18" s="161"/>
      <c r="E18" s="161"/>
    </row>
    <row r="19" ht="36" customHeight="1" spans="1:5">
      <c r="A19" s="405" t="s">
        <v>1823</v>
      </c>
      <c r="B19" s="161">
        <f t="shared" si="0"/>
        <v>4140</v>
      </c>
      <c r="C19" s="161"/>
      <c r="D19" s="161">
        <v>4140</v>
      </c>
      <c r="E19" s="161"/>
    </row>
    <row r="20" ht="36" customHeight="1" spans="1:5">
      <c r="A20" s="405" t="s">
        <v>1824</v>
      </c>
      <c r="B20" s="161">
        <f t="shared" si="0"/>
        <v>0</v>
      </c>
      <c r="C20" s="161"/>
      <c r="D20" s="161"/>
      <c r="E20" s="161"/>
    </row>
    <row r="21" ht="36" customHeight="1" spans="1:5">
      <c r="A21" s="405" t="s">
        <v>1825</v>
      </c>
      <c r="B21" s="161">
        <f t="shared" si="0"/>
        <v>0</v>
      </c>
      <c r="C21" s="161"/>
      <c r="D21" s="161"/>
      <c r="E21" s="161"/>
    </row>
    <row r="22" ht="36" customHeight="1" spans="1:5">
      <c r="A22" s="405" t="s">
        <v>1826</v>
      </c>
      <c r="B22" s="161">
        <f t="shared" si="0"/>
        <v>0</v>
      </c>
      <c r="C22" s="161"/>
      <c r="D22" s="161"/>
      <c r="E22" s="161"/>
    </row>
    <row r="23" ht="36" customHeight="1" spans="1:5">
      <c r="A23" s="405" t="s">
        <v>1827</v>
      </c>
      <c r="B23" s="161">
        <f t="shared" si="0"/>
        <v>0</v>
      </c>
      <c r="C23" s="161"/>
      <c r="D23" s="161"/>
      <c r="E23" s="161"/>
    </row>
    <row r="24" ht="36" customHeight="1" spans="1:5">
      <c r="A24" s="405" t="s">
        <v>1828</v>
      </c>
      <c r="B24" s="161">
        <f t="shared" si="0"/>
        <v>496</v>
      </c>
      <c r="C24" s="161"/>
      <c r="D24" s="161">
        <v>496</v>
      </c>
      <c r="E24" s="161"/>
    </row>
    <row r="25" ht="36" customHeight="1" spans="1:5">
      <c r="A25" s="405" t="s">
        <v>1829</v>
      </c>
      <c r="B25" s="161">
        <f t="shared" si="0"/>
        <v>0</v>
      </c>
      <c r="C25" s="161"/>
      <c r="D25" s="161"/>
      <c r="E25" s="161"/>
    </row>
    <row r="26" ht="36" customHeight="1" spans="1:5">
      <c r="A26" s="405" t="s">
        <v>1830</v>
      </c>
      <c r="B26" s="161">
        <f t="shared" si="0"/>
        <v>0</v>
      </c>
      <c r="C26" s="161"/>
      <c r="D26" s="161"/>
      <c r="E26" s="161"/>
    </row>
    <row r="27" ht="36" customHeight="1" spans="1:5">
      <c r="A27" s="405" t="s">
        <v>1831</v>
      </c>
      <c r="B27" s="161">
        <f t="shared" si="0"/>
        <v>0</v>
      </c>
      <c r="C27" s="161"/>
      <c r="D27" s="161"/>
      <c r="E27" s="161"/>
    </row>
    <row r="28" ht="36" customHeight="1" spans="1:5">
      <c r="A28" s="405" t="s">
        <v>1832</v>
      </c>
      <c r="B28" s="161">
        <f t="shared" si="0"/>
        <v>0</v>
      </c>
      <c r="C28" s="161">
        <f>SUM(C29:C48)</f>
        <v>0</v>
      </c>
      <c r="D28" s="161">
        <f>SUM(D29:D48)</f>
        <v>0</v>
      </c>
      <c r="E28" s="161">
        <f>SUM(E29:E48)</f>
        <v>0</v>
      </c>
    </row>
    <row r="29" ht="36" customHeight="1" spans="1:5">
      <c r="A29" s="405" t="s">
        <v>1833</v>
      </c>
      <c r="B29" s="161">
        <f t="shared" si="0"/>
        <v>0</v>
      </c>
      <c r="C29" s="161"/>
      <c r="D29" s="161"/>
      <c r="E29" s="161"/>
    </row>
    <row r="30" ht="36" customHeight="1" spans="1:5">
      <c r="A30" s="405" t="s">
        <v>1834</v>
      </c>
      <c r="B30" s="161">
        <f t="shared" si="0"/>
        <v>0</v>
      </c>
      <c r="C30" s="161"/>
      <c r="D30" s="161"/>
      <c r="E30" s="161"/>
    </row>
    <row r="31" ht="36" customHeight="1" spans="1:5">
      <c r="A31" s="405" t="s">
        <v>1835</v>
      </c>
      <c r="B31" s="161">
        <f t="shared" si="0"/>
        <v>0</v>
      </c>
      <c r="C31" s="161"/>
      <c r="D31" s="161"/>
      <c r="E31" s="161"/>
    </row>
    <row r="32" ht="36" customHeight="1" spans="1:5">
      <c r="A32" s="405" t="s">
        <v>1836</v>
      </c>
      <c r="B32" s="161">
        <f t="shared" si="0"/>
        <v>0</v>
      </c>
      <c r="C32" s="161"/>
      <c r="D32" s="161"/>
      <c r="E32" s="161"/>
    </row>
    <row r="33" ht="36" customHeight="1" spans="1:5">
      <c r="A33" s="405" t="s">
        <v>1837</v>
      </c>
      <c r="B33" s="161">
        <f t="shared" si="0"/>
        <v>0</v>
      </c>
      <c r="C33" s="161"/>
      <c r="D33" s="161"/>
      <c r="E33" s="161"/>
    </row>
    <row r="34" ht="36" customHeight="1" spans="1:5">
      <c r="A34" s="405" t="s">
        <v>1838</v>
      </c>
      <c r="B34" s="161">
        <f t="shared" si="0"/>
        <v>0</v>
      </c>
      <c r="C34" s="161"/>
      <c r="D34" s="161"/>
      <c r="E34" s="161"/>
    </row>
    <row r="35" ht="36" customHeight="1" spans="1:5">
      <c r="A35" s="405" t="s">
        <v>1839</v>
      </c>
      <c r="B35" s="161">
        <f t="shared" si="0"/>
        <v>0</v>
      </c>
      <c r="C35" s="161"/>
      <c r="D35" s="161"/>
      <c r="E35" s="161"/>
    </row>
    <row r="36" ht="36" customHeight="1" spans="1:5">
      <c r="A36" s="405" t="s">
        <v>1840</v>
      </c>
      <c r="B36" s="161">
        <f t="shared" si="0"/>
        <v>0</v>
      </c>
      <c r="C36" s="161"/>
      <c r="D36" s="161"/>
      <c r="E36" s="161"/>
    </row>
    <row r="37" ht="36" customHeight="1" spans="1:5">
      <c r="A37" s="405" t="s">
        <v>1841</v>
      </c>
      <c r="B37" s="161">
        <f t="shared" si="0"/>
        <v>0</v>
      </c>
      <c r="C37" s="161"/>
      <c r="D37" s="161"/>
      <c r="E37" s="161"/>
    </row>
    <row r="38" ht="36" customHeight="1" spans="1:5">
      <c r="A38" s="405" t="s">
        <v>1842</v>
      </c>
      <c r="B38" s="161">
        <f t="shared" si="0"/>
        <v>0</v>
      </c>
      <c r="C38" s="161"/>
      <c r="D38" s="161"/>
      <c r="E38" s="161"/>
    </row>
    <row r="39" ht="36" customHeight="1" spans="1:5">
      <c r="A39" s="405" t="s">
        <v>1843</v>
      </c>
      <c r="B39" s="161">
        <f t="shared" si="0"/>
        <v>0</v>
      </c>
      <c r="C39" s="161"/>
      <c r="D39" s="161"/>
      <c r="E39" s="161"/>
    </row>
    <row r="40" ht="36" customHeight="1" spans="1:5">
      <c r="A40" s="405" t="s">
        <v>1844</v>
      </c>
      <c r="B40" s="161">
        <f t="shared" si="0"/>
        <v>0</v>
      </c>
      <c r="C40" s="161"/>
      <c r="D40" s="161"/>
      <c r="E40" s="161"/>
    </row>
    <row r="41" ht="36" customHeight="1" spans="1:5">
      <c r="A41" s="405" t="s">
        <v>1845</v>
      </c>
      <c r="B41" s="161">
        <f t="shared" si="0"/>
        <v>0</v>
      </c>
      <c r="C41" s="161"/>
      <c r="D41" s="161"/>
      <c r="E41" s="161"/>
    </row>
    <row r="42" ht="36" customHeight="1" spans="1:5">
      <c r="A42" s="405" t="s">
        <v>1846</v>
      </c>
      <c r="B42" s="161">
        <f t="shared" si="0"/>
        <v>0</v>
      </c>
      <c r="C42" s="161"/>
      <c r="D42" s="161"/>
      <c r="E42" s="161"/>
    </row>
    <row r="43" ht="36" customHeight="1" spans="1:5">
      <c r="A43" s="405" t="s">
        <v>1847</v>
      </c>
      <c r="B43" s="161">
        <f t="shared" si="0"/>
        <v>0</v>
      </c>
      <c r="C43" s="161"/>
      <c r="D43" s="161"/>
      <c r="E43" s="161"/>
    </row>
    <row r="44" ht="36" customHeight="1" spans="1:5">
      <c r="A44" s="405" t="s">
        <v>1848</v>
      </c>
      <c r="B44" s="161">
        <f t="shared" si="0"/>
        <v>0</v>
      </c>
      <c r="C44" s="161"/>
      <c r="D44" s="161"/>
      <c r="E44" s="161"/>
    </row>
    <row r="45" ht="36" customHeight="1" spans="1:5">
      <c r="A45" s="405" t="s">
        <v>1849</v>
      </c>
      <c r="B45" s="161">
        <f t="shared" si="0"/>
        <v>0</v>
      </c>
      <c r="C45" s="161"/>
      <c r="D45" s="161"/>
      <c r="E45" s="161"/>
    </row>
    <row r="46" ht="36" customHeight="1" spans="1:5">
      <c r="A46" s="405" t="s">
        <v>1850</v>
      </c>
      <c r="B46" s="161">
        <f t="shared" si="0"/>
        <v>0</v>
      </c>
      <c r="C46" s="161"/>
      <c r="D46" s="161"/>
      <c r="E46" s="161"/>
    </row>
    <row r="47" ht="36" customHeight="1" spans="1:5">
      <c r="A47" s="405" t="s">
        <v>1851</v>
      </c>
      <c r="B47" s="161">
        <f t="shared" si="0"/>
        <v>0</v>
      </c>
      <c r="C47" s="161"/>
      <c r="D47" s="161"/>
      <c r="E47" s="161"/>
    </row>
    <row r="48" ht="36" customHeight="1" spans="1:5">
      <c r="A48" s="405" t="s">
        <v>1852</v>
      </c>
      <c r="B48" s="161">
        <f t="shared" si="0"/>
        <v>0</v>
      </c>
      <c r="C48" s="161"/>
      <c r="D48" s="161"/>
      <c r="E48" s="161"/>
    </row>
    <row r="49" ht="36" customHeight="1" spans="1:5">
      <c r="A49" s="405" t="s">
        <v>1853</v>
      </c>
      <c r="B49" s="161">
        <f t="shared" si="0"/>
        <v>0</v>
      </c>
      <c r="C49" s="161">
        <f>SUM(C50:C53)</f>
        <v>0</v>
      </c>
      <c r="D49" s="161">
        <f>SUM(D50:D53)</f>
        <v>0</v>
      </c>
      <c r="E49" s="161">
        <f>SUM(E50:E53)</f>
        <v>0</v>
      </c>
    </row>
    <row r="50" ht="36" customHeight="1" spans="1:5">
      <c r="A50" s="405" t="s">
        <v>1854</v>
      </c>
      <c r="B50" s="161">
        <f t="shared" si="0"/>
        <v>0</v>
      </c>
      <c r="C50" s="161"/>
      <c r="D50" s="161"/>
      <c r="E50" s="161"/>
    </row>
    <row r="51" ht="36" customHeight="1" spans="1:5">
      <c r="A51" s="405" t="s">
        <v>1855</v>
      </c>
      <c r="B51" s="161">
        <f t="shared" si="0"/>
        <v>0</v>
      </c>
      <c r="C51" s="161"/>
      <c r="D51" s="161"/>
      <c r="E51" s="161"/>
    </row>
    <row r="52" ht="36" customHeight="1" spans="1:5">
      <c r="A52" s="405" t="s">
        <v>1856</v>
      </c>
      <c r="B52" s="161">
        <f t="shared" si="0"/>
        <v>0</v>
      </c>
      <c r="C52" s="161"/>
      <c r="D52" s="161"/>
      <c r="E52" s="161"/>
    </row>
    <row r="53" ht="36" customHeight="1" spans="1:5">
      <c r="A53" s="405" t="s">
        <v>1857</v>
      </c>
      <c r="B53" s="161">
        <f t="shared" si="0"/>
        <v>0</v>
      </c>
      <c r="C53" s="161"/>
      <c r="D53" s="161"/>
      <c r="E53" s="161"/>
    </row>
    <row r="54" ht="36" customHeight="1" spans="1:5">
      <c r="A54" s="401" t="s">
        <v>1858</v>
      </c>
      <c r="B54" s="122">
        <f t="shared" si="0"/>
        <v>153106</v>
      </c>
      <c r="C54" s="122">
        <v>5214</v>
      </c>
      <c r="D54" s="122">
        <v>60362</v>
      </c>
      <c r="E54" s="122">
        <v>87530</v>
      </c>
    </row>
  </sheetData>
  <mergeCells count="1">
    <mergeCell ref="A1:E1"/>
  </mergeCells>
  <conditionalFormatting sqref="B3:C3">
    <cfRule type="cellIs" dxfId="0" priority="62" stopIfTrue="1" operator="lessThanOrEqual">
      <formula>-1</formula>
    </cfRule>
  </conditionalFormatting>
  <conditionalFormatting sqref="D3">
    <cfRule type="cellIs" dxfId="0" priority="61" stopIfTrue="1" operator="lessThanOrEqual">
      <formula>-1</formula>
    </cfRule>
  </conditionalFormatting>
  <conditionalFormatting sqref="E3">
    <cfRule type="cellIs" dxfId="0" priority="60" stopIfTrue="1" operator="lessThanOrEqual">
      <formula>-1</formula>
    </cfRule>
  </conditionalFormatting>
  <conditionalFormatting sqref="B22:E22">
    <cfRule type="cellIs" dxfId="0" priority="34" stopIfTrue="1" operator="lessThanOrEqual">
      <formula>-1</formula>
    </cfRule>
  </conditionalFormatting>
  <conditionalFormatting sqref="B23:E23">
    <cfRule type="cellIs" dxfId="0" priority="33" stopIfTrue="1" operator="lessThanOrEqual">
      <formula>-1</formula>
    </cfRule>
  </conditionalFormatting>
  <conditionalFormatting sqref="B24:E24">
    <cfRule type="cellIs" dxfId="0" priority="32" stopIfTrue="1" operator="lessThanOrEqual">
      <formula>-1</formula>
    </cfRule>
  </conditionalFormatting>
  <conditionalFormatting sqref="B25:E25">
    <cfRule type="cellIs" dxfId="0" priority="31" stopIfTrue="1" operator="lessThanOrEqual">
      <formula>-1</formula>
    </cfRule>
  </conditionalFormatting>
  <conditionalFormatting sqref="B26:E26">
    <cfRule type="cellIs" dxfId="0" priority="30" stopIfTrue="1" operator="lessThanOrEqual">
      <formula>-1</formula>
    </cfRule>
  </conditionalFormatting>
  <conditionalFormatting sqref="B27:E27">
    <cfRule type="cellIs" dxfId="0" priority="29" stopIfTrue="1" operator="lessThanOrEqual">
      <formula>-1</formula>
    </cfRule>
  </conditionalFormatting>
  <conditionalFormatting sqref="B28:E28">
    <cfRule type="cellIs" dxfId="0" priority="28" stopIfTrue="1" operator="lessThanOrEqual">
      <formula>-1</formula>
    </cfRule>
  </conditionalFormatting>
  <conditionalFormatting sqref="B29:E29">
    <cfRule type="cellIs" dxfId="0" priority="27" stopIfTrue="1" operator="lessThanOrEqual">
      <formula>-1</formula>
    </cfRule>
  </conditionalFormatting>
  <conditionalFormatting sqref="B30:E30">
    <cfRule type="cellIs" dxfId="0" priority="26" stopIfTrue="1" operator="lessThanOrEqual">
      <formula>-1</formula>
    </cfRule>
  </conditionalFormatting>
  <conditionalFormatting sqref="B31:E31">
    <cfRule type="cellIs" dxfId="0" priority="25" stopIfTrue="1" operator="lessThanOrEqual">
      <formula>-1</formula>
    </cfRule>
  </conditionalFormatting>
  <conditionalFormatting sqref="B32:E32">
    <cfRule type="cellIs" dxfId="0" priority="24" stopIfTrue="1" operator="lessThanOrEqual">
      <formula>-1</formula>
    </cfRule>
  </conditionalFormatting>
  <conditionalFormatting sqref="B33:E33">
    <cfRule type="cellIs" dxfId="0" priority="23" stopIfTrue="1" operator="lessThanOrEqual">
      <formula>-1</formula>
    </cfRule>
  </conditionalFormatting>
  <conditionalFormatting sqref="B34:E34">
    <cfRule type="cellIs" dxfId="0" priority="22" stopIfTrue="1" operator="lessThanOrEqual">
      <formula>-1</formula>
    </cfRule>
  </conditionalFormatting>
  <conditionalFormatting sqref="B35:E35">
    <cfRule type="cellIs" dxfId="0" priority="21" stopIfTrue="1" operator="lessThanOrEqual">
      <formula>-1</formula>
    </cfRule>
  </conditionalFormatting>
  <conditionalFormatting sqref="B36:E36">
    <cfRule type="cellIs" dxfId="0" priority="20" stopIfTrue="1" operator="lessThanOrEqual">
      <formula>-1</formula>
    </cfRule>
  </conditionalFormatting>
  <conditionalFormatting sqref="B37:E37">
    <cfRule type="cellIs" dxfId="0" priority="19" stopIfTrue="1" operator="lessThanOrEqual">
      <formula>-1</formula>
    </cfRule>
  </conditionalFormatting>
  <conditionalFormatting sqref="B38:E38">
    <cfRule type="cellIs" dxfId="0" priority="18" stopIfTrue="1" operator="lessThanOrEqual">
      <formula>-1</formula>
    </cfRule>
  </conditionalFormatting>
  <conditionalFormatting sqref="B39:E39">
    <cfRule type="cellIs" dxfId="0" priority="17" stopIfTrue="1" operator="lessThanOrEqual">
      <formula>-1</formula>
    </cfRule>
  </conditionalFormatting>
  <conditionalFormatting sqref="B40:E40">
    <cfRule type="cellIs" dxfId="0" priority="16" stopIfTrue="1" operator="lessThanOrEqual">
      <formula>-1</formula>
    </cfRule>
  </conditionalFormatting>
  <conditionalFormatting sqref="B41:E41">
    <cfRule type="cellIs" dxfId="0" priority="15" stopIfTrue="1" operator="lessThanOrEqual">
      <formula>-1</formula>
    </cfRule>
  </conditionalFormatting>
  <conditionalFormatting sqref="B42:E42">
    <cfRule type="cellIs" dxfId="0" priority="14" stopIfTrue="1" operator="lessThanOrEqual">
      <formula>-1</formula>
    </cfRule>
  </conditionalFormatting>
  <conditionalFormatting sqref="B43:E43">
    <cfRule type="cellIs" dxfId="0" priority="13" stopIfTrue="1" operator="lessThanOrEqual">
      <formula>-1</formula>
    </cfRule>
  </conditionalFormatting>
  <conditionalFormatting sqref="B44:E44">
    <cfRule type="cellIs" dxfId="0" priority="12" stopIfTrue="1" operator="lessThanOrEqual">
      <formula>-1</formula>
    </cfRule>
  </conditionalFormatting>
  <conditionalFormatting sqref="B45:E45">
    <cfRule type="cellIs" dxfId="0" priority="11" stopIfTrue="1" operator="lessThanOrEqual">
      <formula>-1</formula>
    </cfRule>
  </conditionalFormatting>
  <conditionalFormatting sqref="B46:E46">
    <cfRule type="cellIs" dxfId="0" priority="10" stopIfTrue="1" operator="lessThanOrEqual">
      <formula>-1</formula>
    </cfRule>
  </conditionalFormatting>
  <conditionalFormatting sqref="B47:E47">
    <cfRule type="cellIs" dxfId="0" priority="9" stopIfTrue="1" operator="lessThanOrEqual">
      <formula>-1</formula>
    </cfRule>
  </conditionalFormatting>
  <conditionalFormatting sqref="B48:E48">
    <cfRule type="cellIs" dxfId="0" priority="8" stopIfTrue="1" operator="lessThanOrEqual">
      <formula>-1</formula>
    </cfRule>
  </conditionalFormatting>
  <conditionalFormatting sqref="B49:E49">
    <cfRule type="cellIs" dxfId="0" priority="7" stopIfTrue="1" operator="lessThanOrEqual">
      <formula>-1</formula>
    </cfRule>
  </conditionalFormatting>
  <conditionalFormatting sqref="B50:E50">
    <cfRule type="cellIs" dxfId="0" priority="6" stopIfTrue="1" operator="lessThanOrEqual">
      <formula>-1</formula>
    </cfRule>
  </conditionalFormatting>
  <conditionalFormatting sqref="B51:E51">
    <cfRule type="cellIs" dxfId="0" priority="5" stopIfTrue="1" operator="lessThanOrEqual">
      <formula>-1</formula>
    </cfRule>
  </conditionalFormatting>
  <conditionalFormatting sqref="B52:E52">
    <cfRule type="cellIs" dxfId="0" priority="4" stopIfTrue="1" operator="lessThanOrEqual">
      <formula>-1</formula>
    </cfRule>
  </conditionalFormatting>
  <conditionalFormatting sqref="B53:E53">
    <cfRule type="cellIs" dxfId="0" priority="3" stopIfTrue="1" operator="lessThanOrEqual">
      <formula>-1</formula>
    </cfRule>
  </conditionalFormatting>
  <conditionalFormatting sqref="B54:E54">
    <cfRule type="cellIs" dxfId="0" priority="1" stopIfTrue="1" operator="lessThanOrEqual">
      <formula>-1</formula>
    </cfRule>
  </conditionalFormatting>
  <conditionalFormatting sqref="B4:E21">
    <cfRule type="cellIs" dxfId="0" priority="59"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zoomScaleSheetLayoutView="80" workbookViewId="0">
      <selection activeCell="J17" sqref="J17"/>
    </sheetView>
  </sheetViews>
  <sheetFormatPr defaultColWidth="9" defaultRowHeight="14.25" outlineLevelCol="1"/>
  <cols>
    <col min="1" max="1" width="73.3833333333333" style="371" customWidth="1"/>
    <col min="2" max="2" width="29.6333333333333" style="371" customWidth="1"/>
    <col min="3" max="253" width="9" style="371"/>
    <col min="254" max="16384" width="9" style="372"/>
  </cols>
  <sheetData>
    <row r="1" s="371" customFormat="1" ht="45" customHeight="1" spans="1:2">
      <c r="A1" s="373" t="s">
        <v>1859</v>
      </c>
      <c r="B1" s="373"/>
    </row>
    <row r="2" s="371" customFormat="1" ht="20.1" customHeight="1" spans="1:2">
      <c r="A2" s="374" t="s">
        <v>1860</v>
      </c>
      <c r="B2" s="375" t="s">
        <v>53</v>
      </c>
    </row>
    <row r="3" s="371" customFormat="1" ht="45" customHeight="1" spans="1:2">
      <c r="A3" s="376" t="s">
        <v>1861</v>
      </c>
      <c r="B3" s="32" t="s">
        <v>1709</v>
      </c>
    </row>
    <row r="4" s="371" customFormat="1" ht="28" customHeight="1" spans="1:2">
      <c r="A4" s="377" t="s">
        <v>1862</v>
      </c>
      <c r="B4" s="378">
        <v>32397</v>
      </c>
    </row>
    <row r="5" s="371" customFormat="1" ht="28" customHeight="1" spans="1:2">
      <c r="A5" s="379" t="s">
        <v>1863</v>
      </c>
      <c r="B5" s="380">
        <v>16434</v>
      </c>
    </row>
    <row r="6" s="371" customFormat="1" ht="28" customHeight="1" spans="1:2">
      <c r="A6" s="379" t="s">
        <v>1864</v>
      </c>
      <c r="B6" s="380">
        <v>7638</v>
      </c>
    </row>
    <row r="7" s="371" customFormat="1" ht="28" customHeight="1" spans="1:2">
      <c r="A7" s="379" t="s">
        <v>1008</v>
      </c>
      <c r="B7" s="380">
        <v>2722</v>
      </c>
    </row>
    <row r="8" s="371" customFormat="1" ht="28" customHeight="1" spans="1:2">
      <c r="A8" s="379" t="s">
        <v>1865</v>
      </c>
      <c r="B8" s="380">
        <v>3350</v>
      </c>
    </row>
    <row r="9" s="371" customFormat="1" ht="28" customHeight="1" spans="1:2">
      <c r="A9" s="381" t="s">
        <v>1866</v>
      </c>
      <c r="B9" s="382">
        <v>4837</v>
      </c>
    </row>
    <row r="10" s="371" customFormat="1" ht="28" customHeight="1" spans="1:2">
      <c r="A10" s="379" t="s">
        <v>1867</v>
      </c>
      <c r="B10" s="380">
        <v>3265</v>
      </c>
    </row>
    <row r="11" s="371" customFormat="1" ht="28" customHeight="1" spans="1:2">
      <c r="A11" s="379" t="s">
        <v>1868</v>
      </c>
      <c r="B11" s="380">
        <v>7</v>
      </c>
    </row>
    <row r="12" s="371" customFormat="1" ht="28" customHeight="1" spans="1:2">
      <c r="A12" s="379" t="s">
        <v>1869</v>
      </c>
      <c r="B12" s="380">
        <v>221</v>
      </c>
    </row>
    <row r="13" s="371" customFormat="1" ht="28" customHeight="1" spans="1:2">
      <c r="A13" s="379" t="s">
        <v>1870</v>
      </c>
      <c r="B13" s="380"/>
    </row>
    <row r="14" s="371" customFormat="1" ht="28" customHeight="1" spans="1:2">
      <c r="A14" s="379" t="s">
        <v>1871</v>
      </c>
      <c r="B14" s="380">
        <v>231</v>
      </c>
    </row>
    <row r="15" s="371" customFormat="1" ht="28" customHeight="1" spans="1:2">
      <c r="A15" s="379" t="s">
        <v>1872</v>
      </c>
      <c r="B15" s="380">
        <v>194</v>
      </c>
    </row>
    <row r="16" s="371" customFormat="1" ht="28" customHeight="1" spans="1:2">
      <c r="A16" s="379" t="s">
        <v>1873</v>
      </c>
      <c r="B16" s="380"/>
    </row>
    <row r="17" s="371" customFormat="1" ht="28" customHeight="1" spans="1:2">
      <c r="A17" s="379" t="s">
        <v>1874</v>
      </c>
      <c r="B17" s="380">
        <v>325</v>
      </c>
    </row>
    <row r="18" s="371" customFormat="1" ht="28" customHeight="1" spans="1:2">
      <c r="A18" s="379" t="s">
        <v>1875</v>
      </c>
      <c r="B18" s="380">
        <v>40</v>
      </c>
    </row>
    <row r="19" s="371" customFormat="1" ht="28" customHeight="1" spans="1:2">
      <c r="A19" s="379" t="s">
        <v>1876</v>
      </c>
      <c r="B19" s="380">
        <v>25</v>
      </c>
    </row>
    <row r="20" s="371" customFormat="1" ht="28" customHeight="1" spans="1:2">
      <c r="A20" s="381" t="s">
        <v>1877</v>
      </c>
      <c r="B20" s="382">
        <v>38</v>
      </c>
    </row>
    <row r="21" s="371" customFormat="1" ht="28" customHeight="1" spans="1:2">
      <c r="A21" s="379" t="s">
        <v>1878</v>
      </c>
      <c r="B21" s="380">
        <v>38</v>
      </c>
    </row>
    <row r="22" s="371" customFormat="1" ht="28" customHeight="1" spans="1:2">
      <c r="A22" s="379" t="s">
        <v>1879</v>
      </c>
      <c r="B22" s="383"/>
    </row>
    <row r="23" s="371" customFormat="1" ht="28" customHeight="1" spans="1:2">
      <c r="A23" s="379" t="s">
        <v>1880</v>
      </c>
      <c r="B23" s="383"/>
    </row>
    <row r="24" s="371" customFormat="1" ht="28" customHeight="1" spans="1:2">
      <c r="A24" s="381" t="s">
        <v>1881</v>
      </c>
      <c r="B24" s="382">
        <v>62402</v>
      </c>
    </row>
    <row r="25" s="371" customFormat="1" ht="28" customHeight="1" spans="1:2">
      <c r="A25" s="379" t="s">
        <v>1882</v>
      </c>
      <c r="B25" s="380">
        <v>57353</v>
      </c>
    </row>
    <row r="26" s="371" customFormat="1" ht="28" customHeight="1" spans="1:2">
      <c r="A26" s="379" t="s">
        <v>1883</v>
      </c>
      <c r="B26" s="380">
        <v>2599</v>
      </c>
    </row>
    <row r="27" s="371" customFormat="1" ht="28" customHeight="1" spans="1:2">
      <c r="A27" s="381" t="s">
        <v>1884</v>
      </c>
      <c r="B27" s="382">
        <v>0</v>
      </c>
    </row>
    <row r="28" s="371" customFormat="1" ht="28" customHeight="1" spans="1:2">
      <c r="A28" s="379" t="s">
        <v>1885</v>
      </c>
      <c r="B28" s="383"/>
    </row>
    <row r="29" s="371" customFormat="1" ht="28" customHeight="1" spans="1:2">
      <c r="A29" s="379" t="s">
        <v>1886</v>
      </c>
      <c r="B29" s="383"/>
    </row>
    <row r="30" s="371" customFormat="1" ht="28" customHeight="1" spans="1:2">
      <c r="A30" s="381" t="s">
        <v>1887</v>
      </c>
      <c r="B30" s="382">
        <v>0</v>
      </c>
    </row>
    <row r="31" s="371" customFormat="1" ht="28" customHeight="1" spans="1:2">
      <c r="A31" s="379" t="s">
        <v>1888</v>
      </c>
      <c r="B31" s="383"/>
    </row>
    <row r="32" s="371" customFormat="1" ht="28" customHeight="1" spans="1:2">
      <c r="A32" s="379" t="s">
        <v>1889</v>
      </c>
      <c r="B32" s="383"/>
    </row>
    <row r="33" s="371" customFormat="1" ht="28" customHeight="1" spans="1:2">
      <c r="A33" s="379" t="s">
        <v>1890</v>
      </c>
      <c r="B33" s="383"/>
    </row>
    <row r="34" s="371" customFormat="1" ht="28" customHeight="1" spans="1:2">
      <c r="A34" s="381" t="s">
        <v>1891</v>
      </c>
      <c r="B34" s="382">
        <v>9775</v>
      </c>
    </row>
    <row r="35" s="371" customFormat="1" ht="28" customHeight="1" spans="1:2">
      <c r="A35" s="379" t="s">
        <v>1892</v>
      </c>
      <c r="B35" s="380">
        <v>2171</v>
      </c>
    </row>
    <row r="36" s="371" customFormat="1" ht="28" customHeight="1" spans="1:2">
      <c r="A36" s="379" t="s">
        <v>1893</v>
      </c>
      <c r="B36" s="380"/>
    </row>
    <row r="37" s="371" customFormat="1" ht="28" customHeight="1" spans="1:2">
      <c r="A37" s="379" t="s">
        <v>1894</v>
      </c>
      <c r="B37" s="380"/>
    </row>
    <row r="38" s="371" customFormat="1" ht="28" customHeight="1" spans="1:2">
      <c r="A38" s="379" t="s">
        <v>1895</v>
      </c>
      <c r="B38" s="380">
        <v>5417</v>
      </c>
    </row>
    <row r="39" s="371" customFormat="1" ht="28" customHeight="1" spans="1:2">
      <c r="A39" s="384" t="s">
        <v>1896</v>
      </c>
      <c r="B39" s="380">
        <v>200</v>
      </c>
    </row>
    <row r="40" s="371" customFormat="1" ht="28" customHeight="1" spans="1:2">
      <c r="A40" s="381" t="s">
        <v>1897</v>
      </c>
      <c r="B40" s="382">
        <v>0</v>
      </c>
    </row>
    <row r="41" s="371" customFormat="1" ht="28" customHeight="1" spans="1:2">
      <c r="A41" s="379" t="s">
        <v>1898</v>
      </c>
      <c r="B41" s="383"/>
    </row>
    <row r="42" s="371" customFormat="1" ht="28" customHeight="1" spans="1:2">
      <c r="A42" s="381" t="s">
        <v>1899</v>
      </c>
      <c r="B42" s="382">
        <v>0</v>
      </c>
    </row>
    <row r="43" s="371" customFormat="1" ht="28" customHeight="1" spans="1:2">
      <c r="A43" s="379" t="s">
        <v>1900</v>
      </c>
      <c r="B43" s="383"/>
    </row>
    <row r="44" s="371" customFormat="1" ht="28" customHeight="1" spans="1:2">
      <c r="A44" s="379" t="s">
        <v>1901</v>
      </c>
      <c r="B44" s="383"/>
    </row>
    <row r="45" s="371" customFormat="1" ht="28" customHeight="1" spans="1:2">
      <c r="A45" s="379" t="s">
        <v>1902</v>
      </c>
      <c r="B45" s="385"/>
    </row>
    <row r="46" s="371" customFormat="1" ht="28" customHeight="1" spans="1:2">
      <c r="A46" s="381" t="s">
        <v>1903</v>
      </c>
      <c r="B46" s="385"/>
    </row>
    <row r="47" s="371" customFormat="1" ht="28" customHeight="1" spans="1:2">
      <c r="A47" s="381" t="s">
        <v>959</v>
      </c>
      <c r="B47" s="386"/>
    </row>
    <row r="48" s="371" customFormat="1" ht="28" customHeight="1" spans="1:2">
      <c r="A48" s="387"/>
      <c r="B48" s="388"/>
    </row>
    <row r="49" s="371" customFormat="1" ht="28" customHeight="1" spans="1:2">
      <c r="A49" s="389" t="s">
        <v>1904</v>
      </c>
      <c r="B49" s="378">
        <v>109449</v>
      </c>
    </row>
    <row r="50" s="371" customFormat="1" ht="13.5" spans="2:2">
      <c r="B50" s="390"/>
    </row>
    <row r="51" s="371" customFormat="1" ht="13.5" spans="2:2">
      <c r="B51" s="390"/>
    </row>
    <row r="52" s="371" customFormat="1" ht="13.5" spans="2:2">
      <c r="B52" s="390"/>
    </row>
    <row r="53" s="371" customFormat="1" ht="13.5" spans="2:2">
      <c r="B53" s="390"/>
    </row>
  </sheetData>
  <mergeCells count="1">
    <mergeCell ref="A1:B1"/>
  </mergeCells>
  <printOptions horizontalCentered="1"/>
  <pageMargins left="0.751388888888889" right="0.751388888888889" top="1" bottom="1" header="0.511805555555556" footer="0.511805555555556"/>
  <pageSetup paperSize="9" scale="75" orientation="portrait" horizontalDpi="600"/>
  <headerFooter alignWithMargins="0" scaleWithDoc="0">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F62"/>
  <sheetViews>
    <sheetView showGridLines="0" showZeros="0" zoomScale="115" zoomScaleNormal="115" zoomScaleSheetLayoutView="70" workbookViewId="0">
      <pane ySplit="3" topLeftCell="A4" activePane="bottomLeft" state="frozen"/>
      <selection/>
      <selection pane="bottomLeft" activeCell="J17" sqref="J17"/>
    </sheetView>
  </sheetViews>
  <sheetFormatPr defaultColWidth="9" defaultRowHeight="14.25" outlineLevelCol="5"/>
  <cols>
    <col min="1" max="1" width="12.4916666666667" style="335" customWidth="1"/>
    <col min="2" max="2" width="45.625" style="335" customWidth="1"/>
    <col min="3" max="3" width="17.0583333333333" style="335" customWidth="1"/>
    <col min="4" max="4" width="14.1333333333333" style="335" customWidth="1"/>
    <col min="5" max="5" width="17.1666666666667" style="335" customWidth="1"/>
    <col min="6" max="6" width="17.8166666666667" style="336" customWidth="1"/>
    <col min="7" max="7" width="9" style="335"/>
    <col min="8" max="8" width="9.375" style="335"/>
    <col min="9" max="16357" width="9" style="335"/>
    <col min="16358" max="16358" width="45.625" style="335"/>
    <col min="16359" max="16384" width="9" style="335"/>
  </cols>
  <sheetData>
    <row r="1" ht="45" customHeight="1" spans="2:6">
      <c r="B1" s="337" t="str">
        <f>YEAR(封面!$B$7)&amp;"年澄江市政府性基金预算收入情况表"</f>
        <v>2023年澄江市政府性基金预算收入情况表</v>
      </c>
      <c r="C1" s="337"/>
      <c r="D1" s="337"/>
      <c r="E1" s="337"/>
      <c r="F1" s="337"/>
    </row>
    <row r="2" s="333" customFormat="1" ht="20.1" customHeight="1" spans="1:6">
      <c r="A2" s="338" t="s">
        <v>1905</v>
      </c>
      <c r="B2" s="338"/>
      <c r="C2" s="338"/>
      <c r="D2" s="339"/>
      <c r="E2" s="338"/>
      <c r="F2" s="340" t="s">
        <v>53</v>
      </c>
    </row>
    <row r="3" s="334" customFormat="1" ht="45" customHeight="1" spans="1:6">
      <c r="A3" s="341" t="s">
        <v>54</v>
      </c>
      <c r="B3" s="342" t="s">
        <v>55</v>
      </c>
      <c r="C3" s="233" t="s">
        <v>1690</v>
      </c>
      <c r="D3" s="233" t="s">
        <v>1691</v>
      </c>
      <c r="E3" s="32" t="str">
        <f>YEAR(封面!$B$7)&amp;"年预算数"</f>
        <v>2023年预算数</v>
      </c>
      <c r="F3" s="32" t="s">
        <v>1692</v>
      </c>
    </row>
    <row r="4" s="334" customFormat="1" ht="36" customHeight="1" spans="1:6">
      <c r="A4" s="303">
        <v>1030102</v>
      </c>
      <c r="B4" s="300" t="s">
        <v>1270</v>
      </c>
      <c r="C4" s="365">
        <f>VLOOKUP(A4,'06'!A5:D41,4,0)</f>
        <v>0</v>
      </c>
      <c r="D4" s="307"/>
      <c r="E4" s="307"/>
      <c r="F4" s="117"/>
    </row>
    <row r="5" ht="36" customHeight="1" spans="1:6">
      <c r="A5" s="303">
        <v>1030112</v>
      </c>
      <c r="B5" s="300" t="s">
        <v>1271</v>
      </c>
      <c r="C5" s="365">
        <f>VLOOKUP(A5,'06'!A6:D41,4,0)</f>
        <v>0</v>
      </c>
      <c r="D5" s="307"/>
      <c r="E5" s="307"/>
      <c r="F5" s="117"/>
    </row>
    <row r="6" ht="36" customHeight="1" spans="1:6">
      <c r="A6" s="303">
        <v>1030115</v>
      </c>
      <c r="B6" s="300" t="s">
        <v>1272</v>
      </c>
      <c r="C6" s="365">
        <f>VLOOKUP(A6,'06'!A7:D42,4,0)</f>
        <v>0</v>
      </c>
      <c r="D6" s="307"/>
      <c r="E6" s="307"/>
      <c r="F6" s="117"/>
    </row>
    <row r="7" ht="36" customHeight="1" spans="1:6">
      <c r="A7" s="303">
        <v>1030129</v>
      </c>
      <c r="B7" s="300" t="s">
        <v>1273</v>
      </c>
      <c r="C7" s="365">
        <f>VLOOKUP(A7,'06'!A8:D43,4,0)</f>
        <v>0</v>
      </c>
      <c r="D7" s="307"/>
      <c r="E7" s="307"/>
      <c r="F7" s="117"/>
    </row>
    <row r="8" ht="36" customHeight="1" spans="1:6">
      <c r="A8" s="303">
        <v>1030146</v>
      </c>
      <c r="B8" s="300" t="s">
        <v>1274</v>
      </c>
      <c r="C8" s="365">
        <f>VLOOKUP(A8,'06'!A9:D44,4,0)</f>
        <v>0</v>
      </c>
      <c r="D8" s="307"/>
      <c r="E8" s="307"/>
      <c r="F8" s="117"/>
    </row>
    <row r="9" ht="36" customHeight="1" spans="1:6">
      <c r="A9" s="303">
        <v>1030147</v>
      </c>
      <c r="B9" s="300" t="s">
        <v>1275</v>
      </c>
      <c r="C9" s="365">
        <f>VLOOKUP(A9,'06'!A10:D45,4,0)</f>
        <v>0</v>
      </c>
      <c r="D9" s="307"/>
      <c r="E9" s="307"/>
      <c r="F9" s="117"/>
    </row>
    <row r="10" ht="36" customHeight="1" spans="1:6">
      <c r="A10" s="303">
        <v>1030148</v>
      </c>
      <c r="B10" s="300" t="s">
        <v>1276</v>
      </c>
      <c r="C10" s="307">
        <f>VLOOKUP(A10,'06'!A11:D46,4,0)</f>
        <v>352145</v>
      </c>
      <c r="D10" s="307">
        <v>58952</v>
      </c>
      <c r="E10" s="307">
        <f>SUM(E11:E15)</f>
        <v>199855</v>
      </c>
      <c r="F10" s="117">
        <f t="shared" ref="F10:F13" si="0">IF(D10&gt;0,(E10-D10)/D10,"")</f>
        <v>2.39</v>
      </c>
    </row>
    <row r="11" ht="36" customHeight="1" spans="1:6">
      <c r="A11" s="303">
        <v>103014801</v>
      </c>
      <c r="B11" s="343" t="s">
        <v>1277</v>
      </c>
      <c r="C11" s="310">
        <f>VLOOKUP(A11,'06'!A12:D47,4,0)</f>
        <v>352145</v>
      </c>
      <c r="D11" s="310">
        <v>54634</v>
      </c>
      <c r="E11" s="310">
        <v>199855</v>
      </c>
      <c r="F11" s="121">
        <f t="shared" si="0"/>
        <v>2.658</v>
      </c>
    </row>
    <row r="12" ht="36" customHeight="1" spans="1:6">
      <c r="A12" s="303">
        <v>103014802</v>
      </c>
      <c r="B12" s="343" t="s">
        <v>1278</v>
      </c>
      <c r="C12" s="365">
        <f>VLOOKUP(A12,'06'!A13:D48,4,0)</f>
        <v>0</v>
      </c>
      <c r="D12" s="310">
        <v>4143</v>
      </c>
      <c r="E12" s="310"/>
      <c r="F12" s="121">
        <f t="shared" si="0"/>
        <v>-1</v>
      </c>
    </row>
    <row r="13" ht="36" customHeight="1" spans="1:6">
      <c r="A13" s="303">
        <v>103014803</v>
      </c>
      <c r="B13" s="343" t="s">
        <v>1279</v>
      </c>
      <c r="C13" s="365">
        <f>VLOOKUP(A13,'06'!A14:D49,4,0)</f>
        <v>0</v>
      </c>
      <c r="D13" s="310">
        <v>447</v>
      </c>
      <c r="E13" s="310"/>
      <c r="F13" s="121">
        <f t="shared" si="0"/>
        <v>-1</v>
      </c>
    </row>
    <row r="14" ht="36" customHeight="1" spans="1:6">
      <c r="A14" s="303">
        <v>103014898</v>
      </c>
      <c r="B14" s="343" t="s">
        <v>1280</v>
      </c>
      <c r="C14" s="365">
        <f>VLOOKUP(A14,'06'!A15:D50,4,0)</f>
        <v>0</v>
      </c>
      <c r="D14" s="310">
        <v>-272</v>
      </c>
      <c r="E14" s="310"/>
      <c r="F14" s="117"/>
    </row>
    <row r="15" ht="36" customHeight="1" spans="1:6">
      <c r="A15" s="303">
        <v>103014899</v>
      </c>
      <c r="B15" s="343" t="s">
        <v>1281</v>
      </c>
      <c r="C15" s="365">
        <f>VLOOKUP(A15,'06'!A16:D51,4,0)</f>
        <v>0</v>
      </c>
      <c r="D15" s="307"/>
      <c r="E15" s="310"/>
      <c r="F15" s="117"/>
    </row>
    <row r="16" ht="36" customHeight="1" spans="1:6">
      <c r="A16" s="303">
        <v>1030150</v>
      </c>
      <c r="B16" s="234" t="s">
        <v>1282</v>
      </c>
      <c r="C16" s="365">
        <f>VLOOKUP(A16,'06'!A17:D52,4,0)</f>
        <v>0</v>
      </c>
      <c r="D16" s="307"/>
      <c r="E16" s="307"/>
      <c r="F16" s="117"/>
    </row>
    <row r="17" ht="36" customHeight="1" spans="1:6">
      <c r="A17" s="303">
        <v>1030155</v>
      </c>
      <c r="B17" s="234" t="s">
        <v>1283</v>
      </c>
      <c r="C17" s="365">
        <f>VLOOKUP(A17,'06'!A18:D53,4,0)</f>
        <v>0</v>
      </c>
      <c r="D17" s="307">
        <v>0</v>
      </c>
      <c r="E17" s="307">
        <f>SUM(E18:E19)</f>
        <v>0</v>
      </c>
      <c r="F17" s="117"/>
    </row>
    <row r="18" ht="36" customHeight="1" spans="1:6">
      <c r="A18" s="303">
        <v>103015501</v>
      </c>
      <c r="B18" s="343" t="s">
        <v>1284</v>
      </c>
      <c r="C18" s="365">
        <f>VLOOKUP(A18,'06'!A19:D54,4,0)</f>
        <v>0</v>
      </c>
      <c r="D18" s="307"/>
      <c r="E18" s="310"/>
      <c r="F18" s="117"/>
    </row>
    <row r="19" ht="36" customHeight="1" spans="1:6">
      <c r="A19" s="303">
        <v>103015502</v>
      </c>
      <c r="B19" s="343" t="s">
        <v>1285</v>
      </c>
      <c r="C19" s="365">
        <f>VLOOKUP(A19,'06'!A20:D55,4,0)</f>
        <v>0</v>
      </c>
      <c r="D19" s="307"/>
      <c r="E19" s="310"/>
      <c r="F19" s="117"/>
    </row>
    <row r="20" ht="36" customHeight="1" spans="1:6">
      <c r="A20" s="303">
        <v>1030156</v>
      </c>
      <c r="B20" s="234" t="s">
        <v>1286</v>
      </c>
      <c r="C20" s="365">
        <f>VLOOKUP(A20,'06'!A21:D56,4,0)</f>
        <v>0</v>
      </c>
      <c r="D20" s="307"/>
      <c r="E20" s="307"/>
      <c r="F20" s="117"/>
    </row>
    <row r="21" ht="36" customHeight="1" spans="1:6">
      <c r="A21" s="303">
        <v>1030157</v>
      </c>
      <c r="B21" s="234" t="s">
        <v>1287</v>
      </c>
      <c r="C21" s="365">
        <f>VLOOKUP(A21,'06'!A22:D57,4,0)</f>
        <v>0</v>
      </c>
      <c r="D21" s="307"/>
      <c r="E21" s="307"/>
      <c r="F21" s="117"/>
    </row>
    <row r="22" ht="36" customHeight="1" spans="1:6">
      <c r="A22" s="303">
        <v>1030158</v>
      </c>
      <c r="B22" s="234" t="s">
        <v>1288</v>
      </c>
      <c r="C22" s="365">
        <f>VLOOKUP(A22,'06'!A23:D58,4,0)</f>
        <v>0</v>
      </c>
      <c r="D22" s="307"/>
      <c r="E22" s="307"/>
      <c r="F22" s="117"/>
    </row>
    <row r="23" ht="36" customHeight="1" spans="1:6">
      <c r="A23" s="303">
        <v>1030159</v>
      </c>
      <c r="B23" s="300" t="s">
        <v>1289</v>
      </c>
      <c r="C23" s="365">
        <f>VLOOKUP(A23,'06'!A24:D59,4,0)</f>
        <v>0</v>
      </c>
      <c r="D23" s="307"/>
      <c r="E23" s="307"/>
      <c r="F23" s="117"/>
    </row>
    <row r="24" ht="36" customHeight="1" spans="1:6">
      <c r="A24" s="303">
        <v>1030178</v>
      </c>
      <c r="B24" s="300" t="s">
        <v>1290</v>
      </c>
      <c r="C24" s="307">
        <f>VLOOKUP(A24,'06'!A25:D60,4,0)</f>
        <v>1081</v>
      </c>
      <c r="D24" s="307">
        <v>428</v>
      </c>
      <c r="E24" s="307">
        <v>948</v>
      </c>
      <c r="F24" s="117">
        <f t="shared" ref="F24:F28" si="1">IF(D24&gt;0,(E24-D24)/D24,"")</f>
        <v>1.215</v>
      </c>
    </row>
    <row r="25" ht="36" customHeight="1" spans="1:6">
      <c r="A25" s="303">
        <v>1030180</v>
      </c>
      <c r="B25" s="300" t="s">
        <v>1291</v>
      </c>
      <c r="C25" s="365">
        <f>VLOOKUP(A25,'06'!A26:D61,4,0)</f>
        <v>0</v>
      </c>
      <c r="D25" s="307"/>
      <c r="E25" s="307"/>
      <c r="F25" s="117"/>
    </row>
    <row r="26" ht="36" customHeight="1" spans="1:6">
      <c r="A26" s="303">
        <v>1030199</v>
      </c>
      <c r="B26" s="300" t="s">
        <v>1292</v>
      </c>
      <c r="C26" s="365">
        <f>VLOOKUP(A26,'06'!A27:D62,4,0)</f>
        <v>0</v>
      </c>
      <c r="D26" s="307"/>
      <c r="E26" s="307"/>
      <c r="F26" s="117"/>
    </row>
    <row r="27" ht="36" customHeight="1" spans="1:6">
      <c r="A27" s="303">
        <v>10310</v>
      </c>
      <c r="B27" s="300" t="s">
        <v>1906</v>
      </c>
      <c r="C27" s="365">
        <f>VLOOKUP(A27,'06'!A28:D63,4,0)</f>
        <v>0</v>
      </c>
      <c r="D27" s="307">
        <v>939</v>
      </c>
      <c r="E27" s="307"/>
      <c r="F27" s="117">
        <f t="shared" si="1"/>
        <v>-1</v>
      </c>
    </row>
    <row r="28" ht="36" customHeight="1" spans="1:6">
      <c r="A28" s="308"/>
      <c r="B28" s="316"/>
      <c r="C28" s="365"/>
      <c r="D28" s="307"/>
      <c r="E28" s="310"/>
      <c r="F28" s="117" t="str">
        <f t="shared" si="1"/>
        <v/>
      </c>
    </row>
    <row r="29" ht="36" customHeight="1" spans="1:6">
      <c r="A29" s="318"/>
      <c r="B29" s="319" t="s">
        <v>1294</v>
      </c>
      <c r="C29" s="307">
        <f>SUM(C4,C5,C6,C7,C8,C9,C10,C16,C17,C20,C21,C22,C23,C24,C25,C26,C27)</f>
        <v>353226</v>
      </c>
      <c r="D29" s="307">
        <v>60319</v>
      </c>
      <c r="E29" s="307">
        <f>SUM(E4,E5,E6,E7,E8,E9,E10,E16,E17,E20,E21,E22,E23,E24,E25,E26,E27)</f>
        <v>200803</v>
      </c>
      <c r="F29" s="117">
        <f t="shared" ref="F29:F50" si="2">IF(D29&gt;0,(E29-D29)/D29,"")</f>
        <v>2.329</v>
      </c>
    </row>
    <row r="30" ht="36" customHeight="1" spans="1:6">
      <c r="A30" s="345">
        <v>105</v>
      </c>
      <c r="B30" s="346" t="s">
        <v>1295</v>
      </c>
      <c r="C30" s="365">
        <f>VLOOKUP(A30,'06'!A31:D66,4,0)</f>
        <v>0</v>
      </c>
      <c r="D30" s="307">
        <v>20500</v>
      </c>
      <c r="E30" s="360">
        <f>SUM(E31,E35)</f>
        <v>0</v>
      </c>
      <c r="F30" s="117">
        <f t="shared" si="2"/>
        <v>-1</v>
      </c>
    </row>
    <row r="31" ht="36" customHeight="1" spans="1:6">
      <c r="A31" s="366"/>
      <c r="B31" s="367" t="s">
        <v>1296</v>
      </c>
      <c r="C31" s="365"/>
      <c r="D31" s="358">
        <v>20500</v>
      </c>
      <c r="E31" s="360">
        <f>SUM(E32:E34)</f>
        <v>0</v>
      </c>
      <c r="F31" s="121">
        <f t="shared" si="2"/>
        <v>-1</v>
      </c>
    </row>
    <row r="32" ht="36" customHeight="1" spans="1:6">
      <c r="A32" s="366"/>
      <c r="B32" s="323" t="s">
        <v>1297</v>
      </c>
      <c r="C32" s="365"/>
      <c r="D32" s="310">
        <v>10200</v>
      </c>
      <c r="E32" s="307"/>
      <c r="F32" s="121">
        <f t="shared" si="2"/>
        <v>-1</v>
      </c>
    </row>
    <row r="33" ht="36" customHeight="1" spans="1:6">
      <c r="A33" s="366"/>
      <c r="B33" s="323" t="s">
        <v>1298</v>
      </c>
      <c r="C33" s="365"/>
      <c r="D33" s="310">
        <v>10300</v>
      </c>
      <c r="E33" s="307"/>
      <c r="F33" s="121">
        <f t="shared" si="2"/>
        <v>-1</v>
      </c>
    </row>
    <row r="34" ht="36" customHeight="1" spans="1:6">
      <c r="A34" s="366"/>
      <c r="B34" s="323" t="s">
        <v>1299</v>
      </c>
      <c r="C34" s="365"/>
      <c r="D34" s="360">
        <v>7610</v>
      </c>
      <c r="E34" s="307"/>
      <c r="F34" s="121">
        <f t="shared" si="2"/>
        <v>-1</v>
      </c>
    </row>
    <row r="35" ht="36" customHeight="1" spans="1:6">
      <c r="A35" s="366"/>
      <c r="B35" s="367" t="s">
        <v>1300</v>
      </c>
      <c r="C35" s="365"/>
      <c r="D35" s="360">
        <v>6265</v>
      </c>
      <c r="E35" s="307"/>
      <c r="F35" s="121">
        <f t="shared" si="2"/>
        <v>-1</v>
      </c>
    </row>
    <row r="36" ht="36" customHeight="1" spans="1:6">
      <c r="A36" s="366">
        <v>110</v>
      </c>
      <c r="B36" s="368" t="s">
        <v>100</v>
      </c>
      <c r="C36" s="307">
        <f>VLOOKUP(A36,'06'!A37:D72,4,0)</f>
        <v>2310</v>
      </c>
      <c r="D36" s="360"/>
      <c r="E36" s="360">
        <f>SUM(E37,E48:E49)</f>
        <v>1084</v>
      </c>
      <c r="F36" s="117" t="str">
        <f t="shared" si="2"/>
        <v/>
      </c>
    </row>
    <row r="37" ht="36" customHeight="1" spans="1:6">
      <c r="A37" s="366">
        <v>11004</v>
      </c>
      <c r="B37" s="367" t="s">
        <v>1301</v>
      </c>
      <c r="C37" s="310">
        <f>VLOOKUP(A37,'06'!A38:D73,4,0)</f>
        <v>965</v>
      </c>
      <c r="D37" s="358"/>
      <c r="E37" s="358">
        <f>SUM(E38:E47)</f>
        <v>1084</v>
      </c>
      <c r="F37" s="121" t="str">
        <f t="shared" si="2"/>
        <v/>
      </c>
    </row>
    <row r="38" ht="36" customHeight="1" spans="1:6">
      <c r="A38" s="351">
        <v>1100403</v>
      </c>
      <c r="B38" s="323" t="s">
        <v>1537</v>
      </c>
      <c r="C38" s="365"/>
      <c r="D38" s="358"/>
      <c r="E38" s="310"/>
      <c r="F38" s="121" t="str">
        <f t="shared" si="2"/>
        <v/>
      </c>
    </row>
    <row r="39" ht="36" customHeight="1" spans="1:6">
      <c r="A39" s="351">
        <v>1100404</v>
      </c>
      <c r="B39" s="323" t="s">
        <v>1176</v>
      </c>
      <c r="C39" s="365"/>
      <c r="D39" s="358">
        <v>2</v>
      </c>
      <c r="E39" s="310"/>
      <c r="F39" s="121">
        <f t="shared" si="2"/>
        <v>-1</v>
      </c>
    </row>
    <row r="40" ht="36" customHeight="1" spans="1:6">
      <c r="A40" s="351">
        <v>1100405</v>
      </c>
      <c r="B40" s="323" t="s">
        <v>1177</v>
      </c>
      <c r="C40" s="365"/>
      <c r="D40" s="310">
        <v>425</v>
      </c>
      <c r="E40" s="310"/>
      <c r="F40" s="121">
        <f t="shared" si="2"/>
        <v>-1</v>
      </c>
    </row>
    <row r="41" ht="36" customHeight="1" spans="1:6">
      <c r="A41" s="351">
        <v>1100406</v>
      </c>
      <c r="B41" s="323" t="s">
        <v>1178</v>
      </c>
      <c r="C41" s="365"/>
      <c r="D41" s="310"/>
      <c r="E41" s="310">
        <v>425</v>
      </c>
      <c r="F41" s="121" t="str">
        <f t="shared" si="2"/>
        <v/>
      </c>
    </row>
    <row r="42" ht="36" customHeight="1" spans="1:6">
      <c r="A42" s="351">
        <v>1100407</v>
      </c>
      <c r="B42" s="323" t="s">
        <v>955</v>
      </c>
      <c r="C42" s="365"/>
      <c r="D42" s="310">
        <v>5136</v>
      </c>
      <c r="E42" s="310"/>
      <c r="F42" s="121">
        <f t="shared" si="2"/>
        <v>-1</v>
      </c>
    </row>
    <row r="43" ht="36" customHeight="1" spans="1:6">
      <c r="A43" s="351">
        <v>1100408</v>
      </c>
      <c r="B43" s="323" t="s">
        <v>1180</v>
      </c>
      <c r="C43" s="365"/>
      <c r="D43" s="310">
        <v>12</v>
      </c>
      <c r="E43" s="310">
        <v>0</v>
      </c>
      <c r="F43" s="121">
        <f t="shared" si="2"/>
        <v>-1</v>
      </c>
    </row>
    <row r="44" ht="36" customHeight="1" spans="1:6">
      <c r="A44" s="351">
        <v>1100409</v>
      </c>
      <c r="B44" s="323" t="s">
        <v>1181</v>
      </c>
      <c r="C44" s="365"/>
      <c r="D44" s="310"/>
      <c r="E44" s="310">
        <v>15</v>
      </c>
      <c r="F44" s="121" t="str">
        <f t="shared" si="2"/>
        <v/>
      </c>
    </row>
    <row r="45" ht="36" customHeight="1" spans="1:6">
      <c r="A45" s="351">
        <v>1100410</v>
      </c>
      <c r="B45" s="323" t="s">
        <v>957</v>
      </c>
      <c r="C45" s="365"/>
      <c r="D45" s="310"/>
      <c r="E45" s="310"/>
      <c r="F45" s="121" t="str">
        <f t="shared" si="2"/>
        <v/>
      </c>
    </row>
    <row r="46" ht="36" customHeight="1" spans="1:6">
      <c r="A46" s="351">
        <v>1100411</v>
      </c>
      <c r="B46" s="323" t="s">
        <v>1182</v>
      </c>
      <c r="C46" s="365"/>
      <c r="D46" s="310">
        <v>690</v>
      </c>
      <c r="E46" s="310"/>
      <c r="F46" s="121">
        <f t="shared" si="2"/>
        <v>-1</v>
      </c>
    </row>
    <row r="47" ht="36" customHeight="1" spans="1:6">
      <c r="A47" s="351">
        <v>1100499</v>
      </c>
      <c r="B47" s="323" t="s">
        <v>90</v>
      </c>
      <c r="C47" s="365"/>
      <c r="D47" s="310"/>
      <c r="E47" s="310">
        <f>655-11</f>
        <v>644</v>
      </c>
      <c r="F47" s="121" t="str">
        <f t="shared" si="2"/>
        <v/>
      </c>
    </row>
    <row r="48" ht="36" customHeight="1" spans="1:6">
      <c r="A48" s="351">
        <v>11008</v>
      </c>
      <c r="B48" s="367" t="s">
        <v>104</v>
      </c>
      <c r="C48" s="365"/>
      <c r="D48" s="358">
        <v>1345</v>
      </c>
      <c r="E48" s="310"/>
      <c r="F48" s="121">
        <f t="shared" si="2"/>
        <v>-1</v>
      </c>
    </row>
    <row r="49" ht="36" customHeight="1" spans="1:6">
      <c r="A49" s="351">
        <v>11009</v>
      </c>
      <c r="B49" s="367" t="s">
        <v>105</v>
      </c>
      <c r="C49" s="365"/>
      <c r="D49" s="358"/>
      <c r="E49" s="310"/>
      <c r="F49" s="121"/>
    </row>
    <row r="50" ht="36" customHeight="1" spans="1:6">
      <c r="A50" s="352"/>
      <c r="B50" s="353" t="s">
        <v>108</v>
      </c>
      <c r="C50" s="360">
        <f>SUM(C29:C30,C36)</f>
        <v>355536</v>
      </c>
      <c r="D50" s="360">
        <v>88429</v>
      </c>
      <c r="E50" s="360">
        <f>SUM(E29:E30,E36)</f>
        <v>201887</v>
      </c>
      <c r="F50" s="117">
        <f t="shared" si="2"/>
        <v>1.283</v>
      </c>
    </row>
    <row r="51" ht="70" customHeight="1" spans="2:6">
      <c r="B51" s="369"/>
      <c r="C51" s="369"/>
      <c r="D51" s="369"/>
      <c r="E51" s="369"/>
      <c r="F51" s="369"/>
    </row>
    <row r="52" spans="4:5">
      <c r="D52" s="370"/>
      <c r="E52" s="370"/>
    </row>
    <row r="54" spans="4:5">
      <c r="D54" s="370"/>
      <c r="E54" s="370"/>
    </row>
    <row r="55" spans="4:5">
      <c r="D55" s="370"/>
      <c r="E55" s="370"/>
    </row>
    <row r="57" spans="4:5">
      <c r="D57" s="370"/>
      <c r="E57" s="370"/>
    </row>
    <row r="58" spans="4:5">
      <c r="D58" s="370"/>
      <c r="E58" s="370"/>
    </row>
    <row r="59" spans="4:5">
      <c r="D59" s="370"/>
      <c r="E59" s="370"/>
    </row>
    <row r="60" spans="4:5">
      <c r="D60" s="370"/>
      <c r="E60" s="370"/>
    </row>
    <row r="62" spans="4:5">
      <c r="D62" s="370"/>
      <c r="E62" s="370"/>
    </row>
  </sheetData>
  <mergeCells count="2">
    <mergeCell ref="B1:F1"/>
    <mergeCell ref="B51:F51"/>
  </mergeCells>
  <conditionalFormatting sqref="B30">
    <cfRule type="expression" dxfId="1" priority="17" stopIfTrue="1">
      <formula>"len($A:$A)=3"</formula>
    </cfRule>
  </conditionalFormatting>
  <conditionalFormatting sqref="B31">
    <cfRule type="expression" dxfId="1" priority="11" stopIfTrue="1">
      <formula>"len($A:$A)=3"</formula>
    </cfRule>
  </conditionalFormatting>
  <conditionalFormatting sqref="B35">
    <cfRule type="expression" dxfId="1" priority="6" stopIfTrue="1">
      <formula>"len($A:$A)=3"</formula>
    </cfRule>
  </conditionalFormatting>
  <conditionalFormatting sqref="B36">
    <cfRule type="expression" dxfId="1" priority="15" stopIfTrue="1">
      <formula>"len($A:$A)=3"</formula>
    </cfRule>
  </conditionalFormatting>
  <conditionalFormatting sqref="B37">
    <cfRule type="expression" dxfId="1" priority="5" stopIfTrue="1">
      <formula>"len($A:$A)=3"</formula>
    </cfRule>
  </conditionalFormatting>
  <conditionalFormatting sqref="B32:B34">
    <cfRule type="expression" dxfId="1" priority="8" stopIfTrue="1">
      <formula>"len($A:$A)=3"</formula>
    </cfRule>
    <cfRule type="expression" dxfId="1" priority="9" stopIfTrue="1">
      <formula>"len($A:$A)=3"</formula>
    </cfRule>
    <cfRule type="expression" dxfId="1" priority="10" stopIfTrue="1">
      <formula>"len($A:$A)=3"</formula>
    </cfRule>
  </conditionalFormatting>
  <conditionalFormatting sqref="B38:B47">
    <cfRule type="expression" dxfId="1" priority="2" stopIfTrue="1">
      <formula>"len($A:$A)=3"</formula>
    </cfRule>
    <cfRule type="expression" dxfId="1" priority="3" stopIfTrue="1">
      <formula>"len($A:$A)=3"</formula>
    </cfRule>
    <cfRule type="expression" dxfId="1" priority="4" stopIfTrue="1">
      <formula>"len($A:$A)=3"</formula>
    </cfRule>
  </conditionalFormatting>
  <conditionalFormatting sqref="B48:B49">
    <cfRule type="expression" dxfId="1" priority="1" stopIfTrue="1">
      <formula>"len($A:$A)=3"</formula>
    </cfRule>
  </conditionalFormatting>
  <conditionalFormatting sqref="D34:D35 D48:D49 D38:D39 D31:E31 E30 D36:E37">
    <cfRule type="expression" dxfId="1" priority="1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pageSetUpPr fitToPage="1"/>
  </sheetPr>
  <dimension ref="A1:F302"/>
  <sheetViews>
    <sheetView showGridLines="0" showZeros="0" zoomScale="115" zoomScaleNormal="115" zoomScaleSheetLayoutView="70" workbookViewId="0">
      <pane ySplit="3" topLeftCell="A4" activePane="bottomLeft" state="frozen"/>
      <selection/>
      <selection pane="bottomLeft" activeCell="J17" sqref="J17"/>
    </sheetView>
  </sheetViews>
  <sheetFormatPr defaultColWidth="9" defaultRowHeight="14.25" outlineLevelCol="5"/>
  <cols>
    <col min="1" max="1" width="12.6" style="292" customWidth="1"/>
    <col min="2" max="2" width="45.625" style="292" customWidth="1"/>
    <col min="3" max="3" width="22.8583333333333" style="292" customWidth="1"/>
    <col min="4" max="5" width="20.625" style="292" customWidth="1"/>
    <col min="6" max="6" width="20.625" style="293" customWidth="1"/>
    <col min="7" max="16384" width="9" style="292"/>
  </cols>
  <sheetData>
    <row r="1" ht="45" customHeight="1" spans="2:6">
      <c r="B1" s="294" t="s">
        <v>1907</v>
      </c>
      <c r="C1" s="294"/>
      <c r="D1" s="294"/>
      <c r="E1" s="294"/>
      <c r="F1" s="294"/>
    </row>
    <row r="2" s="289" customFormat="1" ht="20.1" customHeight="1" spans="1:6">
      <c r="A2" s="295" t="s">
        <v>1908</v>
      </c>
      <c r="B2" s="295"/>
      <c r="C2" s="295"/>
      <c r="D2" s="295"/>
      <c r="E2" s="295"/>
      <c r="F2" s="296" t="s">
        <v>53</v>
      </c>
    </row>
    <row r="3" s="290" customFormat="1" ht="45" customHeight="1" spans="1:6">
      <c r="A3" s="297" t="s">
        <v>54</v>
      </c>
      <c r="B3" s="298" t="s">
        <v>55</v>
      </c>
      <c r="C3" s="233" t="s">
        <v>1690</v>
      </c>
      <c r="D3" s="233" t="s">
        <v>1691</v>
      </c>
      <c r="E3" s="233" t="s">
        <v>1709</v>
      </c>
      <c r="F3" s="233" t="s">
        <v>1692</v>
      </c>
    </row>
    <row r="4" ht="42" customHeight="1" spans="1:6">
      <c r="A4" s="306">
        <v>207</v>
      </c>
      <c r="B4" s="300" t="s">
        <v>1304</v>
      </c>
      <c r="C4" s="307">
        <f>SUM(C5,C11,C17)</f>
        <v>3</v>
      </c>
      <c r="D4" s="307">
        <v>3</v>
      </c>
      <c r="E4" s="307">
        <f>SUM(E5,E11,E17)</f>
        <v>0</v>
      </c>
      <c r="F4" s="117">
        <f>IF(D4&gt;0,(E4-D4)/D4,"")</f>
        <v>-1</v>
      </c>
    </row>
    <row r="5" ht="42" customHeight="1" spans="1:6">
      <c r="A5" s="303">
        <v>20707</v>
      </c>
      <c r="B5" s="343" t="s">
        <v>1305</v>
      </c>
      <c r="C5" s="310">
        <f>SUM(C6:C10)</f>
        <v>3</v>
      </c>
      <c r="D5" s="310">
        <v>3</v>
      </c>
      <c r="E5" s="310">
        <f>SUM(E6:E10)</f>
        <v>0</v>
      </c>
      <c r="F5" s="121">
        <f t="shared" ref="F5:F68" si="0">IF(D5&gt;0,(E5-D5)/D5,"")</f>
        <v>-1</v>
      </c>
    </row>
    <row r="6" ht="38.1" customHeight="1" spans="1:6">
      <c r="A6" s="303">
        <v>2070701</v>
      </c>
      <c r="B6" s="304" t="s">
        <v>1306</v>
      </c>
      <c r="C6" s="354">
        <v>0</v>
      </c>
      <c r="D6" s="310"/>
      <c r="E6" s="305">
        <v>0</v>
      </c>
      <c r="F6" s="121" t="str">
        <f t="shared" si="0"/>
        <v/>
      </c>
    </row>
    <row r="7" ht="38.1" customHeight="1" spans="1:6">
      <c r="A7" s="303">
        <v>2070702</v>
      </c>
      <c r="B7" s="304" t="s">
        <v>1307</v>
      </c>
      <c r="C7" s="354">
        <v>0</v>
      </c>
      <c r="D7" s="310"/>
      <c r="E7" s="305">
        <v>0</v>
      </c>
      <c r="F7" s="121" t="str">
        <f t="shared" si="0"/>
        <v/>
      </c>
    </row>
    <row r="8" ht="38.1" customHeight="1" spans="1:6">
      <c r="A8" s="303">
        <v>2070703</v>
      </c>
      <c r="B8" s="304" t="s">
        <v>1308</v>
      </c>
      <c r="C8" s="354">
        <v>0</v>
      </c>
      <c r="D8" s="310"/>
      <c r="E8" s="305">
        <v>0</v>
      </c>
      <c r="F8" s="121" t="str">
        <f t="shared" si="0"/>
        <v/>
      </c>
    </row>
    <row r="9" s="292" customFormat="1" ht="38.1" customHeight="1" spans="1:6">
      <c r="A9" s="303">
        <v>2070704</v>
      </c>
      <c r="B9" s="304" t="s">
        <v>1309</v>
      </c>
      <c r="C9" s="354">
        <v>0</v>
      </c>
      <c r="D9" s="310"/>
      <c r="E9" s="305">
        <v>0</v>
      </c>
      <c r="F9" s="121" t="str">
        <f t="shared" si="0"/>
        <v/>
      </c>
    </row>
    <row r="10" ht="38.1" customHeight="1" spans="1:6">
      <c r="A10" s="303">
        <v>2070799</v>
      </c>
      <c r="B10" s="304" t="s">
        <v>1310</v>
      </c>
      <c r="C10" s="310">
        <v>3</v>
      </c>
      <c r="D10" s="310">
        <v>3</v>
      </c>
      <c r="E10" s="305">
        <v>0</v>
      </c>
      <c r="F10" s="121">
        <f t="shared" si="0"/>
        <v>-1</v>
      </c>
    </row>
    <row r="11" ht="42" customHeight="1" spans="1:6">
      <c r="A11" s="303">
        <v>20709</v>
      </c>
      <c r="B11" s="343" t="s">
        <v>1311</v>
      </c>
      <c r="C11" s="310">
        <f>SUM(C12:C16)</f>
        <v>0</v>
      </c>
      <c r="D11" s="310">
        <v>0</v>
      </c>
      <c r="E11" s="310">
        <f>SUM(E12:E16)</f>
        <v>0</v>
      </c>
      <c r="F11" s="121" t="str">
        <f t="shared" si="0"/>
        <v/>
      </c>
    </row>
    <row r="12" s="292" customFormat="1" ht="38.1" customHeight="1" spans="1:6">
      <c r="A12" s="303">
        <v>2070901</v>
      </c>
      <c r="B12" s="304" t="s">
        <v>1312</v>
      </c>
      <c r="C12" s="354">
        <v>0</v>
      </c>
      <c r="D12" s="310"/>
      <c r="E12" s="305">
        <v>0</v>
      </c>
      <c r="F12" s="121" t="str">
        <f t="shared" si="0"/>
        <v/>
      </c>
    </row>
    <row r="13" ht="38.1" customHeight="1" spans="1:6">
      <c r="A13" s="303">
        <v>2070902</v>
      </c>
      <c r="B13" s="304" t="s">
        <v>1313</v>
      </c>
      <c r="C13" s="354">
        <v>0</v>
      </c>
      <c r="D13" s="310"/>
      <c r="E13" s="305">
        <v>0</v>
      </c>
      <c r="F13" s="121" t="str">
        <f t="shared" si="0"/>
        <v/>
      </c>
    </row>
    <row r="14" s="292" customFormat="1" ht="38.1" customHeight="1" spans="1:6">
      <c r="A14" s="303">
        <v>2070903</v>
      </c>
      <c r="B14" s="304" t="s">
        <v>1314</v>
      </c>
      <c r="C14" s="354">
        <v>0</v>
      </c>
      <c r="D14" s="310"/>
      <c r="E14" s="305">
        <v>0</v>
      </c>
      <c r="F14" s="121" t="str">
        <f t="shared" si="0"/>
        <v/>
      </c>
    </row>
    <row r="15" ht="38.1" customHeight="1" spans="1:6">
      <c r="A15" s="303">
        <v>2070904</v>
      </c>
      <c r="B15" s="304" t="s">
        <v>1315</v>
      </c>
      <c r="C15" s="354">
        <v>0</v>
      </c>
      <c r="D15" s="310"/>
      <c r="E15" s="305">
        <v>0</v>
      </c>
      <c r="F15" s="121" t="str">
        <f t="shared" si="0"/>
        <v/>
      </c>
    </row>
    <row r="16" ht="38.1" customHeight="1" spans="1:6">
      <c r="A16" s="303">
        <v>2070999</v>
      </c>
      <c r="B16" s="304" t="s">
        <v>1316</v>
      </c>
      <c r="C16" s="354">
        <v>0</v>
      </c>
      <c r="D16" s="310"/>
      <c r="E16" s="305">
        <v>0</v>
      </c>
      <c r="F16" s="121" t="str">
        <f t="shared" si="0"/>
        <v/>
      </c>
    </row>
    <row r="17" s="292" customFormat="1" ht="38.1" customHeight="1" spans="1:6">
      <c r="A17" s="303">
        <v>20710</v>
      </c>
      <c r="B17" s="343" t="s">
        <v>1317</v>
      </c>
      <c r="C17" s="310">
        <f>SUM(C18:C19)</f>
        <v>0</v>
      </c>
      <c r="D17" s="310">
        <v>0</v>
      </c>
      <c r="E17" s="310">
        <f>SUM(E18:E19)</f>
        <v>0</v>
      </c>
      <c r="F17" s="121" t="str">
        <f t="shared" si="0"/>
        <v/>
      </c>
    </row>
    <row r="18" s="292" customFormat="1" ht="38.1" customHeight="1" spans="1:6">
      <c r="A18" s="303">
        <v>2071001</v>
      </c>
      <c r="B18" s="304" t="s">
        <v>1318</v>
      </c>
      <c r="C18" s="354">
        <v>0</v>
      </c>
      <c r="D18" s="310"/>
      <c r="E18" s="305">
        <v>0</v>
      </c>
      <c r="F18" s="121" t="str">
        <f t="shared" si="0"/>
        <v/>
      </c>
    </row>
    <row r="19" s="292" customFormat="1" ht="38.1" customHeight="1" spans="1:6">
      <c r="A19" s="303">
        <v>2071099</v>
      </c>
      <c r="B19" s="304" t="s">
        <v>1319</v>
      </c>
      <c r="C19" s="354">
        <v>0</v>
      </c>
      <c r="D19" s="310"/>
      <c r="E19" s="305">
        <v>0</v>
      </c>
      <c r="F19" s="121" t="str">
        <f t="shared" si="0"/>
        <v/>
      </c>
    </row>
    <row r="20" ht="42" customHeight="1" spans="1:6">
      <c r="A20" s="306">
        <v>208</v>
      </c>
      <c r="B20" s="300" t="s">
        <v>1320</v>
      </c>
      <c r="C20" s="307">
        <f>SUM(C21,C25,C29)</f>
        <v>245</v>
      </c>
      <c r="D20" s="307">
        <v>427</v>
      </c>
      <c r="E20" s="307">
        <f>SUM(E21,E25,E29)</f>
        <v>425</v>
      </c>
      <c r="F20" s="117">
        <f t="shared" si="0"/>
        <v>-0.005</v>
      </c>
    </row>
    <row r="21" ht="42" customHeight="1" spans="1:6">
      <c r="A21" s="303">
        <v>20822</v>
      </c>
      <c r="B21" s="343" t="s">
        <v>1321</v>
      </c>
      <c r="C21" s="310">
        <f>SUM(C22:C24)</f>
        <v>245</v>
      </c>
      <c r="D21" s="310">
        <v>245</v>
      </c>
      <c r="E21" s="310">
        <f>SUM(E22:E24)</f>
        <v>245</v>
      </c>
      <c r="F21" s="121">
        <f t="shared" si="0"/>
        <v>0</v>
      </c>
    </row>
    <row r="22" ht="38.1" customHeight="1" spans="1:6">
      <c r="A22" s="303">
        <v>2082201</v>
      </c>
      <c r="B22" s="304" t="s">
        <v>1322</v>
      </c>
      <c r="C22" s="310">
        <v>245</v>
      </c>
      <c r="D22" s="310">
        <v>245</v>
      </c>
      <c r="E22" s="310">
        <v>245</v>
      </c>
      <c r="F22" s="121">
        <f t="shared" si="0"/>
        <v>0</v>
      </c>
    </row>
    <row r="23" ht="38.1" customHeight="1" spans="1:6">
      <c r="A23" s="303">
        <v>2082202</v>
      </c>
      <c r="B23" s="304" t="s">
        <v>1323</v>
      </c>
      <c r="C23" s="354">
        <v>0</v>
      </c>
      <c r="D23" s="310"/>
      <c r="E23" s="310">
        <v>0</v>
      </c>
      <c r="F23" s="121" t="str">
        <f t="shared" si="0"/>
        <v/>
      </c>
    </row>
    <row r="24" ht="38.1" customHeight="1" spans="1:6">
      <c r="A24" s="303">
        <v>2082299</v>
      </c>
      <c r="B24" s="304" t="s">
        <v>1324</v>
      </c>
      <c r="C24" s="354">
        <v>0</v>
      </c>
      <c r="D24" s="310"/>
      <c r="E24" s="310">
        <v>0</v>
      </c>
      <c r="F24" s="121" t="str">
        <f t="shared" si="0"/>
        <v/>
      </c>
    </row>
    <row r="25" ht="42" customHeight="1" spans="1:6">
      <c r="A25" s="303">
        <v>20823</v>
      </c>
      <c r="B25" s="343" t="s">
        <v>1325</v>
      </c>
      <c r="C25" s="310">
        <f>SUM(C26:C28)</f>
        <v>0</v>
      </c>
      <c r="D25" s="310">
        <v>182</v>
      </c>
      <c r="E25" s="310">
        <f>SUM(E26:E28)</f>
        <v>180</v>
      </c>
      <c r="F25" s="121">
        <f t="shared" si="0"/>
        <v>-0.011</v>
      </c>
    </row>
    <row r="26" s="292" customFormat="1" ht="38.1" customHeight="1" spans="1:6">
      <c r="A26" s="303">
        <v>2082301</v>
      </c>
      <c r="B26" s="304" t="s">
        <v>1322</v>
      </c>
      <c r="C26" s="354">
        <v>0</v>
      </c>
      <c r="D26" s="310"/>
      <c r="E26" s="310">
        <v>0</v>
      </c>
      <c r="F26" s="121" t="str">
        <f t="shared" si="0"/>
        <v/>
      </c>
    </row>
    <row r="27" ht="38.1" customHeight="1" spans="1:6">
      <c r="A27" s="303">
        <v>2082302</v>
      </c>
      <c r="B27" s="304" t="s">
        <v>1323</v>
      </c>
      <c r="C27" s="354">
        <v>0</v>
      </c>
      <c r="D27" s="310">
        <v>180</v>
      </c>
      <c r="E27" s="310">
        <v>180</v>
      </c>
      <c r="F27" s="121">
        <f t="shared" si="0"/>
        <v>0</v>
      </c>
    </row>
    <row r="28" ht="38.1" customHeight="1" spans="1:6">
      <c r="A28" s="303">
        <v>2082399</v>
      </c>
      <c r="B28" s="304" t="s">
        <v>1326</v>
      </c>
      <c r="C28" s="354">
        <v>0</v>
      </c>
      <c r="D28" s="310">
        <v>2</v>
      </c>
      <c r="E28" s="305">
        <v>0</v>
      </c>
      <c r="F28" s="121">
        <f t="shared" si="0"/>
        <v>-1</v>
      </c>
    </row>
    <row r="29" s="291" customFormat="1" ht="38.1" customHeight="1" spans="1:6">
      <c r="A29" s="303">
        <v>20829</v>
      </c>
      <c r="B29" s="343" t="s">
        <v>1327</v>
      </c>
      <c r="C29" s="310">
        <f>SUM(C30:C31)</f>
        <v>0</v>
      </c>
      <c r="D29" s="310">
        <v>0</v>
      </c>
      <c r="E29" s="310">
        <f>SUM(E30:E31)</f>
        <v>0</v>
      </c>
      <c r="F29" s="121" t="str">
        <f t="shared" si="0"/>
        <v/>
      </c>
    </row>
    <row r="30" s="292" customFormat="1" ht="38.1" customHeight="1" spans="1:6">
      <c r="A30" s="303">
        <v>2082901</v>
      </c>
      <c r="B30" s="304" t="s">
        <v>1323</v>
      </c>
      <c r="C30" s="354">
        <v>0</v>
      </c>
      <c r="D30" s="310"/>
      <c r="E30" s="305">
        <v>0</v>
      </c>
      <c r="F30" s="121" t="str">
        <f t="shared" si="0"/>
        <v/>
      </c>
    </row>
    <row r="31" s="292" customFormat="1" ht="38.1" customHeight="1" spans="1:6">
      <c r="A31" s="303">
        <v>2082999</v>
      </c>
      <c r="B31" s="304" t="s">
        <v>1328</v>
      </c>
      <c r="C31" s="354">
        <v>0</v>
      </c>
      <c r="D31" s="307"/>
      <c r="E31" s="305">
        <v>0</v>
      </c>
      <c r="F31" s="117" t="str">
        <f t="shared" si="0"/>
        <v/>
      </c>
    </row>
    <row r="32" ht="42" customHeight="1" spans="1:6">
      <c r="A32" s="306">
        <v>211</v>
      </c>
      <c r="B32" s="300" t="s">
        <v>1329</v>
      </c>
      <c r="C32" s="307">
        <f>SUM(C33,C38)</f>
        <v>0</v>
      </c>
      <c r="D32" s="307">
        <v>0</v>
      </c>
      <c r="E32" s="307">
        <f>SUM(E33,E38)</f>
        <v>0</v>
      </c>
      <c r="F32" s="117" t="str">
        <f t="shared" si="0"/>
        <v/>
      </c>
    </row>
    <row r="33" ht="42" customHeight="1" spans="1:6">
      <c r="A33" s="303">
        <v>21160</v>
      </c>
      <c r="B33" s="343" t="s">
        <v>1330</v>
      </c>
      <c r="C33" s="310">
        <f>SUM(C34:C37)</f>
        <v>0</v>
      </c>
      <c r="D33" s="307">
        <v>0</v>
      </c>
      <c r="E33" s="310">
        <f>SUM(E34:E37)</f>
        <v>0</v>
      </c>
      <c r="F33" s="117" t="str">
        <f t="shared" si="0"/>
        <v/>
      </c>
    </row>
    <row r="34" s="292" customFormat="1" ht="38.1" customHeight="1" spans="1:6">
      <c r="A34" s="308">
        <v>2116001</v>
      </c>
      <c r="B34" s="304" t="s">
        <v>1331</v>
      </c>
      <c r="C34" s="354">
        <v>0</v>
      </c>
      <c r="D34" s="307"/>
      <c r="E34" s="305">
        <v>0</v>
      </c>
      <c r="F34" s="117" t="str">
        <f t="shared" si="0"/>
        <v/>
      </c>
    </row>
    <row r="35" s="292" customFormat="1" ht="38.1" customHeight="1" spans="1:6">
      <c r="A35" s="308">
        <v>2116002</v>
      </c>
      <c r="B35" s="304" t="s">
        <v>1332</v>
      </c>
      <c r="C35" s="354">
        <v>0</v>
      </c>
      <c r="D35" s="307"/>
      <c r="E35" s="305">
        <v>0</v>
      </c>
      <c r="F35" s="117" t="str">
        <f t="shared" si="0"/>
        <v/>
      </c>
    </row>
    <row r="36" s="292" customFormat="1" ht="38.1" customHeight="1" spans="1:6">
      <c r="A36" s="308">
        <v>2116003</v>
      </c>
      <c r="B36" s="304" t="s">
        <v>1333</v>
      </c>
      <c r="C36" s="354">
        <v>0</v>
      </c>
      <c r="D36" s="307"/>
      <c r="E36" s="305">
        <v>0</v>
      </c>
      <c r="F36" s="117" t="str">
        <f t="shared" si="0"/>
        <v/>
      </c>
    </row>
    <row r="37" s="291" customFormat="1" ht="38.1" customHeight="1" spans="1:6">
      <c r="A37" s="308">
        <v>2116099</v>
      </c>
      <c r="B37" s="304" t="s">
        <v>1334</v>
      </c>
      <c r="C37" s="354">
        <v>0</v>
      </c>
      <c r="D37" s="307"/>
      <c r="E37" s="305">
        <v>0</v>
      </c>
      <c r="F37" s="117" t="str">
        <f t="shared" si="0"/>
        <v/>
      </c>
    </row>
    <row r="38" s="292" customFormat="1" ht="38.1" customHeight="1" spans="1:6">
      <c r="A38" s="308">
        <v>21161</v>
      </c>
      <c r="B38" s="343" t="s">
        <v>1335</v>
      </c>
      <c r="C38" s="310">
        <f>SUM(C39:C42)</f>
        <v>0</v>
      </c>
      <c r="D38" s="307">
        <v>0</v>
      </c>
      <c r="E38" s="310">
        <f>SUM(E39:E42)</f>
        <v>0</v>
      </c>
      <c r="F38" s="117" t="str">
        <f t="shared" si="0"/>
        <v/>
      </c>
    </row>
    <row r="39" ht="38.1" customHeight="1" spans="1:6">
      <c r="A39" s="308">
        <v>2116101</v>
      </c>
      <c r="B39" s="304" t="s">
        <v>1336</v>
      </c>
      <c r="C39" s="354">
        <v>0</v>
      </c>
      <c r="D39" s="307"/>
      <c r="E39" s="305">
        <v>0</v>
      </c>
      <c r="F39" s="117" t="str">
        <f t="shared" si="0"/>
        <v/>
      </c>
    </row>
    <row r="40" ht="38.1" customHeight="1" spans="1:6">
      <c r="A40" s="308">
        <v>2116102</v>
      </c>
      <c r="B40" s="304" t="s">
        <v>1337</v>
      </c>
      <c r="C40" s="354">
        <v>0</v>
      </c>
      <c r="D40" s="307"/>
      <c r="E40" s="305">
        <v>0</v>
      </c>
      <c r="F40" s="117" t="str">
        <f t="shared" si="0"/>
        <v/>
      </c>
    </row>
    <row r="41" ht="38.1" customHeight="1" spans="1:6">
      <c r="A41" s="308">
        <v>2116103</v>
      </c>
      <c r="B41" s="304" t="s">
        <v>1338</v>
      </c>
      <c r="C41" s="354">
        <v>0</v>
      </c>
      <c r="D41" s="307"/>
      <c r="E41" s="305">
        <v>0</v>
      </c>
      <c r="F41" s="117" t="str">
        <f t="shared" si="0"/>
        <v/>
      </c>
    </row>
    <row r="42" ht="38.1" customHeight="1" spans="1:6">
      <c r="A42" s="308">
        <v>2116104</v>
      </c>
      <c r="B42" s="304" t="s">
        <v>1339</v>
      </c>
      <c r="C42" s="354">
        <v>0</v>
      </c>
      <c r="D42" s="307"/>
      <c r="E42" s="305">
        <v>0</v>
      </c>
      <c r="F42" s="117" t="str">
        <f t="shared" si="0"/>
        <v/>
      </c>
    </row>
    <row r="43" ht="42" customHeight="1" spans="1:6">
      <c r="A43" s="306">
        <v>212</v>
      </c>
      <c r="B43" s="300" t="s">
        <v>1340</v>
      </c>
      <c r="C43" s="307">
        <f>SUM(C44,C60,C64,C65,C71,C75,C79,C83,C89,C92)</f>
        <v>218887</v>
      </c>
      <c r="D43" s="307">
        <v>31926</v>
      </c>
      <c r="E43" s="307">
        <f>SUM(E44,E60,E64,E65,E71,E75,E79,E83,E89,E92)</f>
        <v>106688</v>
      </c>
      <c r="F43" s="117">
        <f t="shared" si="0"/>
        <v>2.342</v>
      </c>
    </row>
    <row r="44" ht="42" customHeight="1" spans="1:6">
      <c r="A44" s="303">
        <v>21208</v>
      </c>
      <c r="B44" s="343" t="s">
        <v>1341</v>
      </c>
      <c r="C44" s="310">
        <f>SUM(C45:C59)</f>
        <v>217806</v>
      </c>
      <c r="D44" s="310">
        <v>31045</v>
      </c>
      <c r="E44" s="310">
        <f>SUM(E45:E59)</f>
        <v>106688</v>
      </c>
      <c r="F44" s="121">
        <f t="shared" si="0"/>
        <v>2.437</v>
      </c>
    </row>
    <row r="45" ht="38.1" customHeight="1" spans="1:6">
      <c r="A45" s="303">
        <v>2120801</v>
      </c>
      <c r="B45" s="304" t="s">
        <v>1342</v>
      </c>
      <c r="C45" s="310">
        <v>17370</v>
      </c>
      <c r="D45" s="310">
        <v>17370</v>
      </c>
      <c r="E45" s="310">
        <v>14573</v>
      </c>
      <c r="F45" s="121">
        <f t="shared" si="0"/>
        <v>-0.161</v>
      </c>
    </row>
    <row r="46" ht="38.1" customHeight="1" spans="1:6">
      <c r="A46" s="303">
        <v>2120802</v>
      </c>
      <c r="B46" s="304" t="s">
        <v>1343</v>
      </c>
      <c r="C46" s="354">
        <v>0</v>
      </c>
      <c r="D46" s="310"/>
      <c r="E46" s="310">
        <v>0</v>
      </c>
      <c r="F46" s="121" t="str">
        <f t="shared" si="0"/>
        <v/>
      </c>
    </row>
    <row r="47" ht="38.1" customHeight="1" spans="1:6">
      <c r="A47" s="303">
        <v>2120803</v>
      </c>
      <c r="B47" s="304" t="s">
        <v>1344</v>
      </c>
      <c r="C47" s="354">
        <v>0</v>
      </c>
      <c r="D47" s="310"/>
      <c r="E47" s="310">
        <v>0</v>
      </c>
      <c r="F47" s="121" t="str">
        <f t="shared" si="0"/>
        <v/>
      </c>
    </row>
    <row r="48" ht="38.1" customHeight="1" spans="1:6">
      <c r="A48" s="303">
        <v>2120804</v>
      </c>
      <c r="B48" s="304" t="s">
        <v>1345</v>
      </c>
      <c r="C48" s="354">
        <v>0</v>
      </c>
      <c r="D48" s="310">
        <v>458</v>
      </c>
      <c r="E48" s="310">
        <v>0</v>
      </c>
      <c r="F48" s="121">
        <f t="shared" si="0"/>
        <v>-1</v>
      </c>
    </row>
    <row r="49" ht="38.1" customHeight="1" spans="1:6">
      <c r="A49" s="303">
        <v>2120805</v>
      </c>
      <c r="B49" s="304" t="s">
        <v>1346</v>
      </c>
      <c r="C49" s="354">
        <v>0</v>
      </c>
      <c r="D49" s="310"/>
      <c r="E49" s="310">
        <v>0</v>
      </c>
      <c r="F49" s="121" t="str">
        <f t="shared" si="0"/>
        <v/>
      </c>
    </row>
    <row r="50" ht="38.1" customHeight="1" spans="1:6">
      <c r="A50" s="303">
        <v>2120806</v>
      </c>
      <c r="B50" s="304" t="s">
        <v>1347</v>
      </c>
      <c r="C50" s="354">
        <v>0</v>
      </c>
      <c r="D50" s="310"/>
      <c r="E50" s="310">
        <v>0</v>
      </c>
      <c r="F50" s="121" t="str">
        <f t="shared" si="0"/>
        <v/>
      </c>
    </row>
    <row r="51" ht="38.1" customHeight="1" spans="1:6">
      <c r="A51" s="303">
        <v>2120807</v>
      </c>
      <c r="B51" s="304" t="s">
        <v>1348</v>
      </c>
      <c r="C51" s="354">
        <v>0</v>
      </c>
      <c r="D51" s="310"/>
      <c r="E51" s="310">
        <v>0</v>
      </c>
      <c r="F51" s="121" t="str">
        <f t="shared" si="0"/>
        <v/>
      </c>
    </row>
    <row r="52" ht="38.1" customHeight="1" spans="1:6">
      <c r="A52" s="303">
        <v>2120809</v>
      </c>
      <c r="B52" s="304" t="s">
        <v>1349</v>
      </c>
      <c r="C52" s="354">
        <v>0</v>
      </c>
      <c r="D52" s="310"/>
      <c r="E52" s="310">
        <v>0</v>
      </c>
      <c r="F52" s="121" t="str">
        <f t="shared" si="0"/>
        <v/>
      </c>
    </row>
    <row r="53" ht="38.1" customHeight="1" spans="1:6">
      <c r="A53" s="303">
        <v>2120810</v>
      </c>
      <c r="B53" s="304" t="s">
        <v>1350</v>
      </c>
      <c r="C53" s="354">
        <v>0</v>
      </c>
      <c r="D53" s="310"/>
      <c r="E53" s="310">
        <v>0</v>
      </c>
      <c r="F53" s="121" t="str">
        <f t="shared" si="0"/>
        <v/>
      </c>
    </row>
    <row r="54" ht="38.1" customHeight="1" spans="1:6">
      <c r="A54" s="303">
        <v>2120811</v>
      </c>
      <c r="B54" s="304" t="s">
        <v>1351</v>
      </c>
      <c r="C54" s="354">
        <v>0</v>
      </c>
      <c r="D54" s="310"/>
      <c r="E54" s="310">
        <v>0</v>
      </c>
      <c r="F54" s="121" t="str">
        <f t="shared" si="0"/>
        <v/>
      </c>
    </row>
    <row r="55" ht="38.1" customHeight="1" spans="1:6">
      <c r="A55" s="303">
        <v>2120813</v>
      </c>
      <c r="B55" s="304" t="s">
        <v>1003</v>
      </c>
      <c r="C55" s="354">
        <v>0</v>
      </c>
      <c r="D55" s="310"/>
      <c r="E55" s="310">
        <v>0</v>
      </c>
      <c r="F55" s="121" t="str">
        <f t="shared" si="0"/>
        <v/>
      </c>
    </row>
    <row r="56" ht="38.1" customHeight="1" spans="1:6">
      <c r="A56" s="303">
        <v>2120814</v>
      </c>
      <c r="B56" s="309" t="s">
        <v>1352</v>
      </c>
      <c r="C56" s="354">
        <v>0</v>
      </c>
      <c r="D56" s="310"/>
      <c r="E56" s="310">
        <v>379</v>
      </c>
      <c r="F56" s="121" t="str">
        <f t="shared" si="0"/>
        <v/>
      </c>
    </row>
    <row r="57" ht="38.1" customHeight="1" spans="1:6">
      <c r="A57" s="303">
        <v>2120815</v>
      </c>
      <c r="B57" s="309" t="s">
        <v>1353</v>
      </c>
      <c r="C57" s="354">
        <v>0</v>
      </c>
      <c r="D57" s="310">
        <v>94</v>
      </c>
      <c r="E57" s="310">
        <v>300</v>
      </c>
      <c r="F57" s="121">
        <f t="shared" si="0"/>
        <v>2.191</v>
      </c>
    </row>
    <row r="58" ht="38.1" customHeight="1" spans="1:6">
      <c r="A58" s="303">
        <v>2120816</v>
      </c>
      <c r="B58" s="309" t="s">
        <v>1354</v>
      </c>
      <c r="C58" s="354">
        <v>0</v>
      </c>
      <c r="D58" s="310"/>
      <c r="E58" s="310">
        <v>2164</v>
      </c>
      <c r="F58" s="121" t="str">
        <f t="shared" si="0"/>
        <v/>
      </c>
    </row>
    <row r="59" ht="38.1" customHeight="1" spans="1:6">
      <c r="A59" s="303">
        <v>2120899</v>
      </c>
      <c r="B59" s="304" t="s">
        <v>1355</v>
      </c>
      <c r="C59" s="310">
        <v>200436</v>
      </c>
      <c r="D59" s="310">
        <v>13123</v>
      </c>
      <c r="E59" s="310">
        <v>89272</v>
      </c>
      <c r="F59" s="121">
        <f t="shared" si="0"/>
        <v>5.803</v>
      </c>
    </row>
    <row r="60" ht="42" customHeight="1" spans="1:6">
      <c r="A60" s="303">
        <v>21210</v>
      </c>
      <c r="B60" s="343" t="s">
        <v>1356</v>
      </c>
      <c r="C60" s="310">
        <f>SUM(C61:C63)</f>
        <v>0</v>
      </c>
      <c r="D60" s="310">
        <v>0</v>
      </c>
      <c r="E60" s="310">
        <f>SUM(E61:E63)</f>
        <v>0</v>
      </c>
      <c r="F60" s="121" t="str">
        <f t="shared" si="0"/>
        <v/>
      </c>
    </row>
    <row r="61" ht="38.1" customHeight="1" spans="1:6">
      <c r="A61" s="303">
        <v>2121001</v>
      </c>
      <c r="B61" s="304" t="s">
        <v>1342</v>
      </c>
      <c r="C61" s="354">
        <v>0</v>
      </c>
      <c r="D61" s="310"/>
      <c r="E61" s="310">
        <v>0</v>
      </c>
      <c r="F61" s="121" t="str">
        <f t="shared" si="0"/>
        <v/>
      </c>
    </row>
    <row r="62" ht="38.1" customHeight="1" spans="1:6">
      <c r="A62" s="303">
        <v>2121002</v>
      </c>
      <c r="B62" s="304" t="s">
        <v>1343</v>
      </c>
      <c r="C62" s="354">
        <v>0</v>
      </c>
      <c r="D62" s="310"/>
      <c r="E62" s="310">
        <v>0</v>
      </c>
      <c r="F62" s="121" t="str">
        <f t="shared" si="0"/>
        <v/>
      </c>
    </row>
    <row r="63" ht="38.1" customHeight="1" spans="1:6">
      <c r="A63" s="303">
        <v>2121099</v>
      </c>
      <c r="B63" s="304" t="s">
        <v>1357</v>
      </c>
      <c r="C63" s="354">
        <v>0</v>
      </c>
      <c r="D63" s="310"/>
      <c r="E63" s="310">
        <v>0</v>
      </c>
      <c r="F63" s="121" t="str">
        <f t="shared" si="0"/>
        <v/>
      </c>
    </row>
    <row r="64" ht="42" customHeight="1" spans="1:6">
      <c r="A64" s="303">
        <v>21211</v>
      </c>
      <c r="B64" s="343" t="s">
        <v>1358</v>
      </c>
      <c r="C64" s="310"/>
      <c r="D64" s="310"/>
      <c r="E64" s="310"/>
      <c r="F64" s="121" t="str">
        <f t="shared" si="0"/>
        <v/>
      </c>
    </row>
    <row r="65" ht="42" customHeight="1" spans="1:6">
      <c r="A65" s="303">
        <v>21213</v>
      </c>
      <c r="B65" s="343" t="s">
        <v>1359</v>
      </c>
      <c r="C65" s="310">
        <f>SUM(C66:C70)</f>
        <v>0</v>
      </c>
      <c r="D65" s="310">
        <v>0</v>
      </c>
      <c r="E65" s="310">
        <f>SUM(E66:E70)</f>
        <v>0</v>
      </c>
      <c r="F65" s="121" t="str">
        <f t="shared" si="0"/>
        <v/>
      </c>
    </row>
    <row r="66" ht="38.1" customHeight="1" spans="1:6">
      <c r="A66" s="303">
        <v>2121301</v>
      </c>
      <c r="B66" s="304" t="s">
        <v>1360</v>
      </c>
      <c r="C66" s="354">
        <v>0</v>
      </c>
      <c r="D66" s="310"/>
      <c r="E66" s="310">
        <v>0</v>
      </c>
      <c r="F66" s="121" t="str">
        <f t="shared" si="0"/>
        <v/>
      </c>
    </row>
    <row r="67" ht="38.1" customHeight="1" spans="1:6">
      <c r="A67" s="303">
        <v>2121302</v>
      </c>
      <c r="B67" s="304" t="s">
        <v>1361</v>
      </c>
      <c r="C67" s="354">
        <v>0</v>
      </c>
      <c r="D67" s="310"/>
      <c r="E67" s="310">
        <v>0</v>
      </c>
      <c r="F67" s="121" t="str">
        <f t="shared" si="0"/>
        <v/>
      </c>
    </row>
    <row r="68" ht="38.1" customHeight="1" spans="1:6">
      <c r="A68" s="303">
        <v>2121303</v>
      </c>
      <c r="B68" s="304" t="s">
        <v>1362</v>
      </c>
      <c r="C68" s="354">
        <v>0</v>
      </c>
      <c r="D68" s="310"/>
      <c r="E68" s="310">
        <v>0</v>
      </c>
      <c r="F68" s="121" t="str">
        <f t="shared" si="0"/>
        <v/>
      </c>
    </row>
    <row r="69" ht="38.1" customHeight="1" spans="1:6">
      <c r="A69" s="303">
        <v>2121304</v>
      </c>
      <c r="B69" s="304" t="s">
        <v>1363</v>
      </c>
      <c r="C69" s="354">
        <v>0</v>
      </c>
      <c r="D69" s="310"/>
      <c r="E69" s="310">
        <v>0</v>
      </c>
      <c r="F69" s="121" t="str">
        <f t="shared" ref="F69:F132" si="1">IF(D69&gt;0,(E69-D69)/D69,"")</f>
        <v/>
      </c>
    </row>
    <row r="70" ht="38.1" customHeight="1" spans="1:6">
      <c r="A70" s="303">
        <v>2121399</v>
      </c>
      <c r="B70" s="304" t="s">
        <v>1364</v>
      </c>
      <c r="C70" s="354">
        <v>0</v>
      </c>
      <c r="D70" s="310"/>
      <c r="E70" s="310">
        <v>0</v>
      </c>
      <c r="F70" s="121" t="str">
        <f t="shared" si="1"/>
        <v/>
      </c>
    </row>
    <row r="71" ht="42" customHeight="1" spans="1:6">
      <c r="A71" s="303">
        <v>21214</v>
      </c>
      <c r="B71" s="343" t="s">
        <v>1365</v>
      </c>
      <c r="C71" s="310">
        <f>SUM(C72:C74)</f>
        <v>1081</v>
      </c>
      <c r="D71" s="310">
        <v>881</v>
      </c>
      <c r="E71" s="310">
        <f>SUM(E72:E74)</f>
        <v>0</v>
      </c>
      <c r="F71" s="121">
        <f t="shared" si="1"/>
        <v>-1</v>
      </c>
    </row>
    <row r="72" ht="38.1" customHeight="1" spans="1:6">
      <c r="A72" s="303">
        <v>2121401</v>
      </c>
      <c r="B72" s="304" t="s">
        <v>1366</v>
      </c>
      <c r="C72" s="310">
        <v>1081</v>
      </c>
      <c r="D72" s="310">
        <v>881</v>
      </c>
      <c r="E72" s="310">
        <v>0</v>
      </c>
      <c r="F72" s="121">
        <f t="shared" si="1"/>
        <v>-1</v>
      </c>
    </row>
    <row r="73" ht="38.1" customHeight="1" spans="1:6">
      <c r="A73" s="303">
        <v>2121402</v>
      </c>
      <c r="B73" s="304" t="s">
        <v>1367</v>
      </c>
      <c r="C73" s="354">
        <v>0</v>
      </c>
      <c r="D73" s="310"/>
      <c r="E73" s="310">
        <v>0</v>
      </c>
      <c r="F73" s="121" t="str">
        <f t="shared" si="1"/>
        <v/>
      </c>
    </row>
    <row r="74" ht="38.1" customHeight="1" spans="1:6">
      <c r="A74" s="303">
        <v>2121499</v>
      </c>
      <c r="B74" s="304" t="s">
        <v>1368</v>
      </c>
      <c r="C74" s="354">
        <v>0</v>
      </c>
      <c r="D74" s="310"/>
      <c r="E74" s="310">
        <v>0</v>
      </c>
      <c r="F74" s="121" t="str">
        <f t="shared" si="1"/>
        <v/>
      </c>
    </row>
    <row r="75" ht="42" customHeight="1" spans="1:6">
      <c r="A75" s="303">
        <v>21215</v>
      </c>
      <c r="B75" s="343" t="s">
        <v>1369</v>
      </c>
      <c r="C75" s="310">
        <f>SUM(C76:C78)</f>
        <v>0</v>
      </c>
      <c r="D75" s="310">
        <v>0</v>
      </c>
      <c r="E75" s="310">
        <f>SUM(E76:E78)</f>
        <v>0</v>
      </c>
      <c r="F75" s="121" t="str">
        <f t="shared" si="1"/>
        <v/>
      </c>
    </row>
    <row r="76" ht="38.1" customHeight="1" spans="1:6">
      <c r="A76" s="303">
        <v>2121501</v>
      </c>
      <c r="B76" s="304" t="s">
        <v>1342</v>
      </c>
      <c r="C76" s="354">
        <v>0</v>
      </c>
      <c r="D76" s="310"/>
      <c r="E76" s="310">
        <v>0</v>
      </c>
      <c r="F76" s="121" t="str">
        <f t="shared" si="1"/>
        <v/>
      </c>
    </row>
    <row r="77" ht="38.1" customHeight="1" spans="1:6">
      <c r="A77" s="303">
        <v>2121502</v>
      </c>
      <c r="B77" s="304" t="s">
        <v>1343</v>
      </c>
      <c r="C77" s="354">
        <v>0</v>
      </c>
      <c r="D77" s="310"/>
      <c r="E77" s="310">
        <v>0</v>
      </c>
      <c r="F77" s="121" t="str">
        <f t="shared" si="1"/>
        <v/>
      </c>
    </row>
    <row r="78" ht="38.1" customHeight="1" spans="1:6">
      <c r="A78" s="303">
        <v>2121599</v>
      </c>
      <c r="B78" s="304" t="s">
        <v>1370</v>
      </c>
      <c r="C78" s="354">
        <v>0</v>
      </c>
      <c r="D78" s="310"/>
      <c r="E78" s="310">
        <v>0</v>
      </c>
      <c r="F78" s="121" t="str">
        <f t="shared" si="1"/>
        <v/>
      </c>
    </row>
    <row r="79" ht="42" customHeight="1" spans="1:6">
      <c r="A79" s="303">
        <v>21216</v>
      </c>
      <c r="B79" s="343" t="s">
        <v>1371</v>
      </c>
      <c r="C79" s="310">
        <f>SUM(C80:C82)</f>
        <v>0</v>
      </c>
      <c r="D79" s="310">
        <v>0</v>
      </c>
      <c r="E79" s="310">
        <f>SUM(E80:E82)</f>
        <v>0</v>
      </c>
      <c r="F79" s="121" t="str">
        <f t="shared" si="1"/>
        <v/>
      </c>
    </row>
    <row r="80" ht="38.1" customHeight="1" spans="1:6">
      <c r="A80" s="303">
        <v>2121601</v>
      </c>
      <c r="B80" s="304" t="s">
        <v>1342</v>
      </c>
      <c r="C80" s="354">
        <v>0</v>
      </c>
      <c r="D80" s="310"/>
      <c r="E80" s="310">
        <v>0</v>
      </c>
      <c r="F80" s="121" t="str">
        <f t="shared" si="1"/>
        <v/>
      </c>
    </row>
    <row r="81" ht="38.1" customHeight="1" spans="1:6">
      <c r="A81" s="303">
        <v>2121602</v>
      </c>
      <c r="B81" s="304" t="s">
        <v>1343</v>
      </c>
      <c r="C81" s="354">
        <v>0</v>
      </c>
      <c r="D81" s="310"/>
      <c r="E81" s="310">
        <v>0</v>
      </c>
      <c r="F81" s="121" t="str">
        <f t="shared" si="1"/>
        <v/>
      </c>
    </row>
    <row r="82" s="292" customFormat="1" ht="38.1" customHeight="1" spans="1:6">
      <c r="A82" s="303">
        <v>2121699</v>
      </c>
      <c r="B82" s="304" t="s">
        <v>1372</v>
      </c>
      <c r="C82" s="354">
        <v>0</v>
      </c>
      <c r="D82" s="310"/>
      <c r="E82" s="310">
        <v>0</v>
      </c>
      <c r="F82" s="121" t="str">
        <f t="shared" si="1"/>
        <v/>
      </c>
    </row>
    <row r="83" s="292" customFormat="1" ht="42" customHeight="1" spans="1:6">
      <c r="A83" s="303">
        <v>21217</v>
      </c>
      <c r="B83" s="343" t="s">
        <v>1373</v>
      </c>
      <c r="C83" s="310">
        <f>SUM(C84:C88)</f>
        <v>0</v>
      </c>
      <c r="D83" s="310">
        <v>0</v>
      </c>
      <c r="E83" s="310">
        <f>SUM(E84:E88)</f>
        <v>0</v>
      </c>
      <c r="F83" s="121" t="str">
        <f t="shared" si="1"/>
        <v/>
      </c>
    </row>
    <row r="84" s="292" customFormat="1" ht="38.1" customHeight="1" spans="1:6">
      <c r="A84" s="303">
        <v>2121701</v>
      </c>
      <c r="B84" s="304" t="s">
        <v>1360</v>
      </c>
      <c r="C84" s="354">
        <v>0</v>
      </c>
      <c r="D84" s="310"/>
      <c r="E84" s="310">
        <v>0</v>
      </c>
      <c r="F84" s="121" t="str">
        <f t="shared" si="1"/>
        <v/>
      </c>
    </row>
    <row r="85" s="292" customFormat="1" ht="38.1" customHeight="1" spans="1:6">
      <c r="A85" s="303">
        <v>2121702</v>
      </c>
      <c r="B85" s="304" t="s">
        <v>1361</v>
      </c>
      <c r="C85" s="354">
        <v>0</v>
      </c>
      <c r="D85" s="310"/>
      <c r="E85" s="310">
        <v>0</v>
      </c>
      <c r="F85" s="121" t="str">
        <f t="shared" si="1"/>
        <v/>
      </c>
    </row>
    <row r="86" s="292" customFormat="1" ht="38.1" customHeight="1" spans="1:6">
      <c r="A86" s="303">
        <v>2121703</v>
      </c>
      <c r="B86" s="304" t="s">
        <v>1362</v>
      </c>
      <c r="C86" s="354">
        <v>0</v>
      </c>
      <c r="D86" s="310"/>
      <c r="E86" s="310">
        <v>0</v>
      </c>
      <c r="F86" s="121" t="str">
        <f t="shared" si="1"/>
        <v/>
      </c>
    </row>
    <row r="87" s="292" customFormat="1" ht="38.1" customHeight="1" spans="1:6">
      <c r="A87" s="303">
        <v>2121704</v>
      </c>
      <c r="B87" s="304" t="s">
        <v>1363</v>
      </c>
      <c r="C87" s="354">
        <v>0</v>
      </c>
      <c r="D87" s="310"/>
      <c r="E87" s="310">
        <v>0</v>
      </c>
      <c r="F87" s="121" t="str">
        <f t="shared" si="1"/>
        <v/>
      </c>
    </row>
    <row r="88" s="292" customFormat="1" ht="38.1" customHeight="1" spans="1:6">
      <c r="A88" s="303">
        <v>2121799</v>
      </c>
      <c r="B88" s="304" t="s">
        <v>1374</v>
      </c>
      <c r="C88" s="354">
        <v>0</v>
      </c>
      <c r="D88" s="310"/>
      <c r="E88" s="310">
        <v>0</v>
      </c>
      <c r="F88" s="121" t="str">
        <f t="shared" si="1"/>
        <v/>
      </c>
    </row>
    <row r="89" s="292" customFormat="1" ht="38.1" customHeight="1" spans="1:6">
      <c r="A89" s="303">
        <v>21218</v>
      </c>
      <c r="B89" s="343" t="s">
        <v>1375</v>
      </c>
      <c r="C89" s="310">
        <f>SUM(C90:C91)</f>
        <v>0</v>
      </c>
      <c r="D89" s="310">
        <v>0</v>
      </c>
      <c r="E89" s="310">
        <f>SUM(E90:E91)</f>
        <v>0</v>
      </c>
      <c r="F89" s="121" t="str">
        <f t="shared" si="1"/>
        <v/>
      </c>
    </row>
    <row r="90" s="292" customFormat="1" ht="38.1" customHeight="1" spans="1:6">
      <c r="A90" s="303">
        <v>2121801</v>
      </c>
      <c r="B90" s="304" t="s">
        <v>1366</v>
      </c>
      <c r="C90" s="354">
        <v>0</v>
      </c>
      <c r="D90" s="310"/>
      <c r="E90" s="310">
        <v>0</v>
      </c>
      <c r="F90" s="121" t="str">
        <f t="shared" si="1"/>
        <v/>
      </c>
    </row>
    <row r="91" s="292" customFormat="1" ht="38.1" customHeight="1" spans="1:6">
      <c r="A91" s="303">
        <v>2121899</v>
      </c>
      <c r="B91" s="304" t="s">
        <v>1376</v>
      </c>
      <c r="C91" s="354">
        <v>0</v>
      </c>
      <c r="D91" s="310"/>
      <c r="E91" s="310">
        <v>0</v>
      </c>
      <c r="F91" s="121" t="str">
        <f t="shared" si="1"/>
        <v/>
      </c>
    </row>
    <row r="92" s="292" customFormat="1" ht="42" customHeight="1" spans="1:6">
      <c r="A92" s="303">
        <v>21219</v>
      </c>
      <c r="B92" s="343" t="s">
        <v>1377</v>
      </c>
      <c r="C92" s="310">
        <f>SUM(C93:C100)</f>
        <v>0</v>
      </c>
      <c r="D92" s="310">
        <v>0</v>
      </c>
      <c r="E92" s="310">
        <f>SUM(E93:E100)</f>
        <v>0</v>
      </c>
      <c r="F92" s="121" t="str">
        <f t="shared" si="1"/>
        <v/>
      </c>
    </row>
    <row r="93" s="292" customFormat="1" ht="38.1" customHeight="1" spans="1:6">
      <c r="A93" s="303">
        <v>2121901</v>
      </c>
      <c r="B93" s="304" t="s">
        <v>1342</v>
      </c>
      <c r="C93" s="354">
        <v>0</v>
      </c>
      <c r="D93" s="310"/>
      <c r="E93" s="310">
        <v>0</v>
      </c>
      <c r="F93" s="121" t="str">
        <f t="shared" si="1"/>
        <v/>
      </c>
    </row>
    <row r="94" s="292" customFormat="1" ht="38.1" customHeight="1" spans="1:6">
      <c r="A94" s="303">
        <v>2121902</v>
      </c>
      <c r="B94" s="304" t="s">
        <v>1343</v>
      </c>
      <c r="C94" s="354">
        <v>0</v>
      </c>
      <c r="D94" s="310"/>
      <c r="E94" s="310">
        <v>0</v>
      </c>
      <c r="F94" s="121" t="str">
        <f t="shared" si="1"/>
        <v/>
      </c>
    </row>
    <row r="95" s="292" customFormat="1" ht="38.1" customHeight="1" spans="1:6">
      <c r="A95" s="303">
        <v>2121903</v>
      </c>
      <c r="B95" s="304" t="s">
        <v>1344</v>
      </c>
      <c r="C95" s="354">
        <v>0</v>
      </c>
      <c r="D95" s="310"/>
      <c r="E95" s="310">
        <v>0</v>
      </c>
      <c r="F95" s="121" t="str">
        <f t="shared" si="1"/>
        <v/>
      </c>
    </row>
    <row r="96" s="292" customFormat="1" ht="38.1" customHeight="1" spans="1:6">
      <c r="A96" s="303">
        <v>2121904</v>
      </c>
      <c r="B96" s="304" t="s">
        <v>1345</v>
      </c>
      <c r="C96" s="354">
        <v>0</v>
      </c>
      <c r="D96" s="310"/>
      <c r="E96" s="310">
        <v>0</v>
      </c>
      <c r="F96" s="121" t="str">
        <f t="shared" si="1"/>
        <v/>
      </c>
    </row>
    <row r="97" ht="38.1" customHeight="1" spans="1:6">
      <c r="A97" s="303">
        <v>2121905</v>
      </c>
      <c r="B97" s="304" t="s">
        <v>1348</v>
      </c>
      <c r="C97" s="354">
        <v>0</v>
      </c>
      <c r="D97" s="310"/>
      <c r="E97" s="310">
        <v>0</v>
      </c>
      <c r="F97" s="121" t="str">
        <f t="shared" si="1"/>
        <v/>
      </c>
    </row>
    <row r="98" ht="38.1" customHeight="1" spans="1:6">
      <c r="A98" s="303">
        <v>2121906</v>
      </c>
      <c r="B98" s="304" t="s">
        <v>1350</v>
      </c>
      <c r="C98" s="354">
        <v>0</v>
      </c>
      <c r="D98" s="310"/>
      <c r="E98" s="310">
        <v>0</v>
      </c>
      <c r="F98" s="121" t="str">
        <f t="shared" si="1"/>
        <v/>
      </c>
    </row>
    <row r="99" ht="38.1" customHeight="1" spans="1:6">
      <c r="A99" s="303">
        <v>2121907</v>
      </c>
      <c r="B99" s="304" t="s">
        <v>1351</v>
      </c>
      <c r="C99" s="354">
        <v>0</v>
      </c>
      <c r="D99" s="310"/>
      <c r="E99" s="310">
        <v>0</v>
      </c>
      <c r="F99" s="121" t="str">
        <f t="shared" si="1"/>
        <v/>
      </c>
    </row>
    <row r="100" s="292" customFormat="1" ht="38.1" customHeight="1" spans="1:6">
      <c r="A100" s="303">
        <v>2121999</v>
      </c>
      <c r="B100" s="304" t="s">
        <v>1378</v>
      </c>
      <c r="C100" s="354">
        <v>0</v>
      </c>
      <c r="D100" s="310"/>
      <c r="E100" s="310">
        <v>0</v>
      </c>
      <c r="F100" s="121" t="str">
        <f t="shared" si="1"/>
        <v/>
      </c>
    </row>
    <row r="101" s="292" customFormat="1" ht="42" customHeight="1" spans="1:6">
      <c r="A101" s="306">
        <v>213</v>
      </c>
      <c r="B101" s="300" t="s">
        <v>1379</v>
      </c>
      <c r="C101" s="307">
        <f>SUM(C102,C107,C112,C117,C120)</f>
        <v>198</v>
      </c>
      <c r="D101" s="307">
        <v>191</v>
      </c>
      <c r="E101" s="307">
        <f>SUM(E102,E107,E112,E117,E120)</f>
        <v>15</v>
      </c>
      <c r="F101" s="117">
        <f t="shared" si="1"/>
        <v>-0.921</v>
      </c>
    </row>
    <row r="102" ht="42" customHeight="1" spans="1:6">
      <c r="A102" s="303">
        <v>21366</v>
      </c>
      <c r="B102" s="343" t="s">
        <v>1380</v>
      </c>
      <c r="C102" s="310">
        <f>SUM(C103:C106)</f>
        <v>198</v>
      </c>
      <c r="D102" s="310">
        <v>191</v>
      </c>
      <c r="E102" s="310">
        <f>SUM(E103:E106)</f>
        <v>15</v>
      </c>
      <c r="F102" s="121">
        <f t="shared" si="1"/>
        <v>-0.921</v>
      </c>
    </row>
    <row r="103" s="292" customFormat="1" ht="38.1" customHeight="1" spans="1:6">
      <c r="A103" s="303">
        <v>2136601</v>
      </c>
      <c r="B103" s="304" t="s">
        <v>1323</v>
      </c>
      <c r="C103" s="354">
        <v>0</v>
      </c>
      <c r="D103" s="310"/>
      <c r="E103" s="305">
        <v>0</v>
      </c>
      <c r="F103" s="121" t="str">
        <f t="shared" si="1"/>
        <v/>
      </c>
    </row>
    <row r="104" s="292" customFormat="1" ht="38.1" customHeight="1" spans="1:6">
      <c r="A104" s="303">
        <v>2136602</v>
      </c>
      <c r="B104" s="304" t="s">
        <v>1381</v>
      </c>
      <c r="C104" s="354">
        <v>0</v>
      </c>
      <c r="D104" s="310"/>
      <c r="E104" s="305">
        <v>0</v>
      </c>
      <c r="F104" s="121" t="str">
        <f t="shared" si="1"/>
        <v/>
      </c>
    </row>
    <row r="105" s="292" customFormat="1" ht="38.1" customHeight="1" spans="1:6">
      <c r="A105" s="303">
        <v>2136603</v>
      </c>
      <c r="B105" s="304" t="s">
        <v>1382</v>
      </c>
      <c r="C105" s="354">
        <v>0</v>
      </c>
      <c r="D105" s="310"/>
      <c r="E105" s="305">
        <v>0</v>
      </c>
      <c r="F105" s="121" t="str">
        <f t="shared" si="1"/>
        <v/>
      </c>
    </row>
    <row r="106" s="292" customFormat="1" ht="38.1" customHeight="1" spans="1:6">
      <c r="A106" s="303">
        <v>2136699</v>
      </c>
      <c r="B106" s="304" t="s">
        <v>1383</v>
      </c>
      <c r="C106" s="310">
        <v>198</v>
      </c>
      <c r="D106" s="310">
        <v>191</v>
      </c>
      <c r="E106" s="310">
        <v>15</v>
      </c>
      <c r="F106" s="121">
        <f t="shared" si="1"/>
        <v>-0.921</v>
      </c>
    </row>
    <row r="107" s="292" customFormat="1" ht="38.1" customHeight="1" spans="1:6">
      <c r="A107" s="303">
        <v>21367</v>
      </c>
      <c r="B107" s="343" t="s">
        <v>1384</v>
      </c>
      <c r="C107" s="310">
        <f>SUM(C108:C111)</f>
        <v>0</v>
      </c>
      <c r="D107" s="310">
        <v>0</v>
      </c>
      <c r="E107" s="310">
        <f>SUM(E108:E111)</f>
        <v>0</v>
      </c>
      <c r="F107" s="121" t="str">
        <f t="shared" si="1"/>
        <v/>
      </c>
    </row>
    <row r="108" ht="38.1" customHeight="1" spans="1:6">
      <c r="A108" s="303">
        <v>2136701</v>
      </c>
      <c r="B108" s="304" t="s">
        <v>1323</v>
      </c>
      <c r="C108" s="354">
        <v>0</v>
      </c>
      <c r="D108" s="310"/>
      <c r="E108" s="310">
        <v>0</v>
      </c>
      <c r="F108" s="121" t="str">
        <f t="shared" si="1"/>
        <v/>
      </c>
    </row>
    <row r="109" s="292" customFormat="1" ht="38.1" customHeight="1" spans="1:6">
      <c r="A109" s="303">
        <v>2136702</v>
      </c>
      <c r="B109" s="304" t="s">
        <v>1381</v>
      </c>
      <c r="C109" s="354">
        <v>0</v>
      </c>
      <c r="D109" s="310"/>
      <c r="E109" s="305">
        <v>0</v>
      </c>
      <c r="F109" s="121" t="str">
        <f t="shared" si="1"/>
        <v/>
      </c>
    </row>
    <row r="110" s="292" customFormat="1" ht="38.1" customHeight="1" spans="1:6">
      <c r="A110" s="303">
        <v>2136703</v>
      </c>
      <c r="B110" s="304" t="s">
        <v>1385</v>
      </c>
      <c r="C110" s="354">
        <v>0</v>
      </c>
      <c r="D110" s="310"/>
      <c r="E110" s="305">
        <v>0</v>
      </c>
      <c r="F110" s="121" t="str">
        <f t="shared" si="1"/>
        <v/>
      </c>
    </row>
    <row r="111" s="292" customFormat="1" ht="38.1" customHeight="1" spans="1:6">
      <c r="A111" s="303">
        <v>2136799</v>
      </c>
      <c r="B111" s="304" t="s">
        <v>1386</v>
      </c>
      <c r="C111" s="354">
        <v>0</v>
      </c>
      <c r="D111" s="310"/>
      <c r="E111" s="305">
        <v>0</v>
      </c>
      <c r="F111" s="121" t="str">
        <f t="shared" si="1"/>
        <v/>
      </c>
    </row>
    <row r="112" ht="42" customHeight="1" spans="1:6">
      <c r="A112" s="303">
        <v>21369</v>
      </c>
      <c r="B112" s="343" t="s">
        <v>1387</v>
      </c>
      <c r="C112" s="310">
        <f>SUM(C113:C116)</f>
        <v>0</v>
      </c>
      <c r="D112" s="310">
        <v>0</v>
      </c>
      <c r="E112" s="310">
        <f>SUM(E113:E116)</f>
        <v>0</v>
      </c>
      <c r="F112" s="121" t="str">
        <f t="shared" si="1"/>
        <v/>
      </c>
    </row>
    <row r="113" s="292" customFormat="1" ht="38.1" customHeight="1" spans="1:6">
      <c r="A113" s="303">
        <v>2136901</v>
      </c>
      <c r="B113" s="304" t="s">
        <v>797</v>
      </c>
      <c r="C113" s="354">
        <v>0</v>
      </c>
      <c r="D113" s="310"/>
      <c r="E113" s="305">
        <v>0</v>
      </c>
      <c r="F113" s="121" t="str">
        <f t="shared" si="1"/>
        <v/>
      </c>
    </row>
    <row r="114" s="292" customFormat="1" ht="38.1" customHeight="1" spans="1:6">
      <c r="A114" s="303">
        <v>2136902</v>
      </c>
      <c r="B114" s="304" t="s">
        <v>1388</v>
      </c>
      <c r="C114" s="354">
        <v>0</v>
      </c>
      <c r="D114" s="310"/>
      <c r="E114" s="305">
        <v>0</v>
      </c>
      <c r="F114" s="121" t="str">
        <f t="shared" si="1"/>
        <v/>
      </c>
    </row>
    <row r="115" s="292" customFormat="1" ht="38.1" customHeight="1" spans="1:6">
      <c r="A115" s="303">
        <v>2136903</v>
      </c>
      <c r="B115" s="304" t="s">
        <v>1389</v>
      </c>
      <c r="C115" s="354">
        <v>0</v>
      </c>
      <c r="D115" s="310"/>
      <c r="E115" s="305">
        <v>0</v>
      </c>
      <c r="F115" s="121" t="str">
        <f t="shared" si="1"/>
        <v/>
      </c>
    </row>
    <row r="116" ht="38.1" customHeight="1" spans="1:6">
      <c r="A116" s="303">
        <v>2136999</v>
      </c>
      <c r="B116" s="304" t="s">
        <v>1390</v>
      </c>
      <c r="C116" s="354">
        <v>0</v>
      </c>
      <c r="D116" s="310"/>
      <c r="E116" s="305">
        <v>0</v>
      </c>
      <c r="F116" s="121" t="str">
        <f t="shared" si="1"/>
        <v/>
      </c>
    </row>
    <row r="117" s="292" customFormat="1" ht="38.1" customHeight="1" spans="1:6">
      <c r="A117" s="312">
        <v>21370</v>
      </c>
      <c r="B117" s="343" t="s">
        <v>1391</v>
      </c>
      <c r="C117" s="310">
        <f>SUM(C118:C119)</f>
        <v>0</v>
      </c>
      <c r="D117" s="310">
        <v>0</v>
      </c>
      <c r="E117" s="310">
        <f>SUM(E118:E119)</f>
        <v>0</v>
      </c>
      <c r="F117" s="121" t="str">
        <f t="shared" si="1"/>
        <v/>
      </c>
    </row>
    <row r="118" s="292" customFormat="1" ht="38.1" customHeight="1" spans="1:6">
      <c r="A118" s="312">
        <v>2137001</v>
      </c>
      <c r="B118" s="304" t="s">
        <v>1323</v>
      </c>
      <c r="C118" s="354">
        <v>0</v>
      </c>
      <c r="D118" s="310"/>
      <c r="E118" s="305">
        <v>0</v>
      </c>
      <c r="F118" s="121" t="str">
        <f t="shared" si="1"/>
        <v/>
      </c>
    </row>
    <row r="119" ht="38.1" customHeight="1" spans="1:6">
      <c r="A119" s="312">
        <v>2137099</v>
      </c>
      <c r="B119" s="304" t="s">
        <v>1392</v>
      </c>
      <c r="C119" s="354">
        <v>0</v>
      </c>
      <c r="D119" s="310"/>
      <c r="E119" s="305">
        <v>0</v>
      </c>
      <c r="F119" s="121" t="str">
        <f t="shared" si="1"/>
        <v/>
      </c>
    </row>
    <row r="120" s="292" customFormat="1" ht="38.1" customHeight="1" spans="1:6">
      <c r="A120" s="312">
        <v>21371</v>
      </c>
      <c r="B120" s="343" t="s">
        <v>1393</v>
      </c>
      <c r="C120" s="310">
        <f>SUM(C121:C124)</f>
        <v>0</v>
      </c>
      <c r="D120" s="310">
        <v>0</v>
      </c>
      <c r="E120" s="310">
        <f>SUM(E121:E124)</f>
        <v>0</v>
      </c>
      <c r="F120" s="121" t="str">
        <f t="shared" si="1"/>
        <v/>
      </c>
    </row>
    <row r="121" ht="38.1" customHeight="1" spans="1:6">
      <c r="A121" s="312">
        <v>2137101</v>
      </c>
      <c r="B121" s="304" t="s">
        <v>797</v>
      </c>
      <c r="C121" s="354">
        <v>0</v>
      </c>
      <c r="D121" s="310"/>
      <c r="E121" s="305">
        <v>0</v>
      </c>
      <c r="F121" s="121" t="str">
        <f t="shared" si="1"/>
        <v/>
      </c>
    </row>
    <row r="122" s="292" customFormat="1" ht="38.1" customHeight="1" spans="1:6">
      <c r="A122" s="312">
        <v>2137102</v>
      </c>
      <c r="B122" s="304" t="s">
        <v>1394</v>
      </c>
      <c r="C122" s="354">
        <v>0</v>
      </c>
      <c r="D122" s="310"/>
      <c r="E122" s="305">
        <v>0</v>
      </c>
      <c r="F122" s="121" t="str">
        <f t="shared" si="1"/>
        <v/>
      </c>
    </row>
    <row r="123" s="292" customFormat="1" ht="38.1" customHeight="1" spans="1:6">
      <c r="A123" s="312">
        <v>2137103</v>
      </c>
      <c r="B123" s="304" t="s">
        <v>1389</v>
      </c>
      <c r="C123" s="354">
        <v>0</v>
      </c>
      <c r="D123" s="310"/>
      <c r="E123" s="305">
        <v>0</v>
      </c>
      <c r="F123" s="121" t="str">
        <f t="shared" si="1"/>
        <v/>
      </c>
    </row>
    <row r="124" s="292" customFormat="1" ht="38.1" customHeight="1" spans="1:6">
      <c r="A124" s="312">
        <v>2137199</v>
      </c>
      <c r="B124" s="304" t="s">
        <v>1395</v>
      </c>
      <c r="C124" s="354">
        <v>0</v>
      </c>
      <c r="D124" s="310"/>
      <c r="E124" s="305">
        <v>0</v>
      </c>
      <c r="F124" s="121" t="str">
        <f t="shared" si="1"/>
        <v/>
      </c>
    </row>
    <row r="125" s="292" customFormat="1" ht="42" customHeight="1" spans="1:6">
      <c r="A125" s="306">
        <v>214</v>
      </c>
      <c r="B125" s="300" t="s">
        <v>1396</v>
      </c>
      <c r="C125" s="307">
        <f>SUM(C126,C131,C136,C141,C150,C157,C167,C170,C173:C174)</f>
        <v>0</v>
      </c>
      <c r="D125" s="307">
        <v>6200</v>
      </c>
      <c r="E125" s="307">
        <f>SUM(E126,E131,E136,E141,E150,E157,E167,E170,E173:E174)</f>
        <v>0</v>
      </c>
      <c r="F125" s="117">
        <f t="shared" si="1"/>
        <v>-1</v>
      </c>
    </row>
    <row r="126" s="292" customFormat="1" ht="38.1" customHeight="1" spans="1:6">
      <c r="A126" s="303">
        <v>21460</v>
      </c>
      <c r="B126" s="343" t="s">
        <v>1397</v>
      </c>
      <c r="C126" s="310">
        <f>SUM(C127:C130)</f>
        <v>0</v>
      </c>
      <c r="D126" s="310">
        <v>0</v>
      </c>
      <c r="E126" s="310">
        <f>SUM(E127:E130)</f>
        <v>0</v>
      </c>
      <c r="F126" s="121" t="str">
        <f t="shared" si="1"/>
        <v/>
      </c>
    </row>
    <row r="127" ht="38.1" customHeight="1" spans="1:6">
      <c r="A127" s="303">
        <v>2146001</v>
      </c>
      <c r="B127" s="304" t="s">
        <v>828</v>
      </c>
      <c r="C127" s="354">
        <v>0</v>
      </c>
      <c r="D127" s="310"/>
      <c r="E127" s="305">
        <v>0</v>
      </c>
      <c r="F127" s="121" t="str">
        <f t="shared" si="1"/>
        <v/>
      </c>
    </row>
    <row r="128" s="292" customFormat="1" ht="38.1" customHeight="1" spans="1:6">
      <c r="A128" s="303">
        <v>2146002</v>
      </c>
      <c r="B128" s="304" t="s">
        <v>829</v>
      </c>
      <c r="C128" s="354">
        <v>0</v>
      </c>
      <c r="D128" s="310"/>
      <c r="E128" s="305">
        <v>0</v>
      </c>
      <c r="F128" s="121" t="str">
        <f t="shared" si="1"/>
        <v/>
      </c>
    </row>
    <row r="129" s="292" customFormat="1" ht="38.1" customHeight="1" spans="1:6">
      <c r="A129" s="303">
        <v>2146003</v>
      </c>
      <c r="B129" s="304" t="s">
        <v>1398</v>
      </c>
      <c r="C129" s="354">
        <v>0</v>
      </c>
      <c r="D129" s="310"/>
      <c r="E129" s="305">
        <v>0</v>
      </c>
      <c r="F129" s="121" t="str">
        <f t="shared" si="1"/>
        <v/>
      </c>
    </row>
    <row r="130" s="292" customFormat="1" ht="38.1" customHeight="1" spans="1:6">
      <c r="A130" s="303">
        <v>2146099</v>
      </c>
      <c r="B130" s="304" t="s">
        <v>1399</v>
      </c>
      <c r="C130" s="354">
        <v>0</v>
      </c>
      <c r="D130" s="310"/>
      <c r="E130" s="305">
        <v>0</v>
      </c>
      <c r="F130" s="121" t="str">
        <f t="shared" si="1"/>
        <v/>
      </c>
    </row>
    <row r="131" ht="38.1" customHeight="1" spans="1:6">
      <c r="A131" s="303">
        <v>21462</v>
      </c>
      <c r="B131" s="343" t="s">
        <v>1400</v>
      </c>
      <c r="C131" s="310">
        <f>SUM(C132:C135)</f>
        <v>0</v>
      </c>
      <c r="D131" s="310">
        <v>0</v>
      </c>
      <c r="E131" s="310">
        <f>SUM(E132:E135)</f>
        <v>0</v>
      </c>
      <c r="F131" s="121" t="str">
        <f t="shared" si="1"/>
        <v/>
      </c>
    </row>
    <row r="132" ht="38.1" customHeight="1" spans="1:6">
      <c r="A132" s="303">
        <v>2146201</v>
      </c>
      <c r="B132" s="304" t="s">
        <v>1398</v>
      </c>
      <c r="C132" s="354">
        <v>0</v>
      </c>
      <c r="D132" s="310"/>
      <c r="E132" s="305">
        <v>0</v>
      </c>
      <c r="F132" s="121" t="str">
        <f t="shared" si="1"/>
        <v/>
      </c>
    </row>
    <row r="133" s="292" customFormat="1" ht="38.1" customHeight="1" spans="1:6">
      <c r="A133" s="303">
        <v>2146202</v>
      </c>
      <c r="B133" s="304" t="s">
        <v>1401</v>
      </c>
      <c r="C133" s="354">
        <v>0</v>
      </c>
      <c r="D133" s="310"/>
      <c r="E133" s="305">
        <v>0</v>
      </c>
      <c r="F133" s="121" t="str">
        <f t="shared" ref="F133:F196" si="2">IF(D133&gt;0,(E133-D133)/D133,"")</f>
        <v/>
      </c>
    </row>
    <row r="134" ht="38.1" customHeight="1" spans="1:6">
      <c r="A134" s="303">
        <v>2146203</v>
      </c>
      <c r="B134" s="304" t="s">
        <v>1402</v>
      </c>
      <c r="C134" s="354">
        <v>0</v>
      </c>
      <c r="D134" s="310"/>
      <c r="E134" s="305">
        <v>0</v>
      </c>
      <c r="F134" s="121" t="str">
        <f t="shared" si="2"/>
        <v/>
      </c>
    </row>
    <row r="135" ht="38.1" customHeight="1" spans="1:6">
      <c r="A135" s="303">
        <v>2146299</v>
      </c>
      <c r="B135" s="304" t="s">
        <v>1403</v>
      </c>
      <c r="C135" s="354">
        <v>0</v>
      </c>
      <c r="D135" s="310"/>
      <c r="E135" s="305">
        <v>0</v>
      </c>
      <c r="F135" s="121" t="str">
        <f t="shared" si="2"/>
        <v/>
      </c>
    </row>
    <row r="136" s="292" customFormat="1" ht="42" customHeight="1" spans="1:6">
      <c r="A136" s="303">
        <v>21463</v>
      </c>
      <c r="B136" s="343" t="s">
        <v>1404</v>
      </c>
      <c r="C136" s="310">
        <f>SUM(C137:C140)</f>
        <v>0</v>
      </c>
      <c r="D136" s="310">
        <v>0</v>
      </c>
      <c r="E136" s="310">
        <f>SUM(E137:E140)</f>
        <v>0</v>
      </c>
      <c r="F136" s="121" t="str">
        <f t="shared" si="2"/>
        <v/>
      </c>
    </row>
    <row r="137" s="292" customFormat="1" ht="38.1" customHeight="1" spans="1:6">
      <c r="A137" s="303">
        <v>2146301</v>
      </c>
      <c r="B137" s="304" t="s">
        <v>1405</v>
      </c>
      <c r="C137" s="354">
        <v>0</v>
      </c>
      <c r="D137" s="310"/>
      <c r="E137" s="305">
        <v>0</v>
      </c>
      <c r="F137" s="121" t="str">
        <f t="shared" si="2"/>
        <v/>
      </c>
    </row>
    <row r="138" s="292" customFormat="1" ht="38.1" customHeight="1" spans="1:6">
      <c r="A138" s="303">
        <v>2146302</v>
      </c>
      <c r="B138" s="304" t="s">
        <v>1406</v>
      </c>
      <c r="C138" s="354">
        <v>0</v>
      </c>
      <c r="D138" s="310"/>
      <c r="E138" s="305">
        <v>0</v>
      </c>
      <c r="F138" s="121" t="str">
        <f t="shared" si="2"/>
        <v/>
      </c>
    </row>
    <row r="139" s="292" customFormat="1" ht="38.1" customHeight="1" spans="1:6">
      <c r="A139" s="303">
        <v>2146303</v>
      </c>
      <c r="B139" s="304" t="s">
        <v>1407</v>
      </c>
      <c r="C139" s="354">
        <v>0</v>
      </c>
      <c r="D139" s="310"/>
      <c r="E139" s="305">
        <v>0</v>
      </c>
      <c r="F139" s="121" t="str">
        <f t="shared" si="2"/>
        <v/>
      </c>
    </row>
    <row r="140" s="292" customFormat="1" ht="38.1" customHeight="1" spans="1:6">
      <c r="A140" s="303">
        <v>2146399</v>
      </c>
      <c r="B140" s="304" t="s">
        <v>1408</v>
      </c>
      <c r="C140" s="354">
        <v>0</v>
      </c>
      <c r="D140" s="310"/>
      <c r="E140" s="305">
        <v>0</v>
      </c>
      <c r="F140" s="121" t="str">
        <f t="shared" si="2"/>
        <v/>
      </c>
    </row>
    <row r="141" s="292" customFormat="1" ht="38.1" customHeight="1" spans="1:6">
      <c r="A141" s="303">
        <v>21464</v>
      </c>
      <c r="B141" s="343" t="s">
        <v>1409</v>
      </c>
      <c r="C141" s="310">
        <f>SUM(C142:C149)</f>
        <v>0</v>
      </c>
      <c r="D141" s="310">
        <v>0</v>
      </c>
      <c r="E141" s="310">
        <f>SUM(E142:E149)</f>
        <v>0</v>
      </c>
      <c r="F141" s="121" t="str">
        <f t="shared" si="2"/>
        <v/>
      </c>
    </row>
    <row r="142" s="292" customFormat="1" ht="38.1" customHeight="1" spans="1:6">
      <c r="A142" s="303">
        <v>2146401</v>
      </c>
      <c r="B142" s="304" t="s">
        <v>1410</v>
      </c>
      <c r="C142" s="354">
        <v>0</v>
      </c>
      <c r="D142" s="310"/>
      <c r="E142" s="305">
        <v>0</v>
      </c>
      <c r="F142" s="121" t="str">
        <f t="shared" si="2"/>
        <v/>
      </c>
    </row>
    <row r="143" s="292" customFormat="1" ht="38.1" customHeight="1" spans="1:6">
      <c r="A143" s="303">
        <v>2146402</v>
      </c>
      <c r="B143" s="304" t="s">
        <v>1411</v>
      </c>
      <c r="C143" s="354">
        <v>0</v>
      </c>
      <c r="D143" s="310"/>
      <c r="E143" s="305">
        <v>0</v>
      </c>
      <c r="F143" s="121" t="str">
        <f t="shared" si="2"/>
        <v/>
      </c>
    </row>
    <row r="144" s="292" customFormat="1" ht="38.1" customHeight="1" spans="1:6">
      <c r="A144" s="303">
        <v>2146403</v>
      </c>
      <c r="B144" s="304" t="s">
        <v>1412</v>
      </c>
      <c r="C144" s="354">
        <v>0</v>
      </c>
      <c r="D144" s="310"/>
      <c r="E144" s="305">
        <v>0</v>
      </c>
      <c r="F144" s="121" t="str">
        <f t="shared" si="2"/>
        <v/>
      </c>
    </row>
    <row r="145" s="292" customFormat="1" ht="38.1" customHeight="1" spans="1:6">
      <c r="A145" s="303">
        <v>2146404</v>
      </c>
      <c r="B145" s="304" t="s">
        <v>1413</v>
      </c>
      <c r="C145" s="354">
        <v>0</v>
      </c>
      <c r="D145" s="310"/>
      <c r="E145" s="305">
        <v>0</v>
      </c>
      <c r="F145" s="121" t="str">
        <f t="shared" si="2"/>
        <v/>
      </c>
    </row>
    <row r="146" s="292" customFormat="1" ht="38.1" customHeight="1" spans="1:6">
      <c r="A146" s="303">
        <v>2146405</v>
      </c>
      <c r="B146" s="304" t="s">
        <v>1414</v>
      </c>
      <c r="C146" s="354">
        <v>0</v>
      </c>
      <c r="D146" s="310"/>
      <c r="E146" s="305">
        <v>0</v>
      </c>
      <c r="F146" s="121" t="str">
        <f t="shared" si="2"/>
        <v/>
      </c>
    </row>
    <row r="147" s="292" customFormat="1" ht="38.1" customHeight="1" spans="1:6">
      <c r="A147" s="303">
        <v>2146406</v>
      </c>
      <c r="B147" s="304" t="s">
        <v>1415</v>
      </c>
      <c r="C147" s="354">
        <v>0</v>
      </c>
      <c r="D147" s="310"/>
      <c r="E147" s="305">
        <v>0</v>
      </c>
      <c r="F147" s="121" t="str">
        <f t="shared" si="2"/>
        <v/>
      </c>
    </row>
    <row r="148" s="292" customFormat="1" ht="38.1" customHeight="1" spans="1:6">
      <c r="A148" s="303">
        <v>2146407</v>
      </c>
      <c r="B148" s="304" t="s">
        <v>1416</v>
      </c>
      <c r="C148" s="354">
        <v>0</v>
      </c>
      <c r="D148" s="310"/>
      <c r="E148" s="305">
        <v>0</v>
      </c>
      <c r="F148" s="121" t="str">
        <f t="shared" si="2"/>
        <v/>
      </c>
    </row>
    <row r="149" s="292" customFormat="1" ht="38.1" customHeight="1" spans="1:6">
      <c r="A149" s="303">
        <v>2146499</v>
      </c>
      <c r="B149" s="304" t="s">
        <v>1417</v>
      </c>
      <c r="C149" s="354">
        <v>0</v>
      </c>
      <c r="D149" s="310"/>
      <c r="E149" s="305">
        <v>0</v>
      </c>
      <c r="F149" s="121" t="str">
        <f t="shared" si="2"/>
        <v/>
      </c>
    </row>
    <row r="150" s="292" customFormat="1" ht="38.1" customHeight="1" spans="1:6">
      <c r="A150" s="303">
        <v>21468</v>
      </c>
      <c r="B150" s="343" t="s">
        <v>1418</v>
      </c>
      <c r="C150" s="310">
        <f>SUM(C151:C156)</f>
        <v>0</v>
      </c>
      <c r="D150" s="310">
        <v>0</v>
      </c>
      <c r="E150" s="310">
        <f>SUM(E151:E156)</f>
        <v>0</v>
      </c>
      <c r="F150" s="121" t="str">
        <f t="shared" si="2"/>
        <v/>
      </c>
    </row>
    <row r="151" s="292" customFormat="1" ht="38.1" customHeight="1" spans="1:6">
      <c r="A151" s="303">
        <v>2146801</v>
      </c>
      <c r="B151" s="304" t="s">
        <v>1419</v>
      </c>
      <c r="C151" s="354">
        <v>0</v>
      </c>
      <c r="D151" s="310"/>
      <c r="E151" s="305">
        <v>0</v>
      </c>
      <c r="F151" s="121" t="str">
        <f t="shared" si="2"/>
        <v/>
      </c>
    </row>
    <row r="152" s="292" customFormat="1" ht="38.1" customHeight="1" spans="1:6">
      <c r="A152" s="303">
        <v>2146802</v>
      </c>
      <c r="B152" s="304" t="s">
        <v>1420</v>
      </c>
      <c r="C152" s="354">
        <v>0</v>
      </c>
      <c r="D152" s="310"/>
      <c r="E152" s="305">
        <v>0</v>
      </c>
      <c r="F152" s="121" t="str">
        <f t="shared" si="2"/>
        <v/>
      </c>
    </row>
    <row r="153" ht="38.1" customHeight="1" spans="1:6">
      <c r="A153" s="303">
        <v>2146803</v>
      </c>
      <c r="B153" s="304" t="s">
        <v>1421</v>
      </c>
      <c r="C153" s="354">
        <v>0</v>
      </c>
      <c r="D153" s="310"/>
      <c r="E153" s="305">
        <v>0</v>
      </c>
      <c r="F153" s="121" t="str">
        <f t="shared" si="2"/>
        <v/>
      </c>
    </row>
    <row r="154" ht="38.1" customHeight="1" spans="1:6">
      <c r="A154" s="303">
        <v>2146804</v>
      </c>
      <c r="B154" s="304" t="s">
        <v>1422</v>
      </c>
      <c r="C154" s="354">
        <v>0</v>
      </c>
      <c r="D154" s="310"/>
      <c r="E154" s="305">
        <v>0</v>
      </c>
      <c r="F154" s="121" t="str">
        <f t="shared" si="2"/>
        <v/>
      </c>
    </row>
    <row r="155" s="292" customFormat="1" ht="38.1" customHeight="1" spans="1:6">
      <c r="A155" s="303">
        <v>2146805</v>
      </c>
      <c r="B155" s="304" t="s">
        <v>1423</v>
      </c>
      <c r="C155" s="354">
        <v>0</v>
      </c>
      <c r="D155" s="310"/>
      <c r="E155" s="305">
        <v>0</v>
      </c>
      <c r="F155" s="121" t="str">
        <f t="shared" si="2"/>
        <v/>
      </c>
    </row>
    <row r="156" ht="38.1" customHeight="1" spans="1:6">
      <c r="A156" s="303">
        <v>2146899</v>
      </c>
      <c r="B156" s="304" t="s">
        <v>1424</v>
      </c>
      <c r="C156" s="354">
        <v>0</v>
      </c>
      <c r="D156" s="310"/>
      <c r="E156" s="305">
        <v>0</v>
      </c>
      <c r="F156" s="121" t="str">
        <f t="shared" si="2"/>
        <v/>
      </c>
    </row>
    <row r="157" ht="42" customHeight="1" spans="1:6">
      <c r="A157" s="303">
        <v>21469</v>
      </c>
      <c r="B157" s="343" t="s">
        <v>1425</v>
      </c>
      <c r="C157" s="310">
        <f>SUM(C158:C166)</f>
        <v>0</v>
      </c>
      <c r="D157" s="310">
        <v>0</v>
      </c>
      <c r="E157" s="310">
        <f>SUM(E158:E166)</f>
        <v>0</v>
      </c>
      <c r="F157" s="121" t="str">
        <f t="shared" si="2"/>
        <v/>
      </c>
    </row>
    <row r="158" s="292" customFormat="1" ht="38.1" customHeight="1" spans="1:6">
      <c r="A158" s="303">
        <v>2146901</v>
      </c>
      <c r="B158" s="304" t="s">
        <v>1426</v>
      </c>
      <c r="C158" s="354">
        <v>0</v>
      </c>
      <c r="D158" s="310"/>
      <c r="E158" s="305">
        <v>0</v>
      </c>
      <c r="F158" s="121" t="str">
        <f t="shared" si="2"/>
        <v/>
      </c>
    </row>
    <row r="159" s="292" customFormat="1" ht="38.1" customHeight="1" spans="1:6">
      <c r="A159" s="303">
        <v>2146902</v>
      </c>
      <c r="B159" s="304" t="s">
        <v>856</v>
      </c>
      <c r="C159" s="354">
        <v>0</v>
      </c>
      <c r="D159" s="310"/>
      <c r="E159" s="305">
        <v>0</v>
      </c>
      <c r="F159" s="121" t="str">
        <f t="shared" si="2"/>
        <v/>
      </c>
    </row>
    <row r="160" s="292" customFormat="1" ht="38.1" customHeight="1" spans="1:6">
      <c r="A160" s="303">
        <v>2146903</v>
      </c>
      <c r="B160" s="304" t="s">
        <v>1427</v>
      </c>
      <c r="C160" s="354">
        <v>0</v>
      </c>
      <c r="D160" s="310"/>
      <c r="E160" s="305">
        <v>0</v>
      </c>
      <c r="F160" s="121" t="str">
        <f t="shared" si="2"/>
        <v/>
      </c>
    </row>
    <row r="161" s="292" customFormat="1" ht="38.1" customHeight="1" spans="1:6">
      <c r="A161" s="303">
        <v>2146904</v>
      </c>
      <c r="B161" s="304" t="s">
        <v>1428</v>
      </c>
      <c r="C161" s="354">
        <v>0</v>
      </c>
      <c r="D161" s="310"/>
      <c r="E161" s="305">
        <v>0</v>
      </c>
      <c r="F161" s="121" t="str">
        <f t="shared" si="2"/>
        <v/>
      </c>
    </row>
    <row r="162" s="292" customFormat="1" ht="38.1" customHeight="1" spans="1:6">
      <c r="A162" s="303">
        <v>2146906</v>
      </c>
      <c r="B162" s="304" t="s">
        <v>1429</v>
      </c>
      <c r="C162" s="354">
        <v>0</v>
      </c>
      <c r="D162" s="310"/>
      <c r="E162" s="305">
        <v>0</v>
      </c>
      <c r="F162" s="121" t="str">
        <f t="shared" si="2"/>
        <v/>
      </c>
    </row>
    <row r="163" s="292" customFormat="1" ht="38.1" customHeight="1" spans="1:6">
      <c r="A163" s="303">
        <v>2146907</v>
      </c>
      <c r="B163" s="304" t="s">
        <v>1430</v>
      </c>
      <c r="C163" s="354">
        <v>0</v>
      </c>
      <c r="D163" s="310"/>
      <c r="E163" s="305">
        <v>0</v>
      </c>
      <c r="F163" s="121" t="str">
        <f t="shared" si="2"/>
        <v/>
      </c>
    </row>
    <row r="164" s="292" customFormat="1" ht="38.1" customHeight="1" spans="1:6">
      <c r="A164" s="303">
        <v>2146908</v>
      </c>
      <c r="B164" s="304" t="s">
        <v>1431</v>
      </c>
      <c r="C164" s="354">
        <v>0</v>
      </c>
      <c r="D164" s="310"/>
      <c r="E164" s="305">
        <v>0</v>
      </c>
      <c r="F164" s="121" t="str">
        <f t="shared" si="2"/>
        <v/>
      </c>
    </row>
    <row r="165" s="292" customFormat="1" ht="38.1" customHeight="1" spans="1:6">
      <c r="A165" s="308">
        <v>2146909</v>
      </c>
      <c r="B165" s="304" t="s">
        <v>1909</v>
      </c>
      <c r="C165" s="354">
        <v>0</v>
      </c>
      <c r="D165" s="310"/>
      <c r="E165" s="305">
        <v>0</v>
      </c>
      <c r="F165" s="121" t="str">
        <f t="shared" si="2"/>
        <v/>
      </c>
    </row>
    <row r="166" ht="38.1" customHeight="1" spans="1:6">
      <c r="A166" s="303">
        <v>2146999</v>
      </c>
      <c r="B166" s="304" t="s">
        <v>1432</v>
      </c>
      <c r="C166" s="354">
        <v>0</v>
      </c>
      <c r="D166" s="310">
        <v>0</v>
      </c>
      <c r="E166" s="305">
        <v>0</v>
      </c>
      <c r="F166" s="121" t="str">
        <f t="shared" si="2"/>
        <v/>
      </c>
    </row>
    <row r="167" ht="38.1" customHeight="1" spans="1:6">
      <c r="A167" s="303">
        <v>21470</v>
      </c>
      <c r="B167" s="343" t="s">
        <v>1433</v>
      </c>
      <c r="C167" s="310">
        <f>SUM(C168:C169)</f>
        <v>0</v>
      </c>
      <c r="D167" s="310"/>
      <c r="E167" s="310">
        <f>SUM(E168:E169)</f>
        <v>0</v>
      </c>
      <c r="F167" s="121" t="str">
        <f t="shared" si="2"/>
        <v/>
      </c>
    </row>
    <row r="168" s="292" customFormat="1" ht="38.1" customHeight="1" spans="1:6">
      <c r="A168" s="303">
        <v>2147001</v>
      </c>
      <c r="B168" s="304" t="s">
        <v>828</v>
      </c>
      <c r="C168" s="354">
        <v>0</v>
      </c>
      <c r="D168" s="310"/>
      <c r="E168" s="305">
        <v>0</v>
      </c>
      <c r="F168" s="121" t="str">
        <f t="shared" si="2"/>
        <v/>
      </c>
    </row>
    <row r="169" s="292" customFormat="1" ht="38.1" customHeight="1" spans="1:6">
      <c r="A169" s="303">
        <v>2147099</v>
      </c>
      <c r="B169" s="304" t="s">
        <v>1434</v>
      </c>
      <c r="C169" s="354">
        <v>0</v>
      </c>
      <c r="D169" s="310">
        <v>6200</v>
      </c>
      <c r="E169" s="305">
        <v>0</v>
      </c>
      <c r="F169" s="121">
        <f t="shared" si="2"/>
        <v>-1</v>
      </c>
    </row>
    <row r="170" s="292" customFormat="1" ht="42" customHeight="1" spans="1:6">
      <c r="A170" s="303">
        <v>21471</v>
      </c>
      <c r="B170" s="343" t="s">
        <v>1435</v>
      </c>
      <c r="C170" s="310">
        <f>SUM(C171:C172)</f>
        <v>0</v>
      </c>
      <c r="D170" s="310">
        <v>6200</v>
      </c>
      <c r="E170" s="310">
        <f>SUM(E171:E172)</f>
        <v>0</v>
      </c>
      <c r="F170" s="121">
        <f t="shared" si="2"/>
        <v>-1</v>
      </c>
    </row>
    <row r="171" s="292" customFormat="1" ht="38.1" customHeight="1" spans="1:6">
      <c r="A171" s="303">
        <v>2147101</v>
      </c>
      <c r="B171" s="304" t="s">
        <v>828</v>
      </c>
      <c r="C171" s="354">
        <v>0</v>
      </c>
      <c r="D171" s="310"/>
      <c r="E171" s="305">
        <v>0</v>
      </c>
      <c r="F171" s="121" t="str">
        <f t="shared" si="2"/>
        <v/>
      </c>
    </row>
    <row r="172" s="292" customFormat="1" ht="38.1" customHeight="1" spans="1:6">
      <c r="A172" s="303">
        <v>2147199</v>
      </c>
      <c r="B172" s="304" t="s">
        <v>1436</v>
      </c>
      <c r="C172" s="354">
        <v>0</v>
      </c>
      <c r="D172" s="310"/>
      <c r="E172" s="305">
        <v>0</v>
      </c>
      <c r="F172" s="121" t="str">
        <f t="shared" si="2"/>
        <v/>
      </c>
    </row>
    <row r="173" s="292" customFormat="1" ht="38.1" customHeight="1" spans="1:6">
      <c r="A173" s="303">
        <v>21472</v>
      </c>
      <c r="B173" s="343" t="s">
        <v>1437</v>
      </c>
      <c r="C173" s="310"/>
      <c r="D173" s="310">
        <v>0</v>
      </c>
      <c r="E173" s="310"/>
      <c r="F173" s="121" t="str">
        <f t="shared" si="2"/>
        <v/>
      </c>
    </row>
    <row r="174" ht="38.1" customHeight="1" spans="1:6">
      <c r="A174" s="303">
        <v>21473</v>
      </c>
      <c r="B174" s="343" t="s">
        <v>1438</v>
      </c>
      <c r="C174" s="310">
        <f>SUM(C175:C177)</f>
        <v>0</v>
      </c>
      <c r="D174" s="310"/>
      <c r="E174" s="310">
        <f>SUM(E175:E177)</f>
        <v>0</v>
      </c>
      <c r="F174" s="121" t="str">
        <f t="shared" si="2"/>
        <v/>
      </c>
    </row>
    <row r="175" ht="38.1" customHeight="1" spans="1:6">
      <c r="A175" s="303">
        <v>2147301</v>
      </c>
      <c r="B175" s="304" t="s">
        <v>1405</v>
      </c>
      <c r="C175" s="354">
        <v>0</v>
      </c>
      <c r="D175" s="310"/>
      <c r="E175" s="305">
        <v>0</v>
      </c>
      <c r="F175" s="121" t="str">
        <f t="shared" si="2"/>
        <v/>
      </c>
    </row>
    <row r="176" ht="38.1" customHeight="1" spans="1:6">
      <c r="A176" s="303">
        <v>2147303</v>
      </c>
      <c r="B176" s="304" t="s">
        <v>1407</v>
      </c>
      <c r="C176" s="354">
        <v>0</v>
      </c>
      <c r="D176" s="310"/>
      <c r="E176" s="305">
        <v>0</v>
      </c>
      <c r="F176" s="121" t="str">
        <f t="shared" si="2"/>
        <v/>
      </c>
    </row>
    <row r="177" s="292" customFormat="1" ht="38.1" customHeight="1" spans="1:6">
      <c r="A177" s="303">
        <v>2147399</v>
      </c>
      <c r="B177" s="304" t="s">
        <v>1439</v>
      </c>
      <c r="C177" s="354">
        <v>0</v>
      </c>
      <c r="D177" s="310">
        <v>0</v>
      </c>
      <c r="E177" s="305">
        <v>0</v>
      </c>
      <c r="F177" s="121" t="str">
        <f t="shared" si="2"/>
        <v/>
      </c>
    </row>
    <row r="178" ht="42" customHeight="1" spans="1:6">
      <c r="A178" s="306">
        <v>215</v>
      </c>
      <c r="B178" s="300" t="s">
        <v>1440</v>
      </c>
      <c r="C178" s="307">
        <f>SUM(C179)</f>
        <v>0</v>
      </c>
      <c r="D178" s="307">
        <v>0</v>
      </c>
      <c r="E178" s="307">
        <f>SUM(E179)</f>
        <v>0</v>
      </c>
      <c r="F178" s="117" t="str">
        <f t="shared" si="2"/>
        <v/>
      </c>
    </row>
    <row r="179" ht="42" customHeight="1" spans="1:6">
      <c r="A179" s="303">
        <v>21562</v>
      </c>
      <c r="B179" s="343" t="s">
        <v>1441</v>
      </c>
      <c r="C179" s="310">
        <f>SUM(C180:C181)</f>
        <v>0</v>
      </c>
      <c r="D179" s="310"/>
      <c r="E179" s="310">
        <f>SUM(E180:E181)</f>
        <v>0</v>
      </c>
      <c r="F179" s="121" t="str">
        <f t="shared" si="2"/>
        <v/>
      </c>
    </row>
    <row r="180" ht="38.1" customHeight="1" spans="1:6">
      <c r="A180" s="303">
        <v>2156202</v>
      </c>
      <c r="B180" s="304" t="s">
        <v>1442</v>
      </c>
      <c r="C180" s="354">
        <v>0</v>
      </c>
      <c r="D180" s="310"/>
      <c r="E180" s="305">
        <v>0</v>
      </c>
      <c r="F180" s="121" t="str">
        <f t="shared" si="2"/>
        <v/>
      </c>
    </row>
    <row r="181" s="292" customFormat="1" ht="38.1" customHeight="1" spans="1:6">
      <c r="A181" s="303">
        <v>2156299</v>
      </c>
      <c r="B181" s="304" t="s">
        <v>1443</v>
      </c>
      <c r="C181" s="354">
        <v>0</v>
      </c>
      <c r="D181" s="307"/>
      <c r="E181" s="305">
        <v>0</v>
      </c>
      <c r="F181" s="121" t="str">
        <f t="shared" si="2"/>
        <v/>
      </c>
    </row>
    <row r="182" s="292" customFormat="1" ht="42" customHeight="1" spans="1:6">
      <c r="A182" s="306">
        <v>229</v>
      </c>
      <c r="B182" s="300" t="s">
        <v>1444</v>
      </c>
      <c r="C182" s="307">
        <f>SUM(C184:C187,C197)</f>
        <v>520</v>
      </c>
      <c r="D182" s="307">
        <v>700</v>
      </c>
      <c r="E182" s="307">
        <f>SUM(E184:E187,E197)</f>
        <v>655</v>
      </c>
      <c r="F182" s="117">
        <f t="shared" si="2"/>
        <v>-0.064</v>
      </c>
    </row>
    <row r="183" ht="42" customHeight="1" spans="1:6">
      <c r="A183" s="303">
        <v>22904</v>
      </c>
      <c r="B183" s="343" t="s">
        <v>1445</v>
      </c>
      <c r="C183" s="310">
        <f>SUM(C184:C186)</f>
        <v>0</v>
      </c>
      <c r="D183" s="310">
        <v>0</v>
      </c>
      <c r="E183" s="310">
        <f>SUM(E184:E186)</f>
        <v>0</v>
      </c>
      <c r="F183" s="121" t="str">
        <f t="shared" si="2"/>
        <v/>
      </c>
    </row>
    <row r="184" ht="38.1" customHeight="1" spans="1:6">
      <c r="A184" s="303">
        <v>2290401</v>
      </c>
      <c r="B184" s="304" t="s">
        <v>1446</v>
      </c>
      <c r="C184" s="354">
        <v>0</v>
      </c>
      <c r="D184" s="310"/>
      <c r="E184" s="305">
        <v>0</v>
      </c>
      <c r="F184" s="121" t="str">
        <f t="shared" si="2"/>
        <v/>
      </c>
    </row>
    <row r="185" s="292" customFormat="1" ht="38.1" customHeight="1" spans="1:6">
      <c r="A185" s="303">
        <v>2290402</v>
      </c>
      <c r="B185" s="304" t="s">
        <v>1447</v>
      </c>
      <c r="C185" s="354">
        <v>0</v>
      </c>
      <c r="D185" s="310"/>
      <c r="E185" s="305">
        <v>0</v>
      </c>
      <c r="F185" s="121" t="str">
        <f t="shared" si="2"/>
        <v/>
      </c>
    </row>
    <row r="186" s="292" customFormat="1" ht="38.1" customHeight="1" spans="1:6">
      <c r="A186" s="303">
        <v>2290403</v>
      </c>
      <c r="B186" s="304" t="s">
        <v>1448</v>
      </c>
      <c r="C186" s="354">
        <v>0</v>
      </c>
      <c r="D186" s="310"/>
      <c r="E186" s="305">
        <v>0</v>
      </c>
      <c r="F186" s="121" t="str">
        <f t="shared" si="2"/>
        <v/>
      </c>
    </row>
    <row r="187" ht="42" customHeight="1" spans="1:6">
      <c r="A187" s="303">
        <v>22908</v>
      </c>
      <c r="B187" s="343" t="s">
        <v>1449</v>
      </c>
      <c r="C187" s="310">
        <f>SUM(C188:C195)</f>
        <v>0</v>
      </c>
      <c r="D187" s="310">
        <v>0</v>
      </c>
      <c r="E187" s="310">
        <f>SUM(E188:E195)</f>
        <v>0</v>
      </c>
      <c r="F187" s="121" t="str">
        <f t="shared" si="2"/>
        <v/>
      </c>
    </row>
    <row r="188" s="292" customFormat="1" ht="38.1" customHeight="1" spans="1:6">
      <c r="A188" s="303">
        <v>2290802</v>
      </c>
      <c r="B188" s="304" t="s">
        <v>1450</v>
      </c>
      <c r="C188" s="354">
        <v>0</v>
      </c>
      <c r="D188" s="310"/>
      <c r="E188" s="305">
        <v>0</v>
      </c>
      <c r="F188" s="121" t="str">
        <f t="shared" si="2"/>
        <v/>
      </c>
    </row>
    <row r="189" ht="38.1" customHeight="1" spans="1:6">
      <c r="A189" s="303">
        <v>2290803</v>
      </c>
      <c r="B189" s="304" t="s">
        <v>1451</v>
      </c>
      <c r="C189" s="354">
        <v>0</v>
      </c>
      <c r="D189" s="310"/>
      <c r="E189" s="305">
        <v>0</v>
      </c>
      <c r="F189" s="121" t="str">
        <f t="shared" si="2"/>
        <v/>
      </c>
    </row>
    <row r="190" ht="38.1" customHeight="1" spans="1:6">
      <c r="A190" s="303">
        <v>2290804</v>
      </c>
      <c r="B190" s="304" t="s">
        <v>1452</v>
      </c>
      <c r="C190" s="354">
        <v>0</v>
      </c>
      <c r="D190" s="310"/>
      <c r="E190" s="305">
        <v>0</v>
      </c>
      <c r="F190" s="121" t="str">
        <f t="shared" si="2"/>
        <v/>
      </c>
    </row>
    <row r="191" ht="38.1" customHeight="1" spans="1:6">
      <c r="A191" s="303">
        <v>2290805</v>
      </c>
      <c r="B191" s="304" t="s">
        <v>1453</v>
      </c>
      <c r="C191" s="354">
        <v>0</v>
      </c>
      <c r="D191" s="310"/>
      <c r="E191" s="305">
        <v>0</v>
      </c>
      <c r="F191" s="121" t="str">
        <f t="shared" si="2"/>
        <v/>
      </c>
    </row>
    <row r="192" ht="38.1" customHeight="1" spans="1:6">
      <c r="A192" s="303">
        <v>2290806</v>
      </c>
      <c r="B192" s="304" t="s">
        <v>1454</v>
      </c>
      <c r="C192" s="354">
        <v>0</v>
      </c>
      <c r="D192" s="310"/>
      <c r="E192" s="305">
        <v>0</v>
      </c>
      <c r="F192" s="121" t="str">
        <f t="shared" si="2"/>
        <v/>
      </c>
    </row>
    <row r="193" ht="38.1" customHeight="1" spans="1:6">
      <c r="A193" s="303">
        <v>2290807</v>
      </c>
      <c r="B193" s="304" t="s">
        <v>1455</v>
      </c>
      <c r="C193" s="354">
        <v>0</v>
      </c>
      <c r="D193" s="310"/>
      <c r="E193" s="305">
        <v>0</v>
      </c>
      <c r="F193" s="121" t="str">
        <f t="shared" si="2"/>
        <v/>
      </c>
    </row>
    <row r="194" s="292" customFormat="1" ht="38.1" customHeight="1" spans="1:6">
      <c r="A194" s="303">
        <v>2290808</v>
      </c>
      <c r="B194" s="304" t="s">
        <v>1456</v>
      </c>
      <c r="C194" s="354">
        <v>0</v>
      </c>
      <c r="D194" s="310"/>
      <c r="E194" s="305">
        <v>0</v>
      </c>
      <c r="F194" s="121" t="str">
        <f t="shared" si="2"/>
        <v/>
      </c>
    </row>
    <row r="195" ht="38.1" customHeight="1" spans="1:6">
      <c r="A195" s="303">
        <v>2290899</v>
      </c>
      <c r="B195" s="304" t="s">
        <v>1457</v>
      </c>
      <c r="C195" s="354">
        <v>0</v>
      </c>
      <c r="D195" s="310"/>
      <c r="E195" s="305">
        <v>0</v>
      </c>
      <c r="F195" s="121" t="str">
        <f t="shared" si="2"/>
        <v/>
      </c>
    </row>
    <row r="196" ht="38.1" customHeight="1" spans="1:6">
      <c r="A196" s="308">
        <v>22909</v>
      </c>
      <c r="B196" s="355" t="s">
        <v>1458</v>
      </c>
      <c r="C196" s="310"/>
      <c r="D196" s="310"/>
      <c r="E196" s="310"/>
      <c r="F196" s="121" t="str">
        <f t="shared" si="2"/>
        <v/>
      </c>
    </row>
    <row r="197" ht="42" customHeight="1" spans="1:6">
      <c r="A197" s="303">
        <v>22960</v>
      </c>
      <c r="B197" s="343" t="s">
        <v>1459</v>
      </c>
      <c r="C197" s="310">
        <f>SUM(C198:C208)</f>
        <v>520</v>
      </c>
      <c r="D197" s="310">
        <v>700</v>
      </c>
      <c r="E197" s="310">
        <f>SUM(E198:E208)</f>
        <v>655</v>
      </c>
      <c r="F197" s="121">
        <f t="shared" ref="F197:F260" si="3">IF(D197&gt;0,(E197-D197)/D197,"")</f>
        <v>-0.064</v>
      </c>
    </row>
    <row r="198" ht="38.1" customHeight="1" spans="1:6">
      <c r="A198" s="312">
        <v>2296001</v>
      </c>
      <c r="B198" s="304" t="s">
        <v>1460</v>
      </c>
      <c r="C198" s="354">
        <v>0</v>
      </c>
      <c r="D198" s="310"/>
      <c r="E198" s="310">
        <v>0</v>
      </c>
      <c r="F198" s="121" t="str">
        <f t="shared" si="3"/>
        <v/>
      </c>
    </row>
    <row r="199" s="292" customFormat="1" ht="38.1" customHeight="1" spans="1:6">
      <c r="A199" s="303">
        <v>2296002</v>
      </c>
      <c r="B199" s="304" t="s">
        <v>1461</v>
      </c>
      <c r="C199" s="310">
        <v>247</v>
      </c>
      <c r="D199" s="310">
        <v>369</v>
      </c>
      <c r="E199" s="310">
        <v>335</v>
      </c>
      <c r="F199" s="121">
        <f t="shared" si="3"/>
        <v>-0.092</v>
      </c>
    </row>
    <row r="200" ht="38.1" customHeight="1" spans="1:6">
      <c r="A200" s="303">
        <v>2296003</v>
      </c>
      <c r="B200" s="304" t="s">
        <v>1462</v>
      </c>
      <c r="C200" s="310">
        <v>156</v>
      </c>
      <c r="D200" s="310">
        <v>143</v>
      </c>
      <c r="E200" s="310">
        <v>168</v>
      </c>
      <c r="F200" s="121">
        <f t="shared" si="3"/>
        <v>0.175</v>
      </c>
    </row>
    <row r="201" ht="38.1" customHeight="1" spans="1:6">
      <c r="A201" s="303">
        <v>2296004</v>
      </c>
      <c r="B201" s="304" t="s">
        <v>1463</v>
      </c>
      <c r="C201" s="310">
        <v>0</v>
      </c>
      <c r="D201" s="310">
        <v>36</v>
      </c>
      <c r="E201" s="310">
        <v>0</v>
      </c>
      <c r="F201" s="121">
        <f t="shared" si="3"/>
        <v>-1</v>
      </c>
    </row>
    <row r="202" ht="38.1" customHeight="1" spans="1:6">
      <c r="A202" s="303">
        <v>2296005</v>
      </c>
      <c r="B202" s="304" t="s">
        <v>1464</v>
      </c>
      <c r="C202" s="310">
        <v>0</v>
      </c>
      <c r="D202" s="310"/>
      <c r="E202" s="310">
        <v>0</v>
      </c>
      <c r="F202" s="121" t="str">
        <f t="shared" si="3"/>
        <v/>
      </c>
    </row>
    <row r="203" ht="38.1" customHeight="1" spans="1:6">
      <c r="A203" s="303">
        <v>2296006</v>
      </c>
      <c r="B203" s="304" t="s">
        <v>1465</v>
      </c>
      <c r="C203" s="310">
        <v>16</v>
      </c>
      <c r="D203" s="310">
        <v>23</v>
      </c>
      <c r="E203" s="310">
        <v>23</v>
      </c>
      <c r="F203" s="121">
        <f t="shared" si="3"/>
        <v>0</v>
      </c>
    </row>
    <row r="204" s="292" customFormat="1" ht="38.1" customHeight="1" spans="1:6">
      <c r="A204" s="303">
        <v>2296010</v>
      </c>
      <c r="B204" s="304" t="s">
        <v>1466</v>
      </c>
      <c r="C204" s="354">
        <v>0</v>
      </c>
      <c r="D204" s="310"/>
      <c r="E204" s="310">
        <v>0</v>
      </c>
      <c r="F204" s="121" t="str">
        <f t="shared" si="3"/>
        <v/>
      </c>
    </row>
    <row r="205" s="292" customFormat="1" ht="38.1" customHeight="1" spans="1:6">
      <c r="A205" s="303">
        <v>2296011</v>
      </c>
      <c r="B205" s="304" t="s">
        <v>1910</v>
      </c>
      <c r="C205" s="354">
        <v>0</v>
      </c>
      <c r="D205" s="310"/>
      <c r="E205" s="310">
        <v>0</v>
      </c>
      <c r="F205" s="121" t="str">
        <f t="shared" si="3"/>
        <v/>
      </c>
    </row>
    <row r="206" s="292" customFormat="1" ht="38.1" customHeight="1" spans="1:6">
      <c r="A206" s="303">
        <v>2296012</v>
      </c>
      <c r="B206" s="304" t="s">
        <v>1468</v>
      </c>
      <c r="C206" s="354">
        <v>0</v>
      </c>
      <c r="D206" s="310"/>
      <c r="E206" s="310">
        <v>0</v>
      </c>
      <c r="F206" s="121" t="str">
        <f t="shared" si="3"/>
        <v/>
      </c>
    </row>
    <row r="207" ht="38.1" customHeight="1" spans="1:6">
      <c r="A207" s="303">
        <v>2296013</v>
      </c>
      <c r="B207" s="304" t="s">
        <v>1469</v>
      </c>
      <c r="C207" s="310">
        <v>36</v>
      </c>
      <c r="D207" s="310">
        <v>36</v>
      </c>
      <c r="E207" s="310">
        <v>36</v>
      </c>
      <c r="F207" s="121">
        <f t="shared" si="3"/>
        <v>0</v>
      </c>
    </row>
    <row r="208" s="292" customFormat="1" ht="38.1" customHeight="1" spans="1:6">
      <c r="A208" s="303">
        <v>2296099</v>
      </c>
      <c r="B208" s="304" t="s">
        <v>1470</v>
      </c>
      <c r="C208" s="310">
        <v>65</v>
      </c>
      <c r="D208" s="310">
        <v>93</v>
      </c>
      <c r="E208" s="310">
        <v>93</v>
      </c>
      <c r="F208" s="121">
        <f t="shared" si="3"/>
        <v>0</v>
      </c>
    </row>
    <row r="209" s="292" customFormat="1" ht="42" customHeight="1" spans="1:6">
      <c r="A209" s="306">
        <v>232</v>
      </c>
      <c r="B209" s="300" t="s">
        <v>1471</v>
      </c>
      <c r="C209" s="307">
        <f>C210</f>
        <v>26870</v>
      </c>
      <c r="D209" s="307">
        <v>26124</v>
      </c>
      <c r="E209" s="307">
        <f>E210</f>
        <v>35883</v>
      </c>
      <c r="F209" s="117">
        <f t="shared" si="3"/>
        <v>0.374</v>
      </c>
    </row>
    <row r="210" s="292" customFormat="1" ht="42" customHeight="1" spans="1:6">
      <c r="A210" s="308">
        <v>23204</v>
      </c>
      <c r="B210" s="343" t="s">
        <v>1472</v>
      </c>
      <c r="C210" s="310">
        <f>SUM(C211:C226)</f>
        <v>26870</v>
      </c>
      <c r="D210" s="310">
        <v>26124</v>
      </c>
      <c r="E210" s="310">
        <f>SUM(E211:E226)</f>
        <v>35883</v>
      </c>
      <c r="F210" s="121">
        <f t="shared" si="3"/>
        <v>0.374</v>
      </c>
    </row>
    <row r="211" s="292" customFormat="1" ht="38.1" customHeight="1" spans="1:6">
      <c r="A211" s="303">
        <v>2320401</v>
      </c>
      <c r="B211" s="304" t="s">
        <v>1473</v>
      </c>
      <c r="C211" s="354">
        <v>0</v>
      </c>
      <c r="D211" s="310"/>
      <c r="E211" s="310">
        <v>0</v>
      </c>
      <c r="F211" s="121" t="str">
        <f t="shared" si="3"/>
        <v/>
      </c>
    </row>
    <row r="212" s="292" customFormat="1" ht="38.1" customHeight="1" spans="1:6">
      <c r="A212" s="303">
        <v>2320402</v>
      </c>
      <c r="B212" s="304" t="s">
        <v>1474</v>
      </c>
      <c r="C212" s="354">
        <v>0</v>
      </c>
      <c r="D212" s="310"/>
      <c r="E212" s="310">
        <v>0</v>
      </c>
      <c r="F212" s="121" t="str">
        <f t="shared" si="3"/>
        <v/>
      </c>
    </row>
    <row r="213" s="292" customFormat="1" ht="38.1" customHeight="1" spans="1:6">
      <c r="A213" s="303">
        <v>2320405</v>
      </c>
      <c r="B213" s="304" t="s">
        <v>1475</v>
      </c>
      <c r="C213" s="354">
        <v>0</v>
      </c>
      <c r="D213" s="310"/>
      <c r="E213" s="310">
        <v>0</v>
      </c>
      <c r="F213" s="121" t="str">
        <f t="shared" si="3"/>
        <v/>
      </c>
    </row>
    <row r="214" s="292" customFormat="1" ht="38.1" customHeight="1" spans="1:6">
      <c r="A214" s="303">
        <v>2320411</v>
      </c>
      <c r="B214" s="304" t="s">
        <v>1476</v>
      </c>
      <c r="C214" s="310">
        <v>4216</v>
      </c>
      <c r="D214" s="310">
        <v>4216</v>
      </c>
      <c r="E214" s="310">
        <v>4028</v>
      </c>
      <c r="F214" s="121">
        <f t="shared" si="3"/>
        <v>-0.045</v>
      </c>
    </row>
    <row r="215" s="292" customFormat="1" ht="38.1" customHeight="1" spans="1:6">
      <c r="A215" s="303">
        <v>2320413</v>
      </c>
      <c r="B215" s="304" t="s">
        <v>1477</v>
      </c>
      <c r="C215" s="354">
        <v>0</v>
      </c>
      <c r="D215" s="310"/>
      <c r="E215" s="310">
        <v>0</v>
      </c>
      <c r="F215" s="121" t="str">
        <f t="shared" si="3"/>
        <v/>
      </c>
    </row>
    <row r="216" ht="38.1" customHeight="1" spans="1:6">
      <c r="A216" s="303">
        <v>2320414</v>
      </c>
      <c r="B216" s="304" t="s">
        <v>1478</v>
      </c>
      <c r="C216" s="354">
        <v>0</v>
      </c>
      <c r="D216" s="310"/>
      <c r="E216" s="310">
        <v>0</v>
      </c>
      <c r="F216" s="121" t="str">
        <f t="shared" si="3"/>
        <v/>
      </c>
    </row>
    <row r="217" ht="38.1" customHeight="1" spans="1:6">
      <c r="A217" s="303">
        <v>2320416</v>
      </c>
      <c r="B217" s="304" t="s">
        <v>1479</v>
      </c>
      <c r="C217" s="354">
        <v>0</v>
      </c>
      <c r="D217" s="310"/>
      <c r="E217" s="310">
        <v>0</v>
      </c>
      <c r="F217" s="121" t="str">
        <f t="shared" si="3"/>
        <v/>
      </c>
    </row>
    <row r="218" ht="38.1" customHeight="1" spans="1:6">
      <c r="A218" s="303">
        <v>2320417</v>
      </c>
      <c r="B218" s="304" t="s">
        <v>1480</v>
      </c>
      <c r="C218" s="354">
        <v>0</v>
      </c>
      <c r="D218" s="310"/>
      <c r="E218" s="310">
        <v>0</v>
      </c>
      <c r="F218" s="121" t="str">
        <f t="shared" si="3"/>
        <v/>
      </c>
    </row>
    <row r="219" ht="38.1" customHeight="1" spans="1:6">
      <c r="A219" s="303">
        <v>2320418</v>
      </c>
      <c r="B219" s="304" t="s">
        <v>1481</v>
      </c>
      <c r="C219" s="354">
        <v>0</v>
      </c>
      <c r="D219" s="310"/>
      <c r="E219" s="310">
        <v>0</v>
      </c>
      <c r="F219" s="121" t="str">
        <f t="shared" si="3"/>
        <v/>
      </c>
    </row>
    <row r="220" ht="38.1" customHeight="1" spans="1:6">
      <c r="A220" s="303">
        <v>2320419</v>
      </c>
      <c r="B220" s="304" t="s">
        <v>1482</v>
      </c>
      <c r="C220" s="354">
        <v>0</v>
      </c>
      <c r="D220" s="310"/>
      <c r="E220" s="310">
        <v>0</v>
      </c>
      <c r="F220" s="121" t="str">
        <f t="shared" si="3"/>
        <v/>
      </c>
    </row>
    <row r="221" ht="38.1" customHeight="1" spans="1:6">
      <c r="A221" s="303">
        <v>2320420</v>
      </c>
      <c r="B221" s="304" t="s">
        <v>1483</v>
      </c>
      <c r="C221" s="354">
        <v>0</v>
      </c>
      <c r="D221" s="310"/>
      <c r="E221" s="310">
        <v>0</v>
      </c>
      <c r="F221" s="121" t="str">
        <f t="shared" si="3"/>
        <v/>
      </c>
    </row>
    <row r="222" ht="38.1" customHeight="1" spans="1:6">
      <c r="A222" s="303">
        <v>2320431</v>
      </c>
      <c r="B222" s="304" t="s">
        <v>1484</v>
      </c>
      <c r="C222" s="310">
        <v>2379</v>
      </c>
      <c r="D222" s="310">
        <v>2379</v>
      </c>
      <c r="E222" s="310">
        <v>2382</v>
      </c>
      <c r="F222" s="121">
        <f t="shared" si="3"/>
        <v>0.001</v>
      </c>
    </row>
    <row r="223" s="292" customFormat="1" ht="38.1" customHeight="1" spans="1:6">
      <c r="A223" s="303">
        <v>2320432</v>
      </c>
      <c r="B223" s="304" t="s">
        <v>1485</v>
      </c>
      <c r="C223" s="310">
        <v>500</v>
      </c>
      <c r="D223" s="310">
        <v>934</v>
      </c>
      <c r="E223" s="310">
        <v>2422</v>
      </c>
      <c r="F223" s="121">
        <f t="shared" si="3"/>
        <v>1.593</v>
      </c>
    </row>
    <row r="224" s="292" customFormat="1" ht="38.1" customHeight="1" spans="1:6">
      <c r="A224" s="303">
        <v>2320433</v>
      </c>
      <c r="B224" s="304" t="s">
        <v>1486</v>
      </c>
      <c r="C224" s="310">
        <v>14302</v>
      </c>
      <c r="D224" s="310">
        <v>14302</v>
      </c>
      <c r="E224" s="310">
        <v>14302</v>
      </c>
      <c r="F224" s="121">
        <f t="shared" si="3"/>
        <v>0</v>
      </c>
    </row>
    <row r="225" s="292" customFormat="1" ht="38.1" customHeight="1" spans="1:6">
      <c r="A225" s="303">
        <v>2320498</v>
      </c>
      <c r="B225" s="304" t="s">
        <v>1487</v>
      </c>
      <c r="C225" s="310">
        <v>5473</v>
      </c>
      <c r="D225" s="310">
        <v>4293</v>
      </c>
      <c r="E225" s="310">
        <v>5789</v>
      </c>
      <c r="F225" s="121">
        <f t="shared" si="3"/>
        <v>0.348</v>
      </c>
    </row>
    <row r="226" ht="38.1" customHeight="1" spans="1:6">
      <c r="A226" s="303">
        <v>2320499</v>
      </c>
      <c r="B226" s="304" t="s">
        <v>1488</v>
      </c>
      <c r="C226" s="354">
        <v>0</v>
      </c>
      <c r="D226" s="310"/>
      <c r="E226" s="310">
        <v>6960</v>
      </c>
      <c r="F226" s="121" t="str">
        <f t="shared" si="3"/>
        <v/>
      </c>
    </row>
    <row r="227" s="292" customFormat="1" ht="42" customHeight="1" spans="1:6">
      <c r="A227" s="306">
        <v>233</v>
      </c>
      <c r="B227" s="300" t="s">
        <v>1489</v>
      </c>
      <c r="C227" s="307">
        <f>C228</f>
        <v>541</v>
      </c>
      <c r="D227" s="307">
        <v>541</v>
      </c>
      <c r="E227" s="307">
        <f>E228</f>
        <v>550</v>
      </c>
      <c r="F227" s="117">
        <f t="shared" si="3"/>
        <v>0.017</v>
      </c>
    </row>
    <row r="228" s="292" customFormat="1" ht="42" customHeight="1" spans="1:6">
      <c r="A228" s="312">
        <v>23304</v>
      </c>
      <c r="B228" s="343" t="s">
        <v>1490</v>
      </c>
      <c r="C228" s="310">
        <f>SUM(C229:C244)</f>
        <v>541</v>
      </c>
      <c r="D228" s="310">
        <v>541</v>
      </c>
      <c r="E228" s="310">
        <f>SUM(E229:E244)</f>
        <v>550</v>
      </c>
      <c r="F228" s="121">
        <f t="shared" si="3"/>
        <v>0.017</v>
      </c>
    </row>
    <row r="229" ht="38.1" customHeight="1" spans="1:6">
      <c r="A229" s="303">
        <v>2330401</v>
      </c>
      <c r="B229" s="304" t="s">
        <v>1491</v>
      </c>
      <c r="C229" s="354">
        <v>0</v>
      </c>
      <c r="D229" s="310"/>
      <c r="E229" s="310">
        <v>0</v>
      </c>
      <c r="F229" s="121" t="str">
        <f t="shared" si="3"/>
        <v/>
      </c>
    </row>
    <row r="230" s="292" customFormat="1" ht="38.1" customHeight="1" spans="1:6">
      <c r="A230" s="303">
        <v>2330402</v>
      </c>
      <c r="B230" s="304" t="s">
        <v>1492</v>
      </c>
      <c r="C230" s="354">
        <v>0</v>
      </c>
      <c r="D230" s="310"/>
      <c r="E230" s="310">
        <v>0</v>
      </c>
      <c r="F230" s="121" t="str">
        <f t="shared" si="3"/>
        <v/>
      </c>
    </row>
    <row r="231" ht="38.1" customHeight="1" spans="1:6">
      <c r="A231" s="303">
        <v>2330405</v>
      </c>
      <c r="B231" s="304" t="s">
        <v>1493</v>
      </c>
      <c r="C231" s="354">
        <v>0</v>
      </c>
      <c r="D231" s="310"/>
      <c r="E231" s="310">
        <v>0</v>
      </c>
      <c r="F231" s="121" t="str">
        <f t="shared" si="3"/>
        <v/>
      </c>
    </row>
    <row r="232" s="292" customFormat="1" ht="38.1" customHeight="1" spans="1:6">
      <c r="A232" s="303">
        <v>2330411</v>
      </c>
      <c r="B232" s="304" t="s">
        <v>1494</v>
      </c>
      <c r="C232" s="310">
        <v>16</v>
      </c>
      <c r="D232" s="310">
        <v>16</v>
      </c>
      <c r="E232" s="310">
        <v>25</v>
      </c>
      <c r="F232" s="121">
        <f t="shared" si="3"/>
        <v>0.563</v>
      </c>
    </row>
    <row r="233" s="292" customFormat="1" ht="38.1" customHeight="1" spans="1:6">
      <c r="A233" s="303">
        <v>2330413</v>
      </c>
      <c r="B233" s="304" t="s">
        <v>1495</v>
      </c>
      <c r="C233" s="354">
        <v>0</v>
      </c>
      <c r="D233" s="310"/>
      <c r="E233" s="310">
        <v>0</v>
      </c>
      <c r="F233" s="121" t="str">
        <f t="shared" si="3"/>
        <v/>
      </c>
    </row>
    <row r="234" ht="38.1" customHeight="1" spans="1:6">
      <c r="A234" s="303">
        <v>2330414</v>
      </c>
      <c r="B234" s="304" t="s">
        <v>1496</v>
      </c>
      <c r="C234" s="354">
        <v>0</v>
      </c>
      <c r="D234" s="310"/>
      <c r="E234" s="310">
        <v>0</v>
      </c>
      <c r="F234" s="121" t="str">
        <f t="shared" si="3"/>
        <v/>
      </c>
    </row>
    <row r="235" ht="38.1" customHeight="1" spans="1:6">
      <c r="A235" s="303">
        <v>2330416</v>
      </c>
      <c r="B235" s="304" t="s">
        <v>1497</v>
      </c>
      <c r="C235" s="354">
        <v>0</v>
      </c>
      <c r="D235" s="310"/>
      <c r="E235" s="310">
        <v>0</v>
      </c>
      <c r="F235" s="121" t="str">
        <f t="shared" si="3"/>
        <v/>
      </c>
    </row>
    <row r="236" ht="38.1" customHeight="1" spans="1:6">
      <c r="A236" s="303">
        <v>2330417</v>
      </c>
      <c r="B236" s="304" t="s">
        <v>1498</v>
      </c>
      <c r="C236" s="354">
        <v>0</v>
      </c>
      <c r="D236" s="310"/>
      <c r="E236" s="310">
        <v>0</v>
      </c>
      <c r="F236" s="121" t="str">
        <f t="shared" si="3"/>
        <v/>
      </c>
    </row>
    <row r="237" ht="38.1" customHeight="1" spans="1:6">
      <c r="A237" s="303">
        <v>2330418</v>
      </c>
      <c r="B237" s="304" t="s">
        <v>1499</v>
      </c>
      <c r="C237" s="354">
        <v>0</v>
      </c>
      <c r="D237" s="310"/>
      <c r="E237" s="310">
        <v>0</v>
      </c>
      <c r="F237" s="121" t="str">
        <f t="shared" si="3"/>
        <v/>
      </c>
    </row>
    <row r="238" ht="38.1" customHeight="1" spans="1:6">
      <c r="A238" s="303">
        <v>2330419</v>
      </c>
      <c r="B238" s="304" t="s">
        <v>1500</v>
      </c>
      <c r="C238" s="354">
        <v>0</v>
      </c>
      <c r="D238" s="310"/>
      <c r="E238" s="310">
        <v>0</v>
      </c>
      <c r="F238" s="121" t="str">
        <f t="shared" si="3"/>
        <v/>
      </c>
    </row>
    <row r="239" ht="38.1" customHeight="1" spans="1:6">
      <c r="A239" s="303">
        <v>2330420</v>
      </c>
      <c r="B239" s="304" t="s">
        <v>1501</v>
      </c>
      <c r="C239" s="354">
        <v>0</v>
      </c>
      <c r="D239" s="310"/>
      <c r="E239" s="310">
        <v>0</v>
      </c>
      <c r="F239" s="121" t="str">
        <f t="shared" si="3"/>
        <v/>
      </c>
    </row>
    <row r="240" ht="38.1" customHeight="1" spans="1:6">
      <c r="A240" s="303">
        <v>2330431</v>
      </c>
      <c r="B240" s="304" t="s">
        <v>1502</v>
      </c>
      <c r="C240" s="354">
        <v>0</v>
      </c>
      <c r="D240" s="310"/>
      <c r="E240" s="310">
        <v>0</v>
      </c>
      <c r="F240" s="121" t="str">
        <f t="shared" si="3"/>
        <v/>
      </c>
    </row>
    <row r="241" ht="38.1" customHeight="1" spans="1:6">
      <c r="A241" s="303">
        <v>2330432</v>
      </c>
      <c r="B241" s="304" t="s">
        <v>1503</v>
      </c>
      <c r="C241" s="310">
        <v>85</v>
      </c>
      <c r="D241" s="310">
        <v>85</v>
      </c>
      <c r="E241" s="310">
        <v>85</v>
      </c>
      <c r="F241" s="121">
        <f t="shared" si="3"/>
        <v>0</v>
      </c>
    </row>
    <row r="242" s="292" customFormat="1" ht="38.1" customHeight="1" spans="1:6">
      <c r="A242" s="303">
        <v>2330433</v>
      </c>
      <c r="B242" s="304" t="s">
        <v>1504</v>
      </c>
      <c r="C242" s="310">
        <v>220</v>
      </c>
      <c r="D242" s="310">
        <v>220</v>
      </c>
      <c r="E242" s="310">
        <v>220</v>
      </c>
      <c r="F242" s="121">
        <f t="shared" si="3"/>
        <v>0</v>
      </c>
    </row>
    <row r="243" ht="38.1" customHeight="1" spans="1:6">
      <c r="A243" s="303">
        <v>2330498</v>
      </c>
      <c r="B243" s="304" t="s">
        <v>1505</v>
      </c>
      <c r="C243" s="310">
        <v>220</v>
      </c>
      <c r="D243" s="310">
        <v>220</v>
      </c>
      <c r="E243" s="310">
        <v>220</v>
      </c>
      <c r="F243" s="121">
        <f t="shared" si="3"/>
        <v>0</v>
      </c>
    </row>
    <row r="244" ht="38.1" customHeight="1" spans="1:6">
      <c r="A244" s="303">
        <v>2330499</v>
      </c>
      <c r="B244" s="304" t="s">
        <v>1506</v>
      </c>
      <c r="C244" s="354">
        <v>0</v>
      </c>
      <c r="D244" s="310">
        <v>0</v>
      </c>
      <c r="E244" s="310">
        <v>0</v>
      </c>
      <c r="F244" s="121" t="str">
        <f t="shared" si="3"/>
        <v/>
      </c>
    </row>
    <row r="245" ht="42" customHeight="1" spans="1:6">
      <c r="A245" s="314">
        <v>234</v>
      </c>
      <c r="B245" s="300" t="s">
        <v>1507</v>
      </c>
      <c r="C245" s="307">
        <f>SUM(C246,C259)</f>
        <v>0</v>
      </c>
      <c r="D245" s="310">
        <v>0</v>
      </c>
      <c r="E245" s="310">
        <f>SUM(E246,E259)</f>
        <v>0</v>
      </c>
      <c r="F245" s="117" t="str">
        <f t="shared" si="3"/>
        <v/>
      </c>
    </row>
    <row r="246" ht="42" customHeight="1" spans="1:6">
      <c r="A246" s="315">
        <v>23401</v>
      </c>
      <c r="B246" s="343" t="s">
        <v>1508</v>
      </c>
      <c r="C246" s="310">
        <f>SUM(C247:C258)</f>
        <v>0</v>
      </c>
      <c r="D246" s="310">
        <v>0</v>
      </c>
      <c r="E246" s="310">
        <f>SUM(E247:E258)</f>
        <v>0</v>
      </c>
      <c r="F246" s="121" t="str">
        <f t="shared" si="3"/>
        <v/>
      </c>
    </row>
    <row r="247" ht="38.1" customHeight="1" spans="1:6">
      <c r="A247" s="315">
        <v>2340101</v>
      </c>
      <c r="B247" s="304" t="s">
        <v>1509</v>
      </c>
      <c r="C247" s="354">
        <v>0</v>
      </c>
      <c r="D247" s="310">
        <v>0</v>
      </c>
      <c r="E247" s="310">
        <v>0</v>
      </c>
      <c r="F247" s="121" t="str">
        <f t="shared" si="3"/>
        <v/>
      </c>
    </row>
    <row r="248" ht="38.1" customHeight="1" spans="1:6">
      <c r="A248" s="315">
        <v>2340102</v>
      </c>
      <c r="B248" s="304" t="s">
        <v>1510</v>
      </c>
      <c r="C248" s="354">
        <v>0</v>
      </c>
      <c r="D248" s="310">
        <v>0</v>
      </c>
      <c r="E248" s="310">
        <v>0</v>
      </c>
      <c r="F248" s="121" t="str">
        <f t="shared" si="3"/>
        <v/>
      </c>
    </row>
    <row r="249" ht="38.1" customHeight="1" spans="1:6">
      <c r="A249" s="315">
        <v>2340103</v>
      </c>
      <c r="B249" s="304" t="s">
        <v>1511</v>
      </c>
      <c r="C249" s="354">
        <v>0</v>
      </c>
      <c r="D249" s="310">
        <v>0</v>
      </c>
      <c r="E249" s="310">
        <v>0</v>
      </c>
      <c r="F249" s="121" t="str">
        <f t="shared" si="3"/>
        <v/>
      </c>
    </row>
    <row r="250" ht="38.1" customHeight="1" spans="1:6">
      <c r="A250" s="315">
        <v>2340104</v>
      </c>
      <c r="B250" s="304" t="s">
        <v>1512</v>
      </c>
      <c r="C250" s="354">
        <v>0</v>
      </c>
      <c r="D250" s="310">
        <v>0</v>
      </c>
      <c r="E250" s="310">
        <v>0</v>
      </c>
      <c r="F250" s="121" t="str">
        <f t="shared" si="3"/>
        <v/>
      </c>
    </row>
    <row r="251" ht="38.1" customHeight="1" spans="1:6">
      <c r="A251" s="315">
        <v>2340105</v>
      </c>
      <c r="B251" s="304" t="s">
        <v>1513</v>
      </c>
      <c r="C251" s="354">
        <v>0</v>
      </c>
      <c r="D251" s="310">
        <v>0</v>
      </c>
      <c r="E251" s="310">
        <v>0</v>
      </c>
      <c r="F251" s="121" t="str">
        <f t="shared" si="3"/>
        <v/>
      </c>
    </row>
    <row r="252" ht="38.1" customHeight="1" spans="1:6">
      <c r="A252" s="315">
        <v>2340106</v>
      </c>
      <c r="B252" s="304" t="s">
        <v>1514</v>
      </c>
      <c r="C252" s="354">
        <v>0</v>
      </c>
      <c r="D252" s="310">
        <v>0</v>
      </c>
      <c r="E252" s="310">
        <v>0</v>
      </c>
      <c r="F252" s="121" t="str">
        <f t="shared" si="3"/>
        <v/>
      </c>
    </row>
    <row r="253" ht="38.1" customHeight="1" spans="1:6">
      <c r="A253" s="315">
        <v>2340107</v>
      </c>
      <c r="B253" s="304" t="s">
        <v>1515</v>
      </c>
      <c r="C253" s="354">
        <v>0</v>
      </c>
      <c r="D253" s="310">
        <v>0</v>
      </c>
      <c r="E253" s="310">
        <v>0</v>
      </c>
      <c r="F253" s="121" t="str">
        <f t="shared" si="3"/>
        <v/>
      </c>
    </row>
    <row r="254" ht="38.1" customHeight="1" spans="1:6">
      <c r="A254" s="315">
        <v>2340108</v>
      </c>
      <c r="B254" s="304" t="s">
        <v>1516</v>
      </c>
      <c r="C254" s="354">
        <v>0</v>
      </c>
      <c r="D254" s="310">
        <v>0</v>
      </c>
      <c r="E254" s="310">
        <v>0</v>
      </c>
      <c r="F254" s="121" t="str">
        <f t="shared" si="3"/>
        <v/>
      </c>
    </row>
    <row r="255" ht="38.1" customHeight="1" spans="1:6">
      <c r="A255" s="315">
        <v>2340109</v>
      </c>
      <c r="B255" s="304" t="s">
        <v>1517</v>
      </c>
      <c r="C255" s="354">
        <v>0</v>
      </c>
      <c r="D255" s="310">
        <v>0</v>
      </c>
      <c r="E255" s="310">
        <v>0</v>
      </c>
      <c r="F255" s="121" t="str">
        <f t="shared" si="3"/>
        <v/>
      </c>
    </row>
    <row r="256" ht="38.1" customHeight="1" spans="1:6">
      <c r="A256" s="315">
        <v>2340110</v>
      </c>
      <c r="B256" s="304" t="s">
        <v>1518</v>
      </c>
      <c r="C256" s="354">
        <v>0</v>
      </c>
      <c r="D256" s="310">
        <v>0</v>
      </c>
      <c r="E256" s="310">
        <v>0</v>
      </c>
      <c r="F256" s="121" t="str">
        <f t="shared" si="3"/>
        <v/>
      </c>
    </row>
    <row r="257" ht="38.1" customHeight="1" spans="1:6">
      <c r="A257" s="315">
        <v>2340111</v>
      </c>
      <c r="B257" s="304" t="s">
        <v>1519</v>
      </c>
      <c r="C257" s="354">
        <v>0</v>
      </c>
      <c r="D257" s="310">
        <v>0</v>
      </c>
      <c r="E257" s="310">
        <v>0</v>
      </c>
      <c r="F257" s="121" t="str">
        <f t="shared" si="3"/>
        <v/>
      </c>
    </row>
    <row r="258" ht="38.1" customHeight="1" spans="1:6">
      <c r="A258" s="315">
        <v>2340199</v>
      </c>
      <c r="B258" s="304" t="s">
        <v>1520</v>
      </c>
      <c r="C258" s="354">
        <v>0</v>
      </c>
      <c r="D258" s="310">
        <v>0</v>
      </c>
      <c r="E258" s="310">
        <v>0</v>
      </c>
      <c r="F258" s="121" t="str">
        <f t="shared" si="3"/>
        <v/>
      </c>
    </row>
    <row r="259" ht="42" customHeight="1" spans="1:6">
      <c r="A259" s="315">
        <v>23402</v>
      </c>
      <c r="B259" s="343" t="s">
        <v>1521</v>
      </c>
      <c r="C259" s="310">
        <f>SUM(C260:C265)</f>
        <v>0</v>
      </c>
      <c r="D259" s="310">
        <v>0</v>
      </c>
      <c r="E259" s="310">
        <f>SUM(E260:E265)</f>
        <v>0</v>
      </c>
      <c r="F259" s="121" t="str">
        <f t="shared" si="3"/>
        <v/>
      </c>
    </row>
    <row r="260" ht="38.1" customHeight="1" spans="1:6">
      <c r="A260" s="315">
        <v>2340201</v>
      </c>
      <c r="B260" s="304" t="s">
        <v>912</v>
      </c>
      <c r="C260" s="354">
        <v>0</v>
      </c>
      <c r="D260" s="310">
        <v>0</v>
      </c>
      <c r="E260" s="310">
        <v>0</v>
      </c>
      <c r="F260" s="121" t="str">
        <f t="shared" si="3"/>
        <v/>
      </c>
    </row>
    <row r="261" ht="38.1" customHeight="1" spans="1:6">
      <c r="A261" s="315">
        <v>2340202</v>
      </c>
      <c r="B261" s="304" t="s">
        <v>950</v>
      </c>
      <c r="C261" s="354">
        <v>0</v>
      </c>
      <c r="D261" s="310">
        <v>0</v>
      </c>
      <c r="E261" s="310">
        <v>0</v>
      </c>
      <c r="F261" s="121" t="str">
        <f t="shared" ref="F261:F288" si="4">IF(D261&gt;0,(E261-D261)/D261,"")</f>
        <v/>
      </c>
    </row>
    <row r="262" ht="38.1" customHeight="1" spans="1:6">
      <c r="A262" s="315">
        <v>2340203</v>
      </c>
      <c r="B262" s="304" t="s">
        <v>1522</v>
      </c>
      <c r="C262" s="354">
        <v>0</v>
      </c>
      <c r="D262" s="310">
        <v>0</v>
      </c>
      <c r="E262" s="310">
        <v>0</v>
      </c>
      <c r="F262" s="121" t="str">
        <f t="shared" si="4"/>
        <v/>
      </c>
    </row>
    <row r="263" ht="38.1" customHeight="1" spans="1:6">
      <c r="A263" s="315">
        <v>2340204</v>
      </c>
      <c r="B263" s="304" t="s">
        <v>1523</v>
      </c>
      <c r="C263" s="354">
        <v>0</v>
      </c>
      <c r="D263" s="310">
        <v>0</v>
      </c>
      <c r="E263" s="310">
        <v>0</v>
      </c>
      <c r="F263" s="121" t="str">
        <f t="shared" si="4"/>
        <v/>
      </c>
    </row>
    <row r="264" ht="38.1" customHeight="1" spans="1:6">
      <c r="A264" s="315">
        <v>2340205</v>
      </c>
      <c r="B264" s="304" t="s">
        <v>1524</v>
      </c>
      <c r="C264" s="354">
        <v>0</v>
      </c>
      <c r="D264" s="310">
        <v>0</v>
      </c>
      <c r="E264" s="310">
        <v>0</v>
      </c>
      <c r="F264" s="121" t="str">
        <f t="shared" si="4"/>
        <v/>
      </c>
    </row>
    <row r="265" ht="38.1" customHeight="1" spans="1:6">
      <c r="A265" s="315">
        <v>2340299</v>
      </c>
      <c r="B265" s="304" t="s">
        <v>1525</v>
      </c>
      <c r="C265" s="354">
        <v>0</v>
      </c>
      <c r="D265" s="310">
        <v>0</v>
      </c>
      <c r="E265" s="310">
        <v>0</v>
      </c>
      <c r="F265" s="121" t="str">
        <f t="shared" si="4"/>
        <v/>
      </c>
    </row>
    <row r="266" ht="42" customHeight="1" spans="1:6">
      <c r="A266" s="299"/>
      <c r="B266" s="300"/>
      <c r="C266" s="300"/>
      <c r="D266" s="310"/>
      <c r="E266" s="310"/>
      <c r="F266" s="117" t="str">
        <f t="shared" si="4"/>
        <v/>
      </c>
    </row>
    <row r="267" ht="42" customHeight="1" spans="1:6">
      <c r="A267" s="318"/>
      <c r="B267" s="319" t="s">
        <v>1526</v>
      </c>
      <c r="C267" s="307">
        <f t="shared" ref="C267:E267" si="5">SUM(C4,C20,C32,C43,C101,C125,C178,C182,C209,C227,C245)</f>
        <v>247264</v>
      </c>
      <c r="D267" s="307">
        <f t="shared" si="5"/>
        <v>66112</v>
      </c>
      <c r="E267" s="307">
        <f t="shared" si="5"/>
        <v>144216</v>
      </c>
      <c r="F267" s="117">
        <f t="shared" si="4"/>
        <v>1.181</v>
      </c>
    </row>
    <row r="268" ht="42" customHeight="1" spans="1:6">
      <c r="A268" s="356">
        <v>230</v>
      </c>
      <c r="B268" s="321" t="s">
        <v>136</v>
      </c>
      <c r="C268" s="307">
        <f t="shared" ref="C268:E268" si="6">SUM(C269,C280,C282,C284)</f>
        <v>93872</v>
      </c>
      <c r="D268" s="307">
        <f t="shared" si="6"/>
        <v>7974</v>
      </c>
      <c r="E268" s="307">
        <f t="shared" si="6"/>
        <v>50751</v>
      </c>
      <c r="F268" s="117">
        <f t="shared" si="4"/>
        <v>5.365</v>
      </c>
    </row>
    <row r="269" ht="38.1" customHeight="1" spans="1:6">
      <c r="A269" s="356">
        <v>23004</v>
      </c>
      <c r="B269" s="357" t="s">
        <v>1527</v>
      </c>
      <c r="C269" s="307">
        <f t="shared" ref="C269:E269" si="7">SUM(C270:C279)</f>
        <v>0</v>
      </c>
      <c r="D269" s="310">
        <f t="shared" si="7"/>
        <v>0</v>
      </c>
      <c r="E269" s="310">
        <f t="shared" si="7"/>
        <v>0</v>
      </c>
      <c r="F269" s="121" t="str">
        <f t="shared" si="4"/>
        <v/>
      </c>
    </row>
    <row r="270" ht="38.1" customHeight="1" spans="1:6">
      <c r="A270" s="324">
        <v>2300403</v>
      </c>
      <c r="B270" s="323" t="s">
        <v>1551</v>
      </c>
      <c r="C270" s="354">
        <v>0</v>
      </c>
      <c r="D270" s="310"/>
      <c r="E270" s="305">
        <v>0</v>
      </c>
      <c r="F270" s="121" t="str">
        <f t="shared" si="4"/>
        <v/>
      </c>
    </row>
    <row r="271" ht="38.1" customHeight="1" spans="1:6">
      <c r="A271" s="324">
        <v>2300404</v>
      </c>
      <c r="B271" s="323" t="s">
        <v>1538</v>
      </c>
      <c r="C271" s="354">
        <v>0</v>
      </c>
      <c r="D271" s="310"/>
      <c r="E271" s="305">
        <v>0</v>
      </c>
      <c r="F271" s="121" t="str">
        <f t="shared" si="4"/>
        <v/>
      </c>
    </row>
    <row r="272" ht="38.1" customHeight="1" spans="1:6">
      <c r="A272" s="324">
        <v>2300405</v>
      </c>
      <c r="B272" s="323" t="s">
        <v>1539</v>
      </c>
      <c r="C272" s="354">
        <v>0</v>
      </c>
      <c r="D272" s="310"/>
      <c r="E272" s="305">
        <v>0</v>
      </c>
      <c r="F272" s="121" t="str">
        <f t="shared" si="4"/>
        <v/>
      </c>
    </row>
    <row r="273" ht="38.1" customHeight="1" spans="1:6">
      <c r="A273" s="324">
        <v>2300406</v>
      </c>
      <c r="B273" s="323" t="s">
        <v>1540</v>
      </c>
      <c r="C273" s="354">
        <v>0</v>
      </c>
      <c r="D273" s="310"/>
      <c r="E273" s="305">
        <v>0</v>
      </c>
      <c r="F273" s="121" t="str">
        <f t="shared" si="4"/>
        <v/>
      </c>
    </row>
    <row r="274" ht="38.1" customHeight="1" spans="1:6">
      <c r="A274" s="324">
        <v>2300407</v>
      </c>
      <c r="B274" s="323" t="s">
        <v>1541</v>
      </c>
      <c r="C274" s="354">
        <v>0</v>
      </c>
      <c r="D274" s="310"/>
      <c r="E274" s="305">
        <v>0</v>
      </c>
      <c r="F274" s="121" t="str">
        <f t="shared" si="4"/>
        <v/>
      </c>
    </row>
    <row r="275" ht="38.1" customHeight="1" spans="1:6">
      <c r="A275" s="324">
        <v>2300408</v>
      </c>
      <c r="B275" s="323" t="s">
        <v>1542</v>
      </c>
      <c r="C275" s="354">
        <v>0</v>
      </c>
      <c r="D275" s="310"/>
      <c r="E275" s="305">
        <v>0</v>
      </c>
      <c r="F275" s="121" t="str">
        <f t="shared" si="4"/>
        <v/>
      </c>
    </row>
    <row r="276" ht="38.1" customHeight="1" spans="1:6">
      <c r="A276" s="324">
        <v>2300409</v>
      </c>
      <c r="B276" s="323" t="s">
        <v>1543</v>
      </c>
      <c r="C276" s="354">
        <v>0</v>
      </c>
      <c r="D276" s="310"/>
      <c r="E276" s="305">
        <v>0</v>
      </c>
      <c r="F276" s="121" t="str">
        <f t="shared" si="4"/>
        <v/>
      </c>
    </row>
    <row r="277" ht="38.1" customHeight="1" spans="1:6">
      <c r="A277" s="324">
        <v>2300410</v>
      </c>
      <c r="B277" s="323" t="s">
        <v>1544</v>
      </c>
      <c r="C277" s="354">
        <v>0</v>
      </c>
      <c r="D277" s="310"/>
      <c r="E277" s="305">
        <v>0</v>
      </c>
      <c r="F277" s="121" t="str">
        <f t="shared" si="4"/>
        <v/>
      </c>
    </row>
    <row r="278" ht="38.1" customHeight="1" spans="1:6">
      <c r="A278" s="324">
        <v>2300411</v>
      </c>
      <c r="B278" s="323" t="s">
        <v>1545</v>
      </c>
      <c r="C278" s="354">
        <v>0</v>
      </c>
      <c r="D278" s="310"/>
      <c r="E278" s="305">
        <v>0</v>
      </c>
      <c r="F278" s="121" t="str">
        <f t="shared" si="4"/>
        <v/>
      </c>
    </row>
    <row r="279" ht="38.1" customHeight="1" spans="1:6">
      <c r="A279" s="324">
        <v>2300499</v>
      </c>
      <c r="B279" s="323" t="s">
        <v>1552</v>
      </c>
      <c r="C279" s="354">
        <v>0</v>
      </c>
      <c r="D279" s="310"/>
      <c r="E279" s="305">
        <v>0</v>
      </c>
      <c r="F279" s="121" t="str">
        <f t="shared" si="4"/>
        <v/>
      </c>
    </row>
    <row r="280" ht="38.1" customHeight="1" spans="1:6">
      <c r="A280" s="324">
        <v>23006</v>
      </c>
      <c r="B280" s="322" t="s">
        <v>1553</v>
      </c>
      <c r="C280" s="310"/>
      <c r="D280" s="310">
        <f>D281</f>
        <v>3974</v>
      </c>
      <c r="E280" s="310">
        <f>E281</f>
        <v>7195</v>
      </c>
      <c r="F280" s="121">
        <f t="shared" si="4"/>
        <v>0.811</v>
      </c>
    </row>
    <row r="281" ht="38.1" customHeight="1" spans="1:6">
      <c r="A281" s="324">
        <v>2300603</v>
      </c>
      <c r="B281" s="323" t="s">
        <v>1911</v>
      </c>
      <c r="C281" s="354">
        <v>0</v>
      </c>
      <c r="D281" s="358">
        <v>3974</v>
      </c>
      <c r="E281" s="310">
        <v>7195</v>
      </c>
      <c r="F281" s="121">
        <f t="shared" si="4"/>
        <v>0.811</v>
      </c>
    </row>
    <row r="282" ht="42" customHeight="1" spans="1:6">
      <c r="A282" s="325">
        <v>23008</v>
      </c>
      <c r="B282" s="322" t="s">
        <v>140</v>
      </c>
      <c r="C282" s="310">
        <f t="shared" ref="C282:E282" si="8">C283</f>
        <v>93872</v>
      </c>
      <c r="D282" s="310">
        <f t="shared" si="8"/>
        <v>0</v>
      </c>
      <c r="E282" s="310">
        <f t="shared" si="8"/>
        <v>43556</v>
      </c>
      <c r="F282" s="121" t="str">
        <f t="shared" si="4"/>
        <v/>
      </c>
    </row>
    <row r="283" ht="42" customHeight="1" spans="1:6">
      <c r="A283" s="325">
        <v>2300802</v>
      </c>
      <c r="B283" s="323" t="s">
        <v>1912</v>
      </c>
      <c r="C283" s="310">
        <v>93872</v>
      </c>
      <c r="D283" s="358"/>
      <c r="E283" s="310">
        <v>43556</v>
      </c>
      <c r="F283" s="121" t="str">
        <f t="shared" si="4"/>
        <v/>
      </c>
    </row>
    <row r="284" ht="42" customHeight="1" spans="1:6">
      <c r="A284" s="324">
        <v>23009</v>
      </c>
      <c r="B284" s="322" t="s">
        <v>1528</v>
      </c>
      <c r="C284" s="322"/>
      <c r="D284" s="359">
        <v>4000</v>
      </c>
      <c r="E284" s="310"/>
      <c r="F284" s="117">
        <f t="shared" si="4"/>
        <v>-1</v>
      </c>
    </row>
    <row r="285" ht="42" customHeight="1" spans="1:6">
      <c r="A285" s="324">
        <v>231</v>
      </c>
      <c r="B285" s="329" t="s">
        <v>1529</v>
      </c>
      <c r="C285" s="360">
        <f t="shared" ref="C285:E285" si="9">SUM(C286:C287)</f>
        <v>14400</v>
      </c>
      <c r="D285" s="360">
        <f t="shared" si="9"/>
        <v>14400</v>
      </c>
      <c r="E285" s="360">
        <f t="shared" si="9"/>
        <v>6920</v>
      </c>
      <c r="F285" s="117">
        <f t="shared" si="4"/>
        <v>-0.519</v>
      </c>
    </row>
    <row r="286" ht="42" customHeight="1" spans="1:6">
      <c r="A286" s="361"/>
      <c r="B286" s="322" t="s">
        <v>146</v>
      </c>
      <c r="C286" s="310">
        <v>14400</v>
      </c>
      <c r="D286" s="358">
        <v>4100</v>
      </c>
      <c r="E286" s="310">
        <v>6920</v>
      </c>
      <c r="F286" s="117">
        <f t="shared" si="4"/>
        <v>0.688</v>
      </c>
    </row>
    <row r="287" ht="42" customHeight="1" spans="1:6">
      <c r="A287" s="361"/>
      <c r="B287" s="322" t="s">
        <v>147</v>
      </c>
      <c r="C287" s="310"/>
      <c r="D287" s="358">
        <v>10300</v>
      </c>
      <c r="E287" s="307"/>
      <c r="F287" s="117">
        <f t="shared" si="4"/>
        <v>-1</v>
      </c>
    </row>
    <row r="288" ht="42" customHeight="1" spans="1:6">
      <c r="A288" s="362"/>
      <c r="B288" s="331" t="s">
        <v>151</v>
      </c>
      <c r="C288" s="360">
        <f t="shared" ref="C288:E288" si="10">SUM(C267:C268,C285)</f>
        <v>355536</v>
      </c>
      <c r="D288" s="360">
        <f t="shared" si="10"/>
        <v>88486</v>
      </c>
      <c r="E288" s="360">
        <f t="shared" si="10"/>
        <v>201887</v>
      </c>
      <c r="F288" s="117">
        <f t="shared" si="4"/>
        <v>1.282</v>
      </c>
    </row>
    <row r="289" ht="6" customHeight="1" spans="2:6">
      <c r="B289" s="295"/>
      <c r="C289" s="295"/>
      <c r="D289" s="295"/>
      <c r="E289" s="295"/>
      <c r="F289" s="295"/>
    </row>
    <row r="290" ht="57" customHeight="1" spans="2:6">
      <c r="B290" s="363"/>
      <c r="C290" s="363"/>
      <c r="D290" s="363"/>
      <c r="E290" s="363"/>
      <c r="F290" s="363"/>
    </row>
    <row r="291" ht="8" customHeight="1" spans="6:6">
      <c r="F291" s="292"/>
    </row>
    <row r="292" ht="41" customHeight="1" spans="2:6">
      <c r="B292" s="363"/>
      <c r="C292" s="363"/>
      <c r="D292" s="363"/>
      <c r="E292" s="363"/>
      <c r="F292" s="363"/>
    </row>
    <row r="293" spans="4:4">
      <c r="D293" s="364"/>
    </row>
    <row r="294" spans="4:4">
      <c r="D294" s="364"/>
    </row>
    <row r="296" spans="4:4">
      <c r="D296" s="364"/>
    </row>
    <row r="297" spans="4:4">
      <c r="D297" s="364"/>
    </row>
    <row r="298" spans="4:4">
      <c r="D298" s="364"/>
    </row>
    <row r="299" spans="4:4">
      <c r="D299" s="364"/>
    </row>
    <row r="301" spans="4:4">
      <c r="D301" s="364"/>
    </row>
    <row r="302" spans="6:6">
      <c r="F302" s="293" t="str">
        <f>IF(D267&lt;&gt;0,IF((E267/D267-1)&lt;-30%,"",IF((E267/D267-1)&gt;30%,"",E267/D267-1)),"")</f>
        <v/>
      </c>
    </row>
  </sheetData>
  <mergeCells count="4">
    <mergeCell ref="B1:F1"/>
    <mergeCell ref="B290:F290"/>
    <mergeCell ref="B291:F291"/>
    <mergeCell ref="B292:F292"/>
  </mergeCells>
  <conditionalFormatting sqref="B285">
    <cfRule type="expression" dxfId="1" priority="7" stopIfTrue="1">
      <formula>"len($A:$A)=3"</formula>
    </cfRule>
  </conditionalFormatting>
  <conditionalFormatting sqref="C285">
    <cfRule type="expression" dxfId="1" priority="4" stopIfTrue="1">
      <formula>"len($A:$A)=3"</formula>
    </cfRule>
  </conditionalFormatting>
  <conditionalFormatting sqref="D285:E285">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67" fitToHeight="0" orientation="portrait"/>
  <headerFooter alignWithMargins="0">
    <oddFooter>&amp;C&amp;16-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E52"/>
  <sheetViews>
    <sheetView showGridLines="0" showZeros="0" zoomScale="115" zoomScaleNormal="115" zoomScaleSheetLayoutView="70" workbookViewId="0">
      <pane ySplit="3" topLeftCell="A4" activePane="bottomLeft" state="frozen"/>
      <selection/>
      <selection pane="bottomLeft" activeCell="J17" sqref="J17"/>
    </sheetView>
  </sheetViews>
  <sheetFormatPr defaultColWidth="9" defaultRowHeight="14.25" outlineLevelCol="4"/>
  <cols>
    <col min="1" max="1" width="15" style="335" customWidth="1"/>
    <col min="2" max="2" width="50.7583333333333" style="335" customWidth="1"/>
    <col min="3" max="4" width="20.625" style="335" customWidth="1"/>
    <col min="5" max="5" width="20.625" style="336" customWidth="1"/>
    <col min="6" max="16384" width="9" style="335"/>
  </cols>
  <sheetData>
    <row r="1" ht="45" customHeight="1" spans="2:5">
      <c r="B1" s="337" t="str">
        <f>YEAR(封面!$B$7)&amp;"年市本级政府性基金预算收入情况表"</f>
        <v>2023年市本级政府性基金预算收入情况表</v>
      </c>
      <c r="C1" s="337"/>
      <c r="D1" s="337"/>
      <c r="E1" s="337"/>
    </row>
    <row r="2" s="333" customFormat="1" ht="20.1" customHeight="1" spans="1:5">
      <c r="A2" s="338" t="s">
        <v>1913</v>
      </c>
      <c r="B2" s="338"/>
      <c r="C2" s="339"/>
      <c r="D2" s="338"/>
      <c r="E2" s="340" t="s">
        <v>53</v>
      </c>
    </row>
    <row r="3" s="334" customFormat="1" ht="45" customHeight="1" spans="1:5">
      <c r="A3" s="341" t="s">
        <v>54</v>
      </c>
      <c r="B3" s="342" t="s">
        <v>55</v>
      </c>
      <c r="C3" s="32" t="s">
        <v>1690</v>
      </c>
      <c r="D3" s="32" t="s">
        <v>1709</v>
      </c>
      <c r="E3" s="32" t="s">
        <v>1755</v>
      </c>
    </row>
    <row r="4" s="334" customFormat="1" ht="36" customHeight="1" spans="1:5">
      <c r="A4" s="308" t="s">
        <v>1914</v>
      </c>
      <c r="B4" s="300" t="s">
        <v>1270</v>
      </c>
      <c r="C4" s="307"/>
      <c r="D4" s="307"/>
      <c r="E4" s="117" t="str">
        <f>IF(C4&gt;0,(D4-C4)/C4,"")</f>
        <v/>
      </c>
    </row>
    <row r="5" ht="36" customHeight="1" spans="1:5">
      <c r="A5" s="308" t="s">
        <v>1915</v>
      </c>
      <c r="B5" s="300" t="s">
        <v>1271</v>
      </c>
      <c r="C5" s="307"/>
      <c r="D5" s="307"/>
      <c r="E5" s="117" t="str">
        <f t="shared" ref="E5:E51" si="0">IF(C5&gt;0,(D5-C5)/C5,"")</f>
        <v/>
      </c>
    </row>
    <row r="6" ht="36" customHeight="1" spans="1:5">
      <c r="A6" s="308" t="s">
        <v>1916</v>
      </c>
      <c r="B6" s="300" t="s">
        <v>1917</v>
      </c>
      <c r="C6" s="307"/>
      <c r="D6" s="307"/>
      <c r="E6" s="117" t="str">
        <f t="shared" si="0"/>
        <v/>
      </c>
    </row>
    <row r="7" ht="36" customHeight="1" spans="1:5">
      <c r="A7" s="308" t="s">
        <v>1918</v>
      </c>
      <c r="B7" s="300" t="s">
        <v>1273</v>
      </c>
      <c r="C7" s="307"/>
      <c r="D7" s="307"/>
      <c r="E7" s="117" t="str">
        <f t="shared" si="0"/>
        <v/>
      </c>
    </row>
    <row r="8" ht="36" customHeight="1" spans="1:5">
      <c r="A8" s="308" t="s">
        <v>1919</v>
      </c>
      <c r="B8" s="300" t="s">
        <v>1274</v>
      </c>
      <c r="C8" s="307"/>
      <c r="D8" s="307"/>
      <c r="E8" s="117" t="str">
        <f t="shared" si="0"/>
        <v/>
      </c>
    </row>
    <row r="9" ht="36" customHeight="1" spans="1:5">
      <c r="A9" s="308" t="s">
        <v>1920</v>
      </c>
      <c r="B9" s="300" t="s">
        <v>1275</v>
      </c>
      <c r="C9" s="307"/>
      <c r="D9" s="307"/>
      <c r="E9" s="117" t="str">
        <f t="shared" si="0"/>
        <v/>
      </c>
    </row>
    <row r="10" ht="36" customHeight="1" spans="1:5">
      <c r="A10" s="308" t="s">
        <v>1921</v>
      </c>
      <c r="B10" s="300" t="s">
        <v>1276</v>
      </c>
      <c r="C10" s="307">
        <f>SUM(C11:C15)</f>
        <v>352145</v>
      </c>
      <c r="D10" s="307">
        <f>SUM(D11:D15)</f>
        <v>199855</v>
      </c>
      <c r="E10" s="117">
        <f t="shared" si="0"/>
        <v>-0.432</v>
      </c>
    </row>
    <row r="11" ht="36" customHeight="1" spans="1:5">
      <c r="A11" s="308" t="s">
        <v>1922</v>
      </c>
      <c r="B11" s="343" t="s">
        <v>1277</v>
      </c>
      <c r="C11" s="310">
        <v>352145</v>
      </c>
      <c r="D11" s="310">
        <v>199855</v>
      </c>
      <c r="E11" s="121">
        <f t="shared" si="0"/>
        <v>-0.432</v>
      </c>
    </row>
    <row r="12" ht="36" customHeight="1" spans="1:5">
      <c r="A12" s="308" t="s">
        <v>1923</v>
      </c>
      <c r="B12" s="343" t="s">
        <v>1278</v>
      </c>
      <c r="C12" s="310"/>
      <c r="D12" s="310"/>
      <c r="E12" s="117" t="str">
        <f t="shared" si="0"/>
        <v/>
      </c>
    </row>
    <row r="13" ht="36" customHeight="1" spans="1:5">
      <c r="A13" s="308" t="s">
        <v>1924</v>
      </c>
      <c r="B13" s="343" t="s">
        <v>1279</v>
      </c>
      <c r="C13" s="310"/>
      <c r="D13" s="310"/>
      <c r="E13" s="117" t="str">
        <f t="shared" si="0"/>
        <v/>
      </c>
    </row>
    <row r="14" ht="36" customHeight="1" spans="1:5">
      <c r="A14" s="308" t="s">
        <v>1925</v>
      </c>
      <c r="B14" s="343" t="s">
        <v>1280</v>
      </c>
      <c r="C14" s="310"/>
      <c r="D14" s="310"/>
      <c r="E14" s="117" t="str">
        <f t="shared" si="0"/>
        <v/>
      </c>
    </row>
    <row r="15" ht="36" customHeight="1" spans="1:5">
      <c r="A15" s="308" t="s">
        <v>1926</v>
      </c>
      <c r="B15" s="343" t="s">
        <v>1281</v>
      </c>
      <c r="C15" s="310"/>
      <c r="D15" s="310"/>
      <c r="E15" s="117" t="str">
        <f t="shared" si="0"/>
        <v/>
      </c>
    </row>
    <row r="16" ht="36" customHeight="1" spans="1:5">
      <c r="A16" s="344" t="s">
        <v>1927</v>
      </c>
      <c r="B16" s="234" t="s">
        <v>1282</v>
      </c>
      <c r="C16" s="307"/>
      <c r="D16" s="307"/>
      <c r="E16" s="117" t="str">
        <f t="shared" si="0"/>
        <v/>
      </c>
    </row>
    <row r="17" ht="36" customHeight="1" spans="1:5">
      <c r="A17" s="344" t="s">
        <v>1928</v>
      </c>
      <c r="B17" s="234" t="s">
        <v>1283</v>
      </c>
      <c r="C17" s="307">
        <f>SUM(C18:C19)</f>
        <v>0</v>
      </c>
      <c r="D17" s="307">
        <f>SUM(D18:D19)</f>
        <v>0</v>
      </c>
      <c r="E17" s="117" t="str">
        <f t="shared" si="0"/>
        <v/>
      </c>
    </row>
    <row r="18" ht="36" customHeight="1" spans="1:5">
      <c r="A18" s="344" t="s">
        <v>1929</v>
      </c>
      <c r="B18" s="343" t="s">
        <v>1284</v>
      </c>
      <c r="C18" s="310"/>
      <c r="D18" s="310"/>
      <c r="E18" s="117" t="str">
        <f t="shared" si="0"/>
        <v/>
      </c>
    </row>
    <row r="19" ht="36" customHeight="1" spans="1:5">
      <c r="A19" s="344" t="s">
        <v>1930</v>
      </c>
      <c r="B19" s="343" t="s">
        <v>1285</v>
      </c>
      <c r="C19" s="310"/>
      <c r="D19" s="310"/>
      <c r="E19" s="117" t="str">
        <f t="shared" si="0"/>
        <v/>
      </c>
    </row>
    <row r="20" ht="36" customHeight="1" spans="1:5">
      <c r="A20" s="303">
        <v>1030156</v>
      </c>
      <c r="B20" s="234" t="s">
        <v>1286</v>
      </c>
      <c r="C20" s="307">
        <f>VLOOKUP(A20,'08'!A5:D50,4,0)</f>
        <v>0</v>
      </c>
      <c r="D20" s="307"/>
      <c r="E20" s="117" t="str">
        <f t="shared" si="0"/>
        <v/>
      </c>
    </row>
    <row r="21" ht="36" customHeight="1" spans="1:5">
      <c r="A21" s="303">
        <v>1030157</v>
      </c>
      <c r="B21" s="234" t="s">
        <v>1287</v>
      </c>
      <c r="C21" s="307">
        <f>VLOOKUP(A21,'08'!A6:D51,4,0)</f>
        <v>0</v>
      </c>
      <c r="D21" s="307"/>
      <c r="E21" s="117" t="str">
        <f t="shared" si="0"/>
        <v/>
      </c>
    </row>
    <row r="22" ht="36" customHeight="1" spans="1:5">
      <c r="A22" s="303">
        <v>1030158</v>
      </c>
      <c r="B22" s="234" t="s">
        <v>1288</v>
      </c>
      <c r="C22" s="307">
        <f>VLOOKUP(A22,'08'!A7:D52,4,0)</f>
        <v>0</v>
      </c>
      <c r="D22" s="307"/>
      <c r="E22" s="117" t="str">
        <f t="shared" si="0"/>
        <v/>
      </c>
    </row>
    <row r="23" ht="36" customHeight="1" spans="1:5">
      <c r="A23" s="303">
        <v>1030159</v>
      </c>
      <c r="B23" s="300" t="s">
        <v>1289</v>
      </c>
      <c r="C23" s="307">
        <f>VLOOKUP(A23,'08'!A8:D53,4,0)</f>
        <v>0</v>
      </c>
      <c r="D23" s="307"/>
      <c r="E23" s="117" t="str">
        <f t="shared" si="0"/>
        <v/>
      </c>
    </row>
    <row r="24" ht="36" customHeight="1" spans="1:5">
      <c r="A24" s="303">
        <v>1030178</v>
      </c>
      <c r="B24" s="300" t="s">
        <v>1290</v>
      </c>
      <c r="C24" s="307">
        <f>VLOOKUP(A24,'08'!A9:D54,4,0)</f>
        <v>1081</v>
      </c>
      <c r="D24" s="307">
        <f>-27+948</f>
        <v>921</v>
      </c>
      <c r="E24" s="117">
        <f t="shared" si="0"/>
        <v>-0.148</v>
      </c>
    </row>
    <row r="25" ht="36" customHeight="1" spans="1:5">
      <c r="A25" s="303">
        <v>1030180</v>
      </c>
      <c r="B25" s="300" t="s">
        <v>1291</v>
      </c>
      <c r="C25" s="307">
        <f>VLOOKUP(A25,'08'!A10:D55,4,0)</f>
        <v>0</v>
      </c>
      <c r="D25" s="307"/>
      <c r="E25" s="117" t="str">
        <f t="shared" si="0"/>
        <v/>
      </c>
    </row>
    <row r="26" ht="36" customHeight="1" spans="1:5">
      <c r="A26" s="303">
        <v>1030199</v>
      </c>
      <c r="B26" s="300" t="s">
        <v>1292</v>
      </c>
      <c r="C26" s="307">
        <f>VLOOKUP(A26,'08'!A11:D56,4,0)</f>
        <v>0</v>
      </c>
      <c r="D26" s="307"/>
      <c r="E26" s="117" t="str">
        <f t="shared" si="0"/>
        <v/>
      </c>
    </row>
    <row r="27" ht="36" customHeight="1" spans="1:5">
      <c r="A27" s="303">
        <v>10310</v>
      </c>
      <c r="B27" s="300" t="s">
        <v>1931</v>
      </c>
      <c r="C27" s="307"/>
      <c r="D27" s="307"/>
      <c r="E27" s="117" t="str">
        <f t="shared" si="0"/>
        <v/>
      </c>
    </row>
    <row r="28" ht="36" customHeight="1" spans="1:5">
      <c r="A28" s="308"/>
      <c r="B28" s="316"/>
      <c r="C28" s="310"/>
      <c r="D28" s="310"/>
      <c r="E28" s="117" t="str">
        <f t="shared" si="0"/>
        <v/>
      </c>
    </row>
    <row r="29" ht="35" customHeight="1" spans="1:5">
      <c r="A29" s="318"/>
      <c r="B29" s="319" t="s">
        <v>1534</v>
      </c>
      <c r="C29" s="307">
        <f>SUM(C4,C5,C6,C7,C8,C9,C10,C16,C17,C20,C21,C22,C23,C24,C25,C26,C27)</f>
        <v>353226</v>
      </c>
      <c r="D29" s="307">
        <f>SUM(D4,D5,D6,D7,D8,D9,D10,D16,D17,D20,D21,D22,D23,D24,D25,D26,D27)</f>
        <v>200776</v>
      </c>
      <c r="E29" s="117">
        <f t="shared" si="0"/>
        <v>-0.432</v>
      </c>
    </row>
    <row r="30" ht="37" customHeight="1" spans="1:5">
      <c r="A30" s="345">
        <v>105</v>
      </c>
      <c r="B30" s="346" t="s">
        <v>1295</v>
      </c>
      <c r="C30" s="307">
        <f>C31</f>
        <v>0</v>
      </c>
      <c r="D30" s="307">
        <f>D31</f>
        <v>0</v>
      </c>
      <c r="E30" s="117" t="str">
        <f t="shared" si="0"/>
        <v/>
      </c>
    </row>
    <row r="31" ht="37" customHeight="1" spans="1:5">
      <c r="A31" s="345"/>
      <c r="B31" s="347" t="s">
        <v>1296</v>
      </c>
      <c r="C31" s="310">
        <f>SUM(C32:C33)</f>
        <v>0</v>
      </c>
      <c r="D31" s="310">
        <f>SUM(D32:D33)</f>
        <v>0</v>
      </c>
      <c r="E31" s="117" t="str">
        <f t="shared" si="0"/>
        <v/>
      </c>
    </row>
    <row r="32" ht="37" customHeight="1" spans="1:5">
      <c r="A32" s="345"/>
      <c r="B32" s="323" t="s">
        <v>1297</v>
      </c>
      <c r="C32" s="310">
        <f>'08'!D33</f>
        <v>0</v>
      </c>
      <c r="D32" s="310"/>
      <c r="E32" s="117" t="str">
        <f t="shared" si="0"/>
        <v/>
      </c>
    </row>
    <row r="33" ht="37" customHeight="1" spans="1:5">
      <c r="A33" s="345"/>
      <c r="B33" s="323" t="s">
        <v>1298</v>
      </c>
      <c r="C33" s="310"/>
      <c r="D33" s="310"/>
      <c r="E33" s="117" t="str">
        <f t="shared" si="0"/>
        <v/>
      </c>
    </row>
    <row r="34" ht="36" customHeight="1" spans="1:5">
      <c r="A34" s="345">
        <v>110</v>
      </c>
      <c r="B34" s="346" t="s">
        <v>100</v>
      </c>
      <c r="C34" s="348">
        <f>SUM(C35,C46,C48:C49)</f>
        <v>2310</v>
      </c>
      <c r="D34" s="348">
        <f>SUM(D35,D48:D49)</f>
        <v>1095</v>
      </c>
      <c r="E34" s="117">
        <f t="shared" si="0"/>
        <v>-0.526</v>
      </c>
    </row>
    <row r="35" ht="36" customHeight="1" spans="1:5">
      <c r="A35" s="349">
        <v>11004</v>
      </c>
      <c r="B35" s="347" t="s">
        <v>1535</v>
      </c>
      <c r="C35" s="350">
        <f>SUM(C36:C45)</f>
        <v>965</v>
      </c>
      <c r="D35" s="350">
        <f>SUM(D36:D45)</f>
        <v>1095</v>
      </c>
      <c r="E35" s="121">
        <f t="shared" si="0"/>
        <v>0.135</v>
      </c>
    </row>
    <row r="36" ht="36" customHeight="1" spans="1:5">
      <c r="A36" s="351">
        <v>1100403</v>
      </c>
      <c r="B36" s="323" t="s">
        <v>1537</v>
      </c>
      <c r="C36" s="310">
        <f>VLOOKUP(A36,'08'!A21:D66,4,0)</f>
        <v>0</v>
      </c>
      <c r="D36" s="310"/>
      <c r="E36" s="121" t="str">
        <f t="shared" si="0"/>
        <v/>
      </c>
    </row>
    <row r="37" ht="36" customHeight="1" spans="1:5">
      <c r="A37" s="351">
        <v>1100404</v>
      </c>
      <c r="B37" s="323" t="s">
        <v>1176</v>
      </c>
      <c r="C37" s="310">
        <f>VLOOKUP(A37,'08'!A22:D67,4,0)</f>
        <v>0</v>
      </c>
      <c r="D37" s="310"/>
      <c r="E37" s="121" t="str">
        <f t="shared" si="0"/>
        <v/>
      </c>
    </row>
    <row r="38" ht="36" customHeight="1" spans="1:5">
      <c r="A38" s="351">
        <v>1100405</v>
      </c>
      <c r="B38" s="323" t="s">
        <v>1177</v>
      </c>
      <c r="C38" s="310">
        <f>VLOOKUP(A38,'08'!A23:D68,4,0)</f>
        <v>3</v>
      </c>
      <c r="D38" s="310"/>
      <c r="E38" s="121">
        <f t="shared" si="0"/>
        <v>-1</v>
      </c>
    </row>
    <row r="39" ht="36" customHeight="1" spans="1:5">
      <c r="A39" s="351">
        <v>1100406</v>
      </c>
      <c r="B39" s="323" t="s">
        <v>1178</v>
      </c>
      <c r="C39" s="310">
        <f>VLOOKUP(A39,'08'!A24:D69,4,0)</f>
        <v>244</v>
      </c>
      <c r="D39" s="310">
        <v>425</v>
      </c>
      <c r="E39" s="121">
        <f t="shared" si="0"/>
        <v>0.742</v>
      </c>
    </row>
    <row r="40" ht="36" customHeight="1" spans="1:5">
      <c r="A40" s="351">
        <v>1100407</v>
      </c>
      <c r="B40" s="323" t="s">
        <v>955</v>
      </c>
      <c r="C40" s="310">
        <f>VLOOKUP(A40,'08'!A25:D70,4,0)</f>
        <v>0</v>
      </c>
      <c r="D40" s="310"/>
      <c r="E40" s="121" t="str">
        <f t="shared" si="0"/>
        <v/>
      </c>
    </row>
    <row r="41" ht="36" customHeight="1" spans="1:5">
      <c r="A41" s="351">
        <v>1100408</v>
      </c>
      <c r="B41" s="323" t="s">
        <v>1180</v>
      </c>
      <c r="C41" s="310">
        <f>VLOOKUP(A41,'08'!A26:D71,4,0)</f>
        <v>0</v>
      </c>
      <c r="D41" s="310"/>
      <c r="E41" s="121" t="str">
        <f t="shared" si="0"/>
        <v/>
      </c>
    </row>
    <row r="42" ht="36" customHeight="1" spans="1:5">
      <c r="A42" s="351">
        <v>1100409</v>
      </c>
      <c r="B42" s="323" t="s">
        <v>1181</v>
      </c>
      <c r="C42" s="310">
        <f>VLOOKUP(A42,'08'!A27:D72,4,0)</f>
        <v>198</v>
      </c>
      <c r="D42" s="310">
        <v>15</v>
      </c>
      <c r="E42" s="121">
        <f t="shared" si="0"/>
        <v>-0.924</v>
      </c>
    </row>
    <row r="43" ht="36" customHeight="1" spans="1:5">
      <c r="A43" s="351">
        <v>1100410</v>
      </c>
      <c r="B43" s="323" t="s">
        <v>957</v>
      </c>
      <c r="C43" s="310">
        <f>VLOOKUP(A43,'08'!A28:D73,4,0)</f>
        <v>0</v>
      </c>
      <c r="D43" s="310"/>
      <c r="E43" s="121" t="str">
        <f t="shared" si="0"/>
        <v/>
      </c>
    </row>
    <row r="44" ht="36" customHeight="1" spans="1:5">
      <c r="A44" s="351">
        <v>1100411</v>
      </c>
      <c r="B44" s="323" t="s">
        <v>1182</v>
      </c>
      <c r="C44" s="310">
        <f>VLOOKUP(A44,'08'!A29:D74,4,0)</f>
        <v>0</v>
      </c>
      <c r="D44" s="310"/>
      <c r="E44" s="121" t="str">
        <f t="shared" si="0"/>
        <v/>
      </c>
    </row>
    <row r="45" ht="36" customHeight="1" spans="1:5">
      <c r="A45" s="351">
        <v>1100499</v>
      </c>
      <c r="B45" s="323" t="s">
        <v>90</v>
      </c>
      <c r="C45" s="310">
        <f>VLOOKUP(A45,'08'!A30:D75,4,0)</f>
        <v>520</v>
      </c>
      <c r="D45" s="310">
        <v>655</v>
      </c>
      <c r="E45" s="121">
        <f t="shared" si="0"/>
        <v>0.26</v>
      </c>
    </row>
    <row r="46" ht="36" customHeight="1" spans="1:5">
      <c r="A46" s="349">
        <v>11006</v>
      </c>
      <c r="B46" s="347" t="s">
        <v>1188</v>
      </c>
      <c r="C46" s="350">
        <f>C47</f>
        <v>0</v>
      </c>
      <c r="D46" s="350">
        <f>D47</f>
        <v>0</v>
      </c>
      <c r="E46" s="121" t="str">
        <f t="shared" si="0"/>
        <v/>
      </c>
    </row>
    <row r="47" ht="36" customHeight="1" spans="1:5">
      <c r="A47" s="349">
        <v>1100603</v>
      </c>
      <c r="B47" s="323" t="s">
        <v>1932</v>
      </c>
      <c r="C47" s="310"/>
      <c r="D47" s="310"/>
      <c r="E47" s="121" t="str">
        <f t="shared" si="0"/>
        <v/>
      </c>
    </row>
    <row r="48" ht="36" customHeight="1" spans="1:5">
      <c r="A48" s="349">
        <v>11008</v>
      </c>
      <c r="B48" s="347" t="s">
        <v>104</v>
      </c>
      <c r="C48" s="350">
        <f>'08'!D49</f>
        <v>1345</v>
      </c>
      <c r="D48" s="310"/>
      <c r="E48" s="121">
        <f t="shared" si="0"/>
        <v>-1</v>
      </c>
    </row>
    <row r="49" ht="36" customHeight="1" spans="1:5">
      <c r="A49" s="349">
        <v>11009</v>
      </c>
      <c r="B49" s="347" t="s">
        <v>105</v>
      </c>
      <c r="C49" s="310">
        <f>C50</f>
        <v>0</v>
      </c>
      <c r="D49" s="310">
        <f>D50</f>
        <v>0</v>
      </c>
      <c r="E49" s="121" t="str">
        <f t="shared" si="0"/>
        <v/>
      </c>
    </row>
    <row r="50" ht="36" customHeight="1" spans="1:5">
      <c r="A50" s="349">
        <v>1100999</v>
      </c>
      <c r="B50" s="323" t="s">
        <v>1933</v>
      </c>
      <c r="C50" s="310"/>
      <c r="D50" s="310"/>
      <c r="E50" s="121" t="str">
        <f t="shared" si="0"/>
        <v/>
      </c>
    </row>
    <row r="51" ht="36" customHeight="1" spans="1:5">
      <c r="A51" s="352"/>
      <c r="B51" s="353" t="s">
        <v>108</v>
      </c>
      <c r="C51" s="348">
        <f>SUM(C29:C30,C34)</f>
        <v>355536</v>
      </c>
      <c r="D51" s="348">
        <f>SUM(D29:D30,D34)</f>
        <v>201871</v>
      </c>
      <c r="E51" s="117">
        <f t="shared" si="0"/>
        <v>-0.432</v>
      </c>
    </row>
    <row r="52" spans="5:5">
      <c r="E52" s="336" t="str">
        <f>IF(C29&lt;&gt;0,IF((D29/C29-1)&lt;-30%,"",IF((D29/C29-1)&gt;30%,"",D29/C29-1)),"")</f>
        <v/>
      </c>
    </row>
  </sheetData>
  <mergeCells count="1">
    <mergeCell ref="B1:E1"/>
  </mergeCells>
  <conditionalFormatting sqref="B30">
    <cfRule type="expression" dxfId="1" priority="21" stopIfTrue="1">
      <formula>"len($A:$A)=3"</formula>
    </cfRule>
  </conditionalFormatting>
  <conditionalFormatting sqref="B31">
    <cfRule type="expression" dxfId="1" priority="16" stopIfTrue="1">
      <formula>"len($A:$A)=3"</formula>
    </cfRule>
  </conditionalFormatting>
  <conditionalFormatting sqref="B34">
    <cfRule type="expression" dxfId="1" priority="18" stopIfTrue="1">
      <formula>"len($A:$A)=3"</formula>
    </cfRule>
  </conditionalFormatting>
  <conditionalFormatting sqref="B35">
    <cfRule type="expression" dxfId="1" priority="12" stopIfTrue="1">
      <formula>"len($A:$A)=3"</formula>
    </cfRule>
  </conditionalFormatting>
  <conditionalFormatting sqref="B46">
    <cfRule type="expression" dxfId="1" priority="8" stopIfTrue="1">
      <formula>"len($A:$A)=3"</formula>
    </cfRule>
  </conditionalFormatting>
  <conditionalFormatting sqref="B47">
    <cfRule type="expression" dxfId="1" priority="5" stopIfTrue="1">
      <formula>"len($A:$A)=3"</formula>
    </cfRule>
    <cfRule type="expression" dxfId="1" priority="6" stopIfTrue="1">
      <formula>"len($A:$A)=3"</formula>
    </cfRule>
    <cfRule type="expression" dxfId="1" priority="7" stopIfTrue="1">
      <formula>"len($A:$A)=3"</formula>
    </cfRule>
  </conditionalFormatting>
  <conditionalFormatting sqref="B50">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B32:B33">
    <cfRule type="expression" dxfId="1" priority="13" stopIfTrue="1">
      <formula>"len($A:$A)=3"</formula>
    </cfRule>
    <cfRule type="expression" dxfId="1" priority="14" stopIfTrue="1">
      <formula>"len($A:$A)=3"</formula>
    </cfRule>
    <cfRule type="expression" dxfId="1" priority="15" stopIfTrue="1">
      <formula>"len($A:$A)=3"</formula>
    </cfRule>
  </conditionalFormatting>
  <conditionalFormatting sqref="B36:B45">
    <cfRule type="expression" dxfId="1" priority="9" stopIfTrue="1">
      <formula>"len($A:$A)=3"</formula>
    </cfRule>
    <cfRule type="expression" dxfId="1" priority="10" stopIfTrue="1">
      <formula>"len($A:$A)=3"</formula>
    </cfRule>
    <cfRule type="expression" dxfId="1" priority="11" stopIfTrue="1">
      <formula>"len($A:$A)=3"</formula>
    </cfRule>
  </conditionalFormatting>
  <conditionalFormatting sqref="B48:B49">
    <cfRule type="expression" dxfId="1" priority="4" stopIfTrue="1">
      <formula>"len($A:$A)=3"</formula>
    </cfRule>
  </conditionalFormatting>
  <conditionalFormatting sqref="C34:D35">
    <cfRule type="expression" dxfId="1" priority="1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F293"/>
  <sheetViews>
    <sheetView showGridLines="0" showZeros="0" zoomScale="115" zoomScaleNormal="115" zoomScaleSheetLayoutView="70" workbookViewId="0">
      <pane ySplit="3" topLeftCell="A4" activePane="bottomLeft" state="frozen"/>
      <selection/>
      <selection pane="bottomLeft" activeCell="J17" sqref="J17"/>
    </sheetView>
  </sheetViews>
  <sheetFormatPr defaultColWidth="9" defaultRowHeight="14.25" outlineLevelCol="5"/>
  <cols>
    <col min="1" max="1" width="10.975" style="292" customWidth="1"/>
    <col min="2" max="2" width="50.7583333333333" style="292" customWidth="1"/>
    <col min="3" max="4" width="20.625" style="292" customWidth="1"/>
    <col min="5" max="5" width="20.625" style="293" customWidth="1"/>
    <col min="6" max="16384" width="9" style="292"/>
  </cols>
  <sheetData>
    <row r="1" ht="45" customHeight="1" spans="2:5">
      <c r="B1" s="294" t="str">
        <f>YEAR(封面!$B$7)&amp;"年市本级政府性基金预算支出情况表"</f>
        <v>2023年市本级政府性基金预算支出情况表</v>
      </c>
      <c r="C1" s="294"/>
      <c r="D1" s="294"/>
      <c r="E1" s="294"/>
    </row>
    <row r="2" s="289" customFormat="1" ht="20.1" customHeight="1" spans="1:5">
      <c r="A2" s="295" t="s">
        <v>1934</v>
      </c>
      <c r="B2" s="295"/>
      <c r="C2" s="295"/>
      <c r="D2" s="295"/>
      <c r="E2" s="296" t="s">
        <v>53</v>
      </c>
    </row>
    <row r="3" s="290" customFormat="1" ht="45" customHeight="1" spans="1:5">
      <c r="A3" s="297" t="s">
        <v>54</v>
      </c>
      <c r="B3" s="298" t="s">
        <v>55</v>
      </c>
      <c r="C3" s="233" t="s">
        <v>1690</v>
      </c>
      <c r="D3" s="233" t="s">
        <v>1709</v>
      </c>
      <c r="E3" s="233" t="s">
        <v>1755</v>
      </c>
    </row>
    <row r="4" ht="36" customHeight="1" spans="1:5">
      <c r="A4" s="299" t="s">
        <v>1769</v>
      </c>
      <c r="B4" s="300" t="s">
        <v>1304</v>
      </c>
      <c r="C4" s="301">
        <f>SUM(C5,C11,C17)</f>
        <v>3</v>
      </c>
      <c r="D4" s="301">
        <f>SUM(D5,D11,D17)</f>
        <v>0</v>
      </c>
      <c r="E4" s="117">
        <f>IF(C4&gt;0,(D4-C4)/C4,"")</f>
        <v>-1</v>
      </c>
    </row>
    <row r="5" ht="36" customHeight="1" spans="1:5">
      <c r="A5" s="299" t="s">
        <v>1935</v>
      </c>
      <c r="B5" s="302" t="s">
        <v>1305</v>
      </c>
      <c r="C5" s="301">
        <f>SUM(C6:C10)</f>
        <v>3</v>
      </c>
      <c r="D5" s="301">
        <f>SUM(D6:D10)</f>
        <v>0</v>
      </c>
      <c r="E5" s="117">
        <f t="shared" ref="E5:E68" si="0">IF(C5&gt;0,(D5-C5)/C5,"")</f>
        <v>-1</v>
      </c>
    </row>
    <row r="6" ht="36" customHeight="1" spans="1:5">
      <c r="A6" s="303">
        <v>2070701</v>
      </c>
      <c r="B6" s="304" t="s">
        <v>1306</v>
      </c>
      <c r="C6" s="305">
        <v>0</v>
      </c>
      <c r="D6" s="305">
        <v>0</v>
      </c>
      <c r="E6" s="117" t="str">
        <f t="shared" si="0"/>
        <v/>
      </c>
    </row>
    <row r="7" ht="36" customHeight="1" spans="1:5">
      <c r="A7" s="303">
        <v>2070702</v>
      </c>
      <c r="B7" s="304" t="s">
        <v>1307</v>
      </c>
      <c r="C7" s="305">
        <v>0</v>
      </c>
      <c r="D7" s="305">
        <v>0</v>
      </c>
      <c r="E7" s="117" t="str">
        <f t="shared" si="0"/>
        <v/>
      </c>
    </row>
    <row r="8" ht="36" customHeight="1" spans="1:5">
      <c r="A8" s="303">
        <v>2070703</v>
      </c>
      <c r="B8" s="304" t="s">
        <v>1308</v>
      </c>
      <c r="C8" s="305">
        <v>0</v>
      </c>
      <c r="D8" s="305">
        <v>0</v>
      </c>
      <c r="E8" s="117" t="str">
        <f t="shared" si="0"/>
        <v/>
      </c>
    </row>
    <row r="9" ht="36" customHeight="1" spans="1:5">
      <c r="A9" s="303">
        <v>2070704</v>
      </c>
      <c r="B9" s="304" t="s">
        <v>1309</v>
      </c>
      <c r="C9" s="305">
        <v>0</v>
      </c>
      <c r="D9" s="305">
        <v>0</v>
      </c>
      <c r="E9" s="117" t="str">
        <f t="shared" si="0"/>
        <v/>
      </c>
    </row>
    <row r="10" ht="36" customHeight="1" spans="1:5">
      <c r="A10" s="303">
        <v>2070799</v>
      </c>
      <c r="B10" s="304" t="s">
        <v>1310</v>
      </c>
      <c r="C10" s="120">
        <v>3</v>
      </c>
      <c r="D10" s="305">
        <v>0</v>
      </c>
      <c r="E10" s="117">
        <f t="shared" si="0"/>
        <v>-1</v>
      </c>
    </row>
    <row r="11" ht="36" customHeight="1" spans="1:5">
      <c r="A11" s="306">
        <v>20709</v>
      </c>
      <c r="B11" s="302" t="s">
        <v>1311</v>
      </c>
      <c r="C11" s="307">
        <f>SUM(C12:C16)</f>
        <v>0</v>
      </c>
      <c r="D11" s="307">
        <f>SUM(D12:D16)</f>
        <v>0</v>
      </c>
      <c r="E11" s="117" t="str">
        <f t="shared" si="0"/>
        <v/>
      </c>
    </row>
    <row r="12" ht="36" customHeight="1" spans="1:5">
      <c r="A12" s="303">
        <v>2070901</v>
      </c>
      <c r="B12" s="304" t="s">
        <v>1312</v>
      </c>
      <c r="C12" s="305">
        <v>0</v>
      </c>
      <c r="D12" s="305">
        <v>0</v>
      </c>
      <c r="E12" s="117" t="str">
        <f t="shared" si="0"/>
        <v/>
      </c>
    </row>
    <row r="13" ht="36" customHeight="1" spans="1:5">
      <c r="A13" s="303">
        <v>2070902</v>
      </c>
      <c r="B13" s="304" t="s">
        <v>1313</v>
      </c>
      <c r="C13" s="305">
        <v>0</v>
      </c>
      <c r="D13" s="305">
        <v>0</v>
      </c>
      <c r="E13" s="117" t="str">
        <f t="shared" si="0"/>
        <v/>
      </c>
    </row>
    <row r="14" ht="36" customHeight="1" spans="1:5">
      <c r="A14" s="303">
        <v>2070903</v>
      </c>
      <c r="B14" s="304" t="s">
        <v>1314</v>
      </c>
      <c r="C14" s="305">
        <v>0</v>
      </c>
      <c r="D14" s="305">
        <v>0</v>
      </c>
      <c r="E14" s="117" t="str">
        <f t="shared" si="0"/>
        <v/>
      </c>
    </row>
    <row r="15" ht="36" customHeight="1" spans="1:5">
      <c r="A15" s="303">
        <v>2070904</v>
      </c>
      <c r="B15" s="304" t="s">
        <v>1315</v>
      </c>
      <c r="C15" s="305">
        <v>0</v>
      </c>
      <c r="D15" s="305">
        <v>0</v>
      </c>
      <c r="E15" s="117" t="str">
        <f t="shared" si="0"/>
        <v/>
      </c>
    </row>
    <row r="16" ht="36" customHeight="1" spans="1:5">
      <c r="A16" s="303">
        <v>2070999</v>
      </c>
      <c r="B16" s="304" t="s">
        <v>1316</v>
      </c>
      <c r="C16" s="305">
        <v>0</v>
      </c>
      <c r="D16" s="305">
        <v>0</v>
      </c>
      <c r="E16" s="117" t="str">
        <f t="shared" si="0"/>
        <v/>
      </c>
    </row>
    <row r="17" ht="36" customHeight="1" spans="1:5">
      <c r="A17" s="306">
        <v>20710</v>
      </c>
      <c r="B17" s="302" t="s">
        <v>1317</v>
      </c>
      <c r="C17" s="307">
        <f>SUM(C18:C19)</f>
        <v>0</v>
      </c>
      <c r="D17" s="307">
        <f>SUM(D18:D19)</f>
        <v>0</v>
      </c>
      <c r="E17" s="117" t="str">
        <f t="shared" si="0"/>
        <v/>
      </c>
    </row>
    <row r="18" ht="36" customHeight="1" spans="1:5">
      <c r="A18" s="303">
        <v>2071001</v>
      </c>
      <c r="B18" s="304" t="s">
        <v>1318</v>
      </c>
      <c r="C18" s="305">
        <v>0</v>
      </c>
      <c r="D18" s="305">
        <v>0</v>
      </c>
      <c r="E18" s="117" t="str">
        <f t="shared" si="0"/>
        <v/>
      </c>
    </row>
    <row r="19" ht="36" customHeight="1" spans="1:5">
      <c r="A19" s="303">
        <v>2071099</v>
      </c>
      <c r="B19" s="304" t="s">
        <v>1319</v>
      </c>
      <c r="C19" s="305">
        <v>0</v>
      </c>
      <c r="D19" s="305">
        <v>0</v>
      </c>
      <c r="E19" s="117" t="str">
        <f t="shared" si="0"/>
        <v/>
      </c>
    </row>
    <row r="20" ht="36" customHeight="1" spans="1:5">
      <c r="A20" s="306">
        <v>208</v>
      </c>
      <c r="B20" s="300" t="s">
        <v>1320</v>
      </c>
      <c r="C20" s="301">
        <f>SUM(C21,C25,C29)</f>
        <v>245</v>
      </c>
      <c r="D20" s="301">
        <f>SUM(D21,D25,D29)</f>
        <v>425</v>
      </c>
      <c r="E20" s="117">
        <f t="shared" si="0"/>
        <v>0.735</v>
      </c>
    </row>
    <row r="21" ht="36" customHeight="1" spans="1:5">
      <c r="A21" s="306">
        <v>20822</v>
      </c>
      <c r="B21" s="302" t="s">
        <v>1321</v>
      </c>
      <c r="C21" s="307">
        <f>SUM(C22:C24)</f>
        <v>245</v>
      </c>
      <c r="D21" s="307">
        <f>SUM(D22:D24)</f>
        <v>245</v>
      </c>
      <c r="E21" s="117">
        <f t="shared" si="0"/>
        <v>0</v>
      </c>
    </row>
    <row r="22" ht="36" customHeight="1" spans="1:5">
      <c r="A22" s="303">
        <v>2082201</v>
      </c>
      <c r="B22" s="304" t="s">
        <v>1322</v>
      </c>
      <c r="C22" s="120">
        <v>245</v>
      </c>
      <c r="D22" s="120">
        <v>245</v>
      </c>
      <c r="E22" s="117">
        <f t="shared" si="0"/>
        <v>0</v>
      </c>
    </row>
    <row r="23" ht="36" customHeight="1" spans="1:5">
      <c r="A23" s="303">
        <v>2082202</v>
      </c>
      <c r="B23" s="304" t="s">
        <v>1323</v>
      </c>
      <c r="C23" s="305">
        <v>0</v>
      </c>
      <c r="D23" s="305">
        <v>0</v>
      </c>
      <c r="E23" s="117" t="str">
        <f t="shared" si="0"/>
        <v/>
      </c>
    </row>
    <row r="24" ht="36" customHeight="1" spans="1:5">
      <c r="A24" s="303">
        <v>2082299</v>
      </c>
      <c r="B24" s="304" t="s">
        <v>1324</v>
      </c>
      <c r="C24" s="305">
        <v>0</v>
      </c>
      <c r="D24" s="305">
        <v>0</v>
      </c>
      <c r="E24" s="117" t="str">
        <f t="shared" si="0"/>
        <v/>
      </c>
    </row>
    <row r="25" ht="36" customHeight="1" spans="1:5">
      <c r="A25" s="306">
        <v>20823</v>
      </c>
      <c r="B25" s="302" t="s">
        <v>1325</v>
      </c>
      <c r="C25" s="307">
        <f>SUM(C26:C28)</f>
        <v>0</v>
      </c>
      <c r="D25" s="307">
        <f>SUM(D26:D28)</f>
        <v>180</v>
      </c>
      <c r="E25" s="117" t="str">
        <f t="shared" si="0"/>
        <v/>
      </c>
    </row>
    <row r="26" ht="36" customHeight="1" spans="1:5">
      <c r="A26" s="303">
        <v>2082301</v>
      </c>
      <c r="B26" s="304" t="s">
        <v>1322</v>
      </c>
      <c r="C26" s="305">
        <v>0</v>
      </c>
      <c r="D26" s="305">
        <v>0</v>
      </c>
      <c r="E26" s="117" t="str">
        <f t="shared" si="0"/>
        <v/>
      </c>
    </row>
    <row r="27" ht="36" customHeight="1" spans="1:5">
      <c r="A27" s="303">
        <v>2082302</v>
      </c>
      <c r="B27" s="304" t="s">
        <v>1323</v>
      </c>
      <c r="C27" s="305">
        <v>0</v>
      </c>
      <c r="D27" s="120">
        <v>180</v>
      </c>
      <c r="E27" s="117" t="str">
        <f t="shared" si="0"/>
        <v/>
      </c>
    </row>
    <row r="28" ht="36" customHeight="1" spans="1:5">
      <c r="A28" s="303">
        <v>2082399</v>
      </c>
      <c r="B28" s="304" t="s">
        <v>1326</v>
      </c>
      <c r="C28" s="305">
        <v>0</v>
      </c>
      <c r="D28" s="305">
        <v>0</v>
      </c>
      <c r="E28" s="117" t="str">
        <f t="shared" si="0"/>
        <v/>
      </c>
    </row>
    <row r="29" s="291" customFormat="1" ht="36" customHeight="1" spans="1:5">
      <c r="A29" s="306">
        <v>20829</v>
      </c>
      <c r="B29" s="302" t="s">
        <v>1327</v>
      </c>
      <c r="C29" s="307">
        <f>SUM(C30:C31)</f>
        <v>0</v>
      </c>
      <c r="D29" s="307">
        <f>SUM(D30:D31)</f>
        <v>0</v>
      </c>
      <c r="E29" s="117" t="str">
        <f t="shared" si="0"/>
        <v/>
      </c>
    </row>
    <row r="30" ht="36" customHeight="1" spans="1:5">
      <c r="A30" s="303">
        <v>2082901</v>
      </c>
      <c r="B30" s="304" t="s">
        <v>1323</v>
      </c>
      <c r="C30" s="305">
        <v>0</v>
      </c>
      <c r="D30" s="305">
        <v>0</v>
      </c>
      <c r="E30" s="117" t="str">
        <f t="shared" si="0"/>
        <v/>
      </c>
    </row>
    <row r="31" ht="36" customHeight="1" spans="1:5">
      <c r="A31" s="303">
        <v>2082999</v>
      </c>
      <c r="B31" s="304" t="s">
        <v>1328</v>
      </c>
      <c r="C31" s="305">
        <v>0</v>
      </c>
      <c r="D31" s="305">
        <v>0</v>
      </c>
      <c r="E31" s="117" t="str">
        <f t="shared" si="0"/>
        <v/>
      </c>
    </row>
    <row r="32" ht="36" customHeight="1" spans="1:5">
      <c r="A32" s="306">
        <v>211</v>
      </c>
      <c r="B32" s="300" t="s">
        <v>1329</v>
      </c>
      <c r="C32" s="301">
        <f>SUM(C33,C38)</f>
        <v>0</v>
      </c>
      <c r="D32" s="301">
        <f>SUM(D33,D38)</f>
        <v>0</v>
      </c>
      <c r="E32" s="117" t="str">
        <f t="shared" si="0"/>
        <v/>
      </c>
    </row>
    <row r="33" ht="36" customHeight="1" spans="1:5">
      <c r="A33" s="306">
        <v>21160</v>
      </c>
      <c r="B33" s="302" t="s">
        <v>1330</v>
      </c>
      <c r="C33" s="307">
        <f>SUM(C34:C37)</f>
        <v>0</v>
      </c>
      <c r="D33" s="307">
        <f>SUM(D34:D37)</f>
        <v>0</v>
      </c>
      <c r="E33" s="117" t="str">
        <f t="shared" si="0"/>
        <v/>
      </c>
    </row>
    <row r="34" ht="36" customHeight="1" spans="1:5">
      <c r="A34" s="308">
        <v>2116001</v>
      </c>
      <c r="B34" s="304" t="s">
        <v>1331</v>
      </c>
      <c r="C34" s="305">
        <v>0</v>
      </c>
      <c r="D34" s="305">
        <v>0</v>
      </c>
      <c r="E34" s="117" t="str">
        <f t="shared" si="0"/>
        <v/>
      </c>
    </row>
    <row r="35" ht="36" customHeight="1" spans="1:5">
      <c r="A35" s="308">
        <v>2116002</v>
      </c>
      <c r="B35" s="304" t="s">
        <v>1332</v>
      </c>
      <c r="C35" s="305">
        <v>0</v>
      </c>
      <c r="D35" s="305">
        <v>0</v>
      </c>
      <c r="E35" s="117" t="str">
        <f t="shared" si="0"/>
        <v/>
      </c>
    </row>
    <row r="36" ht="36" customHeight="1" spans="1:5">
      <c r="A36" s="308">
        <v>2116003</v>
      </c>
      <c r="B36" s="304" t="s">
        <v>1333</v>
      </c>
      <c r="C36" s="305">
        <v>0</v>
      </c>
      <c r="D36" s="305">
        <v>0</v>
      </c>
      <c r="E36" s="117" t="str">
        <f t="shared" si="0"/>
        <v/>
      </c>
    </row>
    <row r="37" s="291" customFormat="1" ht="36" customHeight="1" spans="1:5">
      <c r="A37" s="308">
        <v>2116099</v>
      </c>
      <c r="B37" s="304" t="s">
        <v>1334</v>
      </c>
      <c r="C37" s="305">
        <v>0</v>
      </c>
      <c r="D37" s="305">
        <v>0</v>
      </c>
      <c r="E37" s="117" t="str">
        <f t="shared" si="0"/>
        <v/>
      </c>
    </row>
    <row r="38" ht="36" customHeight="1" spans="1:5">
      <c r="A38" s="299">
        <v>21161</v>
      </c>
      <c r="B38" s="302" t="s">
        <v>1335</v>
      </c>
      <c r="C38" s="307">
        <f>SUM(C39:C42)</f>
        <v>0</v>
      </c>
      <c r="D38" s="307">
        <f>SUM(D39:D42)</f>
        <v>0</v>
      </c>
      <c r="E38" s="117" t="str">
        <f t="shared" si="0"/>
        <v/>
      </c>
    </row>
    <row r="39" ht="36" customHeight="1" spans="1:5">
      <c r="A39" s="308">
        <v>2116101</v>
      </c>
      <c r="B39" s="304" t="s">
        <v>1336</v>
      </c>
      <c r="C39" s="305">
        <v>0</v>
      </c>
      <c r="D39" s="305">
        <v>0</v>
      </c>
      <c r="E39" s="117" t="str">
        <f t="shared" si="0"/>
        <v/>
      </c>
    </row>
    <row r="40" ht="36" customHeight="1" spans="1:5">
      <c r="A40" s="308">
        <v>2116102</v>
      </c>
      <c r="B40" s="304" t="s">
        <v>1337</v>
      </c>
      <c r="C40" s="305">
        <v>0</v>
      </c>
      <c r="D40" s="305">
        <v>0</v>
      </c>
      <c r="E40" s="117" t="str">
        <f t="shared" si="0"/>
        <v/>
      </c>
    </row>
    <row r="41" ht="36" customHeight="1" spans="1:5">
      <c r="A41" s="308">
        <v>2116103</v>
      </c>
      <c r="B41" s="304" t="s">
        <v>1338</v>
      </c>
      <c r="C41" s="305">
        <v>0</v>
      </c>
      <c r="D41" s="305">
        <v>0</v>
      </c>
      <c r="E41" s="117" t="str">
        <f t="shared" si="0"/>
        <v/>
      </c>
    </row>
    <row r="42" ht="36" customHeight="1" spans="1:5">
      <c r="A42" s="308">
        <v>2116104</v>
      </c>
      <c r="B42" s="304" t="s">
        <v>1339</v>
      </c>
      <c r="C42" s="305">
        <v>0</v>
      </c>
      <c r="D42" s="305">
        <v>0</v>
      </c>
      <c r="E42" s="117" t="str">
        <f t="shared" si="0"/>
        <v/>
      </c>
    </row>
    <row r="43" ht="36" customHeight="1" spans="1:5">
      <c r="A43" s="306">
        <v>212</v>
      </c>
      <c r="B43" s="300" t="s">
        <v>1340</v>
      </c>
      <c r="C43" s="301">
        <f>SUM(C44,C60,C64,C65,C71,C75,C79,C83,C89,C92)</f>
        <v>217713</v>
      </c>
      <c r="D43" s="301">
        <f>SUM(D44,D60,D64,D65,D71,D75,D79,D83,D89,D92)</f>
        <v>106352</v>
      </c>
      <c r="E43" s="117">
        <f t="shared" si="0"/>
        <v>-0.512</v>
      </c>
    </row>
    <row r="44" ht="36" customHeight="1" spans="1:5">
      <c r="A44" s="306">
        <v>21208</v>
      </c>
      <c r="B44" s="302" t="s">
        <v>1341</v>
      </c>
      <c r="C44" s="301">
        <f>SUM(C45:C59)</f>
        <v>216632</v>
      </c>
      <c r="D44" s="301">
        <f>SUM(D45:D59)</f>
        <v>106352</v>
      </c>
      <c r="E44" s="117">
        <f t="shared" si="0"/>
        <v>-0.509</v>
      </c>
    </row>
    <row r="45" ht="36" customHeight="1" spans="1:5">
      <c r="A45" s="303">
        <v>2120801</v>
      </c>
      <c r="B45" s="304" t="s">
        <v>1342</v>
      </c>
      <c r="C45" s="120">
        <v>17370</v>
      </c>
      <c r="D45" s="120">
        <v>14573</v>
      </c>
      <c r="E45" s="121">
        <f t="shared" si="0"/>
        <v>-0.161</v>
      </c>
    </row>
    <row r="46" ht="36" customHeight="1" spans="1:5">
      <c r="A46" s="303">
        <v>2120802</v>
      </c>
      <c r="B46" s="304" t="s">
        <v>1343</v>
      </c>
      <c r="C46" s="305">
        <v>0</v>
      </c>
      <c r="D46" s="120">
        <v>0</v>
      </c>
      <c r="E46" s="117" t="str">
        <f t="shared" si="0"/>
        <v/>
      </c>
    </row>
    <row r="47" ht="36" customHeight="1" spans="1:5">
      <c r="A47" s="303">
        <v>2120803</v>
      </c>
      <c r="B47" s="304" t="s">
        <v>1344</v>
      </c>
      <c r="C47" s="305">
        <v>0</v>
      </c>
      <c r="D47" s="120">
        <v>0</v>
      </c>
      <c r="E47" s="117" t="str">
        <f t="shared" si="0"/>
        <v/>
      </c>
    </row>
    <row r="48" ht="36" customHeight="1" spans="1:5">
      <c r="A48" s="303">
        <v>2120804</v>
      </c>
      <c r="B48" s="304" t="s">
        <v>1345</v>
      </c>
      <c r="C48" s="305">
        <v>0</v>
      </c>
      <c r="D48" s="120">
        <v>0</v>
      </c>
      <c r="E48" s="117" t="str">
        <f t="shared" si="0"/>
        <v/>
      </c>
    </row>
    <row r="49" ht="36" customHeight="1" spans="1:5">
      <c r="A49" s="303">
        <v>2120805</v>
      </c>
      <c r="B49" s="304" t="s">
        <v>1346</v>
      </c>
      <c r="C49" s="305">
        <v>0</v>
      </c>
      <c r="D49" s="120">
        <v>0</v>
      </c>
      <c r="E49" s="117" t="str">
        <f t="shared" si="0"/>
        <v/>
      </c>
    </row>
    <row r="50" ht="36" customHeight="1" spans="1:5">
      <c r="A50" s="303">
        <v>2120806</v>
      </c>
      <c r="B50" s="304" t="s">
        <v>1347</v>
      </c>
      <c r="C50" s="305">
        <v>0</v>
      </c>
      <c r="D50" s="120">
        <v>0</v>
      </c>
      <c r="E50" s="117" t="str">
        <f t="shared" si="0"/>
        <v/>
      </c>
    </row>
    <row r="51" ht="36" customHeight="1" spans="1:5">
      <c r="A51" s="303">
        <v>2120807</v>
      </c>
      <c r="B51" s="304" t="s">
        <v>1348</v>
      </c>
      <c r="C51" s="305">
        <v>0</v>
      </c>
      <c r="D51" s="120">
        <v>0</v>
      </c>
      <c r="E51" s="117" t="str">
        <f t="shared" si="0"/>
        <v/>
      </c>
    </row>
    <row r="52" ht="36" customHeight="1" spans="1:5">
      <c r="A52" s="303">
        <v>2120809</v>
      </c>
      <c r="B52" s="304" t="s">
        <v>1349</v>
      </c>
      <c r="C52" s="305">
        <v>0</v>
      </c>
      <c r="D52" s="120">
        <v>0</v>
      </c>
      <c r="E52" s="117" t="str">
        <f t="shared" si="0"/>
        <v/>
      </c>
    </row>
    <row r="53" ht="36" customHeight="1" spans="1:5">
      <c r="A53" s="303">
        <v>2120810</v>
      </c>
      <c r="B53" s="304" t="s">
        <v>1350</v>
      </c>
      <c r="C53" s="305">
        <v>0</v>
      </c>
      <c r="D53" s="120">
        <v>0</v>
      </c>
      <c r="E53" s="117" t="str">
        <f t="shared" si="0"/>
        <v/>
      </c>
    </row>
    <row r="54" ht="36" customHeight="1" spans="1:5">
      <c r="A54" s="303">
        <v>2120811</v>
      </c>
      <c r="B54" s="304" t="s">
        <v>1351</v>
      </c>
      <c r="C54" s="305">
        <v>0</v>
      </c>
      <c r="D54" s="120">
        <v>0</v>
      </c>
      <c r="E54" s="117" t="str">
        <f t="shared" si="0"/>
        <v/>
      </c>
    </row>
    <row r="55" ht="36" customHeight="1" spans="1:5">
      <c r="A55" s="303">
        <v>2120813</v>
      </c>
      <c r="B55" s="304" t="s">
        <v>1003</v>
      </c>
      <c r="C55" s="305">
        <v>0</v>
      </c>
      <c r="D55" s="120">
        <v>0</v>
      </c>
      <c r="E55" s="117" t="str">
        <f t="shared" si="0"/>
        <v/>
      </c>
    </row>
    <row r="56" ht="36" customHeight="1" spans="1:5">
      <c r="A56" s="303">
        <v>2120814</v>
      </c>
      <c r="B56" s="309" t="s">
        <v>1352</v>
      </c>
      <c r="C56" s="305">
        <v>0</v>
      </c>
      <c r="D56" s="120">
        <v>379</v>
      </c>
      <c r="E56" s="117" t="str">
        <f t="shared" si="0"/>
        <v/>
      </c>
    </row>
    <row r="57" ht="36" customHeight="1" spans="1:5">
      <c r="A57" s="303">
        <v>2120815</v>
      </c>
      <c r="B57" s="309" t="s">
        <v>1353</v>
      </c>
      <c r="C57" s="305">
        <v>0</v>
      </c>
      <c r="D57" s="120">
        <v>300</v>
      </c>
      <c r="E57" s="117" t="str">
        <f t="shared" si="0"/>
        <v/>
      </c>
    </row>
    <row r="58" ht="36" customHeight="1" spans="1:5">
      <c r="A58" s="303">
        <v>2120816</v>
      </c>
      <c r="B58" s="309" t="s">
        <v>1354</v>
      </c>
      <c r="C58" s="305">
        <v>0</v>
      </c>
      <c r="D58" s="120">
        <v>1828</v>
      </c>
      <c r="E58" s="117" t="str">
        <f t="shared" si="0"/>
        <v/>
      </c>
    </row>
    <row r="59" ht="36" customHeight="1" spans="1:5">
      <c r="A59" s="303">
        <v>2120899</v>
      </c>
      <c r="B59" s="304" t="s">
        <v>1355</v>
      </c>
      <c r="C59" s="120">
        <v>199262</v>
      </c>
      <c r="D59" s="120">
        <v>89272</v>
      </c>
      <c r="E59" s="121">
        <f t="shared" si="0"/>
        <v>-0.552</v>
      </c>
    </row>
    <row r="60" ht="36" customHeight="1" spans="1:5">
      <c r="A60" s="306">
        <v>21210</v>
      </c>
      <c r="B60" s="302" t="s">
        <v>1356</v>
      </c>
      <c r="C60" s="307">
        <f>SUM(C61:C63)</f>
        <v>0</v>
      </c>
      <c r="D60" s="307">
        <f>SUM(D61:D63)</f>
        <v>0</v>
      </c>
      <c r="E60" s="117" t="str">
        <f t="shared" si="0"/>
        <v/>
      </c>
    </row>
    <row r="61" ht="36" customHeight="1" spans="1:5">
      <c r="A61" s="303">
        <v>2121001</v>
      </c>
      <c r="B61" s="304" t="s">
        <v>1342</v>
      </c>
      <c r="C61" s="305">
        <v>0</v>
      </c>
      <c r="D61" s="305">
        <v>0</v>
      </c>
      <c r="E61" s="117" t="str">
        <f t="shared" si="0"/>
        <v/>
      </c>
    </row>
    <row r="62" ht="36" customHeight="1" spans="1:5">
      <c r="A62" s="303">
        <v>2121002</v>
      </c>
      <c r="B62" s="304" t="s">
        <v>1343</v>
      </c>
      <c r="C62" s="305">
        <v>0</v>
      </c>
      <c r="D62" s="305">
        <v>0</v>
      </c>
      <c r="E62" s="117" t="str">
        <f t="shared" si="0"/>
        <v/>
      </c>
    </row>
    <row r="63" ht="36" customHeight="1" spans="1:5">
      <c r="A63" s="303">
        <v>2121099</v>
      </c>
      <c r="B63" s="304" t="s">
        <v>1357</v>
      </c>
      <c r="C63" s="305">
        <v>0</v>
      </c>
      <c r="D63" s="305">
        <v>0</v>
      </c>
      <c r="E63" s="117" t="str">
        <f t="shared" si="0"/>
        <v/>
      </c>
    </row>
    <row r="64" ht="36" customHeight="1" spans="1:5">
      <c r="A64" s="306">
        <v>21211</v>
      </c>
      <c r="B64" s="302" t="s">
        <v>1358</v>
      </c>
      <c r="C64" s="310"/>
      <c r="D64" s="307"/>
      <c r="E64" s="117" t="str">
        <f t="shared" si="0"/>
        <v/>
      </c>
    </row>
    <row r="65" ht="36" customHeight="1" spans="1:5">
      <c r="A65" s="306">
        <v>21213</v>
      </c>
      <c r="B65" s="302" t="s">
        <v>1359</v>
      </c>
      <c r="C65" s="307">
        <f>SUM(C66:C70)</f>
        <v>0</v>
      </c>
      <c r="D65" s="307">
        <f>SUM(D66:D70)</f>
        <v>0</v>
      </c>
      <c r="E65" s="117" t="str">
        <f t="shared" si="0"/>
        <v/>
      </c>
    </row>
    <row r="66" ht="36" customHeight="1" spans="1:5">
      <c r="A66" s="303">
        <v>2121301</v>
      </c>
      <c r="B66" s="304" t="s">
        <v>1360</v>
      </c>
      <c r="C66" s="305">
        <v>0</v>
      </c>
      <c r="D66" s="305">
        <v>0</v>
      </c>
      <c r="E66" s="117" t="str">
        <f t="shared" si="0"/>
        <v/>
      </c>
    </row>
    <row r="67" ht="36" customHeight="1" spans="1:5">
      <c r="A67" s="303">
        <v>2121302</v>
      </c>
      <c r="B67" s="304" t="s">
        <v>1361</v>
      </c>
      <c r="C67" s="305">
        <v>0</v>
      </c>
      <c r="D67" s="305">
        <v>0</v>
      </c>
      <c r="E67" s="117" t="str">
        <f t="shared" si="0"/>
        <v/>
      </c>
    </row>
    <row r="68" ht="36" customHeight="1" spans="1:5">
      <c r="A68" s="303">
        <v>2121303</v>
      </c>
      <c r="B68" s="304" t="s">
        <v>1362</v>
      </c>
      <c r="C68" s="305">
        <v>0</v>
      </c>
      <c r="D68" s="305">
        <v>0</v>
      </c>
      <c r="E68" s="117" t="str">
        <f t="shared" si="0"/>
        <v/>
      </c>
    </row>
    <row r="69" ht="36" customHeight="1" spans="1:5">
      <c r="A69" s="303">
        <v>2121304</v>
      </c>
      <c r="B69" s="304" t="s">
        <v>1363</v>
      </c>
      <c r="C69" s="305">
        <v>0</v>
      </c>
      <c r="D69" s="305">
        <v>0</v>
      </c>
      <c r="E69" s="117" t="str">
        <f t="shared" ref="E69:E132" si="1">IF(C69&gt;0,(D69-C69)/C69,"")</f>
        <v/>
      </c>
    </row>
    <row r="70" ht="36" customHeight="1" spans="1:5">
      <c r="A70" s="303">
        <v>2121399</v>
      </c>
      <c r="B70" s="304" t="s">
        <v>1364</v>
      </c>
      <c r="C70" s="305">
        <v>0</v>
      </c>
      <c r="D70" s="305">
        <v>0</v>
      </c>
      <c r="E70" s="117" t="str">
        <f t="shared" si="1"/>
        <v/>
      </c>
    </row>
    <row r="71" ht="36" customHeight="1" spans="1:5">
      <c r="A71" s="306">
        <v>21214</v>
      </c>
      <c r="B71" s="302" t="s">
        <v>1365</v>
      </c>
      <c r="C71" s="307">
        <f>SUM(C72:C74)</f>
        <v>1081</v>
      </c>
      <c r="D71" s="307">
        <f>SUM(D72:D74)</f>
        <v>0</v>
      </c>
      <c r="E71" s="117">
        <f t="shared" si="1"/>
        <v>-1</v>
      </c>
    </row>
    <row r="72" ht="36" customHeight="1" spans="1:5">
      <c r="A72" s="303">
        <v>2121401</v>
      </c>
      <c r="B72" s="304" t="s">
        <v>1366</v>
      </c>
      <c r="C72" s="120">
        <v>1081</v>
      </c>
      <c r="D72" s="305">
        <v>0</v>
      </c>
      <c r="E72" s="121">
        <f t="shared" si="1"/>
        <v>-1</v>
      </c>
    </row>
    <row r="73" ht="36" customHeight="1" spans="1:5">
      <c r="A73" s="303">
        <v>2121402</v>
      </c>
      <c r="B73" s="304" t="s">
        <v>1367</v>
      </c>
      <c r="C73" s="305">
        <v>0</v>
      </c>
      <c r="D73" s="305">
        <v>0</v>
      </c>
      <c r="E73" s="117" t="str">
        <f t="shared" si="1"/>
        <v/>
      </c>
    </row>
    <row r="74" ht="36" customHeight="1" spans="1:5">
      <c r="A74" s="303">
        <v>2121499</v>
      </c>
      <c r="B74" s="304" t="s">
        <v>1368</v>
      </c>
      <c r="C74" s="305">
        <v>0</v>
      </c>
      <c r="D74" s="305">
        <v>0</v>
      </c>
      <c r="E74" s="117" t="str">
        <f t="shared" si="1"/>
        <v/>
      </c>
    </row>
    <row r="75" ht="36" customHeight="1" spans="1:5">
      <c r="A75" s="306">
        <v>21215</v>
      </c>
      <c r="B75" s="302" t="s">
        <v>1369</v>
      </c>
      <c r="C75" s="307">
        <f>SUM(C76:C78)</f>
        <v>0</v>
      </c>
      <c r="D75" s="307">
        <f>SUM(D76:D78)</f>
        <v>0</v>
      </c>
      <c r="E75" s="117" t="str">
        <f t="shared" si="1"/>
        <v/>
      </c>
    </row>
    <row r="76" ht="36" customHeight="1" spans="1:5">
      <c r="A76" s="303">
        <v>2121501</v>
      </c>
      <c r="B76" s="304" t="s">
        <v>1342</v>
      </c>
      <c r="C76" s="305">
        <v>0</v>
      </c>
      <c r="D76" s="305">
        <v>0</v>
      </c>
      <c r="E76" s="117" t="str">
        <f t="shared" si="1"/>
        <v/>
      </c>
    </row>
    <row r="77" ht="36" customHeight="1" spans="1:5">
      <c r="A77" s="303">
        <v>2121502</v>
      </c>
      <c r="B77" s="304" t="s">
        <v>1343</v>
      </c>
      <c r="C77" s="305">
        <v>0</v>
      </c>
      <c r="D77" s="305">
        <v>0</v>
      </c>
      <c r="E77" s="117" t="str">
        <f t="shared" si="1"/>
        <v/>
      </c>
    </row>
    <row r="78" ht="36" customHeight="1" spans="1:5">
      <c r="A78" s="303">
        <v>2121599</v>
      </c>
      <c r="B78" s="304" t="s">
        <v>1370</v>
      </c>
      <c r="C78" s="305">
        <v>0</v>
      </c>
      <c r="D78" s="305">
        <v>0</v>
      </c>
      <c r="E78" s="117" t="str">
        <f t="shared" si="1"/>
        <v/>
      </c>
    </row>
    <row r="79" ht="36" customHeight="1" spans="1:5">
      <c r="A79" s="306">
        <v>21216</v>
      </c>
      <c r="B79" s="302" t="s">
        <v>1371</v>
      </c>
      <c r="C79" s="307">
        <f>SUM(C80:C82)</f>
        <v>0</v>
      </c>
      <c r="D79" s="307">
        <f>SUM(D80:D82)</f>
        <v>0</v>
      </c>
      <c r="E79" s="117" t="str">
        <f t="shared" si="1"/>
        <v/>
      </c>
    </row>
    <row r="80" ht="36" customHeight="1" spans="1:5">
      <c r="A80" s="303">
        <v>2121601</v>
      </c>
      <c r="B80" s="304" t="s">
        <v>1342</v>
      </c>
      <c r="C80" s="305">
        <v>0</v>
      </c>
      <c r="D80" s="305">
        <v>0</v>
      </c>
      <c r="E80" s="117" t="str">
        <f t="shared" si="1"/>
        <v/>
      </c>
    </row>
    <row r="81" ht="36" customHeight="1" spans="1:5">
      <c r="A81" s="303">
        <v>2121602</v>
      </c>
      <c r="B81" s="304" t="s">
        <v>1343</v>
      </c>
      <c r="C81" s="305">
        <v>0</v>
      </c>
      <c r="D81" s="305">
        <v>0</v>
      </c>
      <c r="E81" s="117" t="str">
        <f t="shared" si="1"/>
        <v/>
      </c>
    </row>
    <row r="82" ht="36" customHeight="1" spans="1:5">
      <c r="A82" s="303">
        <v>2121699</v>
      </c>
      <c r="B82" s="304" t="s">
        <v>1372</v>
      </c>
      <c r="C82" s="305">
        <v>0</v>
      </c>
      <c r="D82" s="305">
        <v>0</v>
      </c>
      <c r="E82" s="117" t="str">
        <f t="shared" si="1"/>
        <v/>
      </c>
    </row>
    <row r="83" ht="36" customHeight="1" spans="1:5">
      <c r="A83" s="306">
        <v>21217</v>
      </c>
      <c r="B83" s="302" t="s">
        <v>1373</v>
      </c>
      <c r="C83" s="307">
        <f>SUM(C84:C88)</f>
        <v>0</v>
      </c>
      <c r="D83" s="307">
        <f>SUM(D84:D88)</f>
        <v>0</v>
      </c>
      <c r="E83" s="117" t="str">
        <f t="shared" si="1"/>
        <v/>
      </c>
    </row>
    <row r="84" ht="36" customHeight="1" spans="1:5">
      <c r="A84" s="303">
        <v>2121701</v>
      </c>
      <c r="B84" s="304" t="s">
        <v>1360</v>
      </c>
      <c r="C84" s="305">
        <v>0</v>
      </c>
      <c r="D84" s="305">
        <v>0</v>
      </c>
      <c r="E84" s="117" t="str">
        <f t="shared" si="1"/>
        <v/>
      </c>
    </row>
    <row r="85" ht="36" customHeight="1" spans="1:5">
      <c r="A85" s="303">
        <v>2121702</v>
      </c>
      <c r="B85" s="304" t="s">
        <v>1361</v>
      </c>
      <c r="C85" s="305">
        <v>0</v>
      </c>
      <c r="D85" s="305">
        <v>0</v>
      </c>
      <c r="E85" s="117" t="str">
        <f t="shared" si="1"/>
        <v/>
      </c>
    </row>
    <row r="86" ht="36" customHeight="1" spans="1:5">
      <c r="A86" s="303">
        <v>2121703</v>
      </c>
      <c r="B86" s="304" t="s">
        <v>1362</v>
      </c>
      <c r="C86" s="305">
        <v>0</v>
      </c>
      <c r="D86" s="305">
        <v>0</v>
      </c>
      <c r="E86" s="117" t="str">
        <f t="shared" si="1"/>
        <v/>
      </c>
    </row>
    <row r="87" ht="36" customHeight="1" spans="1:5">
      <c r="A87" s="303">
        <v>2121704</v>
      </c>
      <c r="B87" s="304" t="s">
        <v>1363</v>
      </c>
      <c r="C87" s="305">
        <v>0</v>
      </c>
      <c r="D87" s="305">
        <v>0</v>
      </c>
      <c r="E87" s="117" t="str">
        <f t="shared" si="1"/>
        <v/>
      </c>
    </row>
    <row r="88" ht="36" customHeight="1" spans="1:5">
      <c r="A88" s="303">
        <v>2121799</v>
      </c>
      <c r="B88" s="304" t="s">
        <v>1374</v>
      </c>
      <c r="C88" s="305">
        <v>0</v>
      </c>
      <c r="D88" s="305">
        <v>0</v>
      </c>
      <c r="E88" s="117" t="str">
        <f t="shared" si="1"/>
        <v/>
      </c>
    </row>
    <row r="89" ht="36" customHeight="1" spans="1:5">
      <c r="A89" s="306">
        <v>21218</v>
      </c>
      <c r="B89" s="302" t="s">
        <v>1375</v>
      </c>
      <c r="C89" s="307">
        <f>SUM(C90:C91)</f>
        <v>0</v>
      </c>
      <c r="D89" s="307">
        <f>SUM(D90:D91)</f>
        <v>0</v>
      </c>
      <c r="E89" s="117" t="str">
        <f t="shared" si="1"/>
        <v/>
      </c>
    </row>
    <row r="90" ht="36" customHeight="1" spans="1:5">
      <c r="A90" s="303">
        <v>2121801</v>
      </c>
      <c r="B90" s="304" t="s">
        <v>1366</v>
      </c>
      <c r="C90" s="305">
        <v>0</v>
      </c>
      <c r="D90" s="305">
        <v>0</v>
      </c>
      <c r="E90" s="117" t="str">
        <f t="shared" si="1"/>
        <v/>
      </c>
    </row>
    <row r="91" ht="36" customHeight="1" spans="1:5">
      <c r="A91" s="303">
        <v>2121899</v>
      </c>
      <c r="B91" s="304" t="s">
        <v>1376</v>
      </c>
      <c r="C91" s="305">
        <v>0</v>
      </c>
      <c r="D91" s="305">
        <v>0</v>
      </c>
      <c r="E91" s="117" t="str">
        <f t="shared" si="1"/>
        <v/>
      </c>
    </row>
    <row r="92" ht="36" customHeight="1" spans="1:5">
      <c r="A92" s="306">
        <v>21219</v>
      </c>
      <c r="B92" s="302" t="s">
        <v>1377</v>
      </c>
      <c r="C92" s="307">
        <f>SUM(C93:C100)</f>
        <v>0</v>
      </c>
      <c r="D92" s="307">
        <f>SUM(D93:D100)</f>
        <v>0</v>
      </c>
      <c r="E92" s="117" t="str">
        <f t="shared" si="1"/>
        <v/>
      </c>
    </row>
    <row r="93" ht="36" customHeight="1" spans="1:5">
      <c r="A93" s="303">
        <v>2121901</v>
      </c>
      <c r="B93" s="304" t="s">
        <v>1342</v>
      </c>
      <c r="C93" s="305">
        <v>0</v>
      </c>
      <c r="D93" s="305">
        <v>0</v>
      </c>
      <c r="E93" s="117" t="str">
        <f t="shared" si="1"/>
        <v/>
      </c>
    </row>
    <row r="94" ht="36" customHeight="1" spans="1:5">
      <c r="A94" s="303">
        <v>2121902</v>
      </c>
      <c r="B94" s="304" t="s">
        <v>1343</v>
      </c>
      <c r="C94" s="305">
        <v>0</v>
      </c>
      <c r="D94" s="305">
        <v>0</v>
      </c>
      <c r="E94" s="117" t="str">
        <f t="shared" si="1"/>
        <v/>
      </c>
    </row>
    <row r="95" ht="36" customHeight="1" spans="1:5">
      <c r="A95" s="303">
        <v>2121903</v>
      </c>
      <c r="B95" s="304" t="s">
        <v>1344</v>
      </c>
      <c r="C95" s="305">
        <v>0</v>
      </c>
      <c r="D95" s="305">
        <v>0</v>
      </c>
      <c r="E95" s="117" t="str">
        <f t="shared" si="1"/>
        <v/>
      </c>
    </row>
    <row r="96" ht="36" customHeight="1" spans="1:5">
      <c r="A96" s="303">
        <v>2121904</v>
      </c>
      <c r="B96" s="304" t="s">
        <v>1345</v>
      </c>
      <c r="C96" s="305">
        <v>0</v>
      </c>
      <c r="D96" s="305">
        <v>0</v>
      </c>
      <c r="E96" s="117" t="str">
        <f t="shared" si="1"/>
        <v/>
      </c>
    </row>
    <row r="97" ht="36" customHeight="1" spans="1:5">
      <c r="A97" s="303">
        <v>2121905</v>
      </c>
      <c r="B97" s="304" t="s">
        <v>1348</v>
      </c>
      <c r="C97" s="305">
        <v>0</v>
      </c>
      <c r="D97" s="305">
        <v>0</v>
      </c>
      <c r="E97" s="117" t="str">
        <f t="shared" si="1"/>
        <v/>
      </c>
    </row>
    <row r="98" ht="36" customHeight="1" spans="1:5">
      <c r="A98" s="303">
        <v>2121906</v>
      </c>
      <c r="B98" s="304" t="s">
        <v>1350</v>
      </c>
      <c r="C98" s="305">
        <v>0</v>
      </c>
      <c r="D98" s="305">
        <v>0</v>
      </c>
      <c r="E98" s="117" t="str">
        <f t="shared" si="1"/>
        <v/>
      </c>
    </row>
    <row r="99" ht="36" customHeight="1" spans="1:5">
      <c r="A99" s="303">
        <v>2121907</v>
      </c>
      <c r="B99" s="304" t="s">
        <v>1351</v>
      </c>
      <c r="C99" s="305">
        <v>0</v>
      </c>
      <c r="D99" s="305">
        <v>0</v>
      </c>
      <c r="E99" s="117" t="str">
        <f t="shared" si="1"/>
        <v/>
      </c>
    </row>
    <row r="100" ht="36" customHeight="1" spans="1:5">
      <c r="A100" s="303">
        <v>2121999</v>
      </c>
      <c r="B100" s="304" t="s">
        <v>1378</v>
      </c>
      <c r="C100" s="305">
        <v>0</v>
      </c>
      <c r="D100" s="305">
        <v>0</v>
      </c>
      <c r="E100" s="117" t="str">
        <f t="shared" si="1"/>
        <v/>
      </c>
    </row>
    <row r="101" ht="36" customHeight="1" spans="1:5">
      <c r="A101" s="306">
        <v>213</v>
      </c>
      <c r="B101" s="300" t="s">
        <v>1379</v>
      </c>
      <c r="C101" s="301">
        <f>SUM(C102,C107,C112,C117,C120)</f>
        <v>198</v>
      </c>
      <c r="D101" s="301">
        <f>SUM(D102,D107,D112,D117,D120)</f>
        <v>15</v>
      </c>
      <c r="E101" s="117">
        <f t="shared" si="1"/>
        <v>-0.924</v>
      </c>
    </row>
    <row r="102" ht="36" customHeight="1" spans="1:5">
      <c r="A102" s="306">
        <v>21366</v>
      </c>
      <c r="B102" s="302" t="s">
        <v>1380</v>
      </c>
      <c r="C102" s="301">
        <f>SUM(C103:C106)</f>
        <v>198</v>
      </c>
      <c r="D102" s="301">
        <f>SUM(D103:D106)</f>
        <v>15</v>
      </c>
      <c r="E102" s="117">
        <f t="shared" si="1"/>
        <v>-0.924</v>
      </c>
    </row>
    <row r="103" ht="36" customHeight="1" spans="1:5">
      <c r="A103" s="303">
        <v>2136601</v>
      </c>
      <c r="B103" s="304" t="s">
        <v>1323</v>
      </c>
      <c r="C103" s="305">
        <v>0</v>
      </c>
      <c r="D103" s="305">
        <v>0</v>
      </c>
      <c r="E103" s="117" t="str">
        <f t="shared" si="1"/>
        <v/>
      </c>
    </row>
    <row r="104" ht="36" customHeight="1" spans="1:5">
      <c r="A104" s="303">
        <v>2136602</v>
      </c>
      <c r="B104" s="304" t="s">
        <v>1381</v>
      </c>
      <c r="C104" s="305">
        <v>0</v>
      </c>
      <c r="D104" s="305">
        <v>0</v>
      </c>
      <c r="E104" s="117" t="str">
        <f t="shared" si="1"/>
        <v/>
      </c>
    </row>
    <row r="105" ht="36" customHeight="1" spans="1:5">
      <c r="A105" s="303">
        <v>2136603</v>
      </c>
      <c r="B105" s="304" t="s">
        <v>1382</v>
      </c>
      <c r="C105" s="305">
        <v>0</v>
      </c>
      <c r="D105" s="305">
        <v>0</v>
      </c>
      <c r="E105" s="117" t="str">
        <f t="shared" si="1"/>
        <v/>
      </c>
    </row>
    <row r="106" ht="36" customHeight="1" spans="1:5">
      <c r="A106" s="303">
        <v>2136699</v>
      </c>
      <c r="B106" s="304" t="s">
        <v>1383</v>
      </c>
      <c r="C106" s="120">
        <v>198</v>
      </c>
      <c r="D106" s="120">
        <v>15</v>
      </c>
      <c r="E106" s="121">
        <f t="shared" si="1"/>
        <v>-0.924</v>
      </c>
    </row>
    <row r="107" ht="36" customHeight="1" spans="1:5">
      <c r="A107" s="306">
        <v>21367</v>
      </c>
      <c r="B107" s="302" t="s">
        <v>1384</v>
      </c>
      <c r="C107" s="307">
        <f>SUM(C108:C111)</f>
        <v>0</v>
      </c>
      <c r="D107" s="307">
        <f>SUM(D108:D111)</f>
        <v>0</v>
      </c>
      <c r="E107" s="117" t="str">
        <f t="shared" si="1"/>
        <v/>
      </c>
    </row>
    <row r="108" ht="36" customHeight="1" spans="1:5">
      <c r="A108" s="303">
        <v>2136701</v>
      </c>
      <c r="B108" s="304" t="s">
        <v>1323</v>
      </c>
      <c r="C108" s="305">
        <v>0</v>
      </c>
      <c r="D108" s="305">
        <v>0</v>
      </c>
      <c r="E108" s="117" t="str">
        <f t="shared" si="1"/>
        <v/>
      </c>
    </row>
    <row r="109" ht="36" customHeight="1" spans="1:5">
      <c r="A109" s="303">
        <v>2136702</v>
      </c>
      <c r="B109" s="304" t="s">
        <v>1381</v>
      </c>
      <c r="C109" s="305">
        <v>0</v>
      </c>
      <c r="D109" s="305">
        <v>0</v>
      </c>
      <c r="E109" s="117" t="str">
        <f t="shared" si="1"/>
        <v/>
      </c>
    </row>
    <row r="110" ht="36" customHeight="1" spans="1:5">
      <c r="A110" s="303">
        <v>2136703</v>
      </c>
      <c r="B110" s="304" t="s">
        <v>1385</v>
      </c>
      <c r="C110" s="305">
        <v>0</v>
      </c>
      <c r="D110" s="305">
        <v>0</v>
      </c>
      <c r="E110" s="117" t="str">
        <f t="shared" si="1"/>
        <v/>
      </c>
    </row>
    <row r="111" ht="36" customHeight="1" spans="1:5">
      <c r="A111" s="303">
        <v>2136799</v>
      </c>
      <c r="B111" s="304" t="s">
        <v>1386</v>
      </c>
      <c r="C111" s="305">
        <v>0</v>
      </c>
      <c r="D111" s="305">
        <v>0</v>
      </c>
      <c r="E111" s="117" t="str">
        <f t="shared" si="1"/>
        <v/>
      </c>
    </row>
    <row r="112" ht="36" customHeight="1" spans="1:5">
      <c r="A112" s="306">
        <v>21369</v>
      </c>
      <c r="B112" s="302" t="s">
        <v>1387</v>
      </c>
      <c r="C112" s="301">
        <f>SUM(C113:C116)</f>
        <v>0</v>
      </c>
      <c r="D112" s="301">
        <f>SUM(D113:D116)</f>
        <v>0</v>
      </c>
      <c r="E112" s="117" t="str">
        <f t="shared" si="1"/>
        <v/>
      </c>
    </row>
    <row r="113" ht="36" customHeight="1" spans="1:5">
      <c r="A113" s="303">
        <v>2136901</v>
      </c>
      <c r="B113" s="304" t="s">
        <v>797</v>
      </c>
      <c r="C113" s="305">
        <v>0</v>
      </c>
      <c r="D113" s="305">
        <v>0</v>
      </c>
      <c r="E113" s="117" t="str">
        <f t="shared" si="1"/>
        <v/>
      </c>
    </row>
    <row r="114" ht="36" customHeight="1" spans="1:5">
      <c r="A114" s="303">
        <v>2136902</v>
      </c>
      <c r="B114" s="304" t="s">
        <v>1388</v>
      </c>
      <c r="C114" s="305">
        <v>0</v>
      </c>
      <c r="D114" s="305">
        <v>0</v>
      </c>
      <c r="E114" s="117" t="str">
        <f t="shared" si="1"/>
        <v/>
      </c>
    </row>
    <row r="115" ht="36" customHeight="1" spans="1:5">
      <c r="A115" s="303">
        <v>2136903</v>
      </c>
      <c r="B115" s="304" t="s">
        <v>1389</v>
      </c>
      <c r="C115" s="305">
        <v>0</v>
      </c>
      <c r="D115" s="305">
        <v>0</v>
      </c>
      <c r="E115" s="117" t="str">
        <f t="shared" si="1"/>
        <v/>
      </c>
    </row>
    <row r="116" ht="36" customHeight="1" spans="1:5">
      <c r="A116" s="303">
        <v>2136999</v>
      </c>
      <c r="B116" s="304" t="s">
        <v>1390</v>
      </c>
      <c r="C116" s="305">
        <v>0</v>
      </c>
      <c r="D116" s="305">
        <v>0</v>
      </c>
      <c r="E116" s="117" t="str">
        <f t="shared" si="1"/>
        <v/>
      </c>
    </row>
    <row r="117" ht="36" customHeight="1" spans="1:5">
      <c r="A117" s="311">
        <v>21370</v>
      </c>
      <c r="B117" s="302" t="s">
        <v>1391</v>
      </c>
      <c r="C117" s="307">
        <f>SUM(C118:C119)</f>
        <v>0</v>
      </c>
      <c r="D117" s="307">
        <f>SUM(D118:D119)</f>
        <v>0</v>
      </c>
      <c r="E117" s="117" t="str">
        <f t="shared" si="1"/>
        <v/>
      </c>
    </row>
    <row r="118" ht="36" customHeight="1" spans="1:5">
      <c r="A118" s="312">
        <v>2137001</v>
      </c>
      <c r="B118" s="304" t="s">
        <v>1323</v>
      </c>
      <c r="C118" s="305">
        <v>0</v>
      </c>
      <c r="D118" s="305">
        <v>0</v>
      </c>
      <c r="E118" s="117" t="str">
        <f t="shared" si="1"/>
        <v/>
      </c>
    </row>
    <row r="119" ht="36" customHeight="1" spans="1:5">
      <c r="A119" s="312">
        <v>2137099</v>
      </c>
      <c r="B119" s="304" t="s">
        <v>1392</v>
      </c>
      <c r="C119" s="305">
        <v>0</v>
      </c>
      <c r="D119" s="305">
        <v>0</v>
      </c>
      <c r="E119" s="117" t="str">
        <f t="shared" si="1"/>
        <v/>
      </c>
    </row>
    <row r="120" ht="36" customHeight="1" spans="1:5">
      <c r="A120" s="311">
        <v>21371</v>
      </c>
      <c r="B120" s="302" t="s">
        <v>1393</v>
      </c>
      <c r="C120" s="307">
        <f>SUM(C121:C124)</f>
        <v>0</v>
      </c>
      <c r="D120" s="307">
        <f>SUM(D121:D124)</f>
        <v>0</v>
      </c>
      <c r="E120" s="117" t="str">
        <f t="shared" si="1"/>
        <v/>
      </c>
    </row>
    <row r="121" ht="36" customHeight="1" spans="1:5">
      <c r="A121" s="312">
        <v>2137101</v>
      </c>
      <c r="B121" s="304" t="s">
        <v>797</v>
      </c>
      <c r="C121" s="305">
        <v>0</v>
      </c>
      <c r="D121" s="305">
        <v>0</v>
      </c>
      <c r="E121" s="117" t="str">
        <f t="shared" si="1"/>
        <v/>
      </c>
    </row>
    <row r="122" ht="36" customHeight="1" spans="1:5">
      <c r="A122" s="312">
        <v>2137102</v>
      </c>
      <c r="B122" s="304" t="s">
        <v>1394</v>
      </c>
      <c r="C122" s="305">
        <v>0</v>
      </c>
      <c r="D122" s="305">
        <v>0</v>
      </c>
      <c r="E122" s="117" t="str">
        <f t="shared" si="1"/>
        <v/>
      </c>
    </row>
    <row r="123" ht="36" customHeight="1" spans="1:5">
      <c r="A123" s="312">
        <v>2137103</v>
      </c>
      <c r="B123" s="304" t="s">
        <v>1389</v>
      </c>
      <c r="C123" s="305">
        <v>0</v>
      </c>
      <c r="D123" s="305">
        <v>0</v>
      </c>
      <c r="E123" s="117" t="str">
        <f t="shared" si="1"/>
        <v/>
      </c>
    </row>
    <row r="124" ht="36" customHeight="1" spans="1:5">
      <c r="A124" s="312">
        <v>2137199</v>
      </c>
      <c r="B124" s="304" t="s">
        <v>1395</v>
      </c>
      <c r="C124" s="305">
        <v>0</v>
      </c>
      <c r="D124" s="305">
        <v>0</v>
      </c>
      <c r="E124" s="117" t="str">
        <f t="shared" si="1"/>
        <v/>
      </c>
    </row>
    <row r="125" ht="36" customHeight="1" spans="1:5">
      <c r="A125" s="306">
        <v>214</v>
      </c>
      <c r="B125" s="300" t="s">
        <v>1396</v>
      </c>
      <c r="C125" s="301">
        <f>SUM(C126,C131,C136,C141,C150,C157,C166,C169,C172:C173)</f>
        <v>0</v>
      </c>
      <c r="D125" s="301">
        <f>SUM(D126,D131,D136,D141,D150,D157,D166,D169,D172:D173)</f>
        <v>0</v>
      </c>
      <c r="E125" s="117" t="str">
        <f t="shared" si="1"/>
        <v/>
      </c>
    </row>
    <row r="126" ht="36" customHeight="1" spans="1:5">
      <c r="A126" s="306">
        <v>21460</v>
      </c>
      <c r="B126" s="302" t="s">
        <v>1397</v>
      </c>
      <c r="C126" s="307">
        <f>SUM(C127:C130)</f>
        <v>0</v>
      </c>
      <c r="D126" s="307">
        <f>SUM(D127:D130)</f>
        <v>0</v>
      </c>
      <c r="E126" s="117" t="str">
        <f t="shared" si="1"/>
        <v/>
      </c>
    </row>
    <row r="127" ht="36" customHeight="1" spans="1:5">
      <c r="A127" s="303">
        <v>2146001</v>
      </c>
      <c r="B127" s="304" t="s">
        <v>828</v>
      </c>
      <c r="C127" s="305">
        <v>0</v>
      </c>
      <c r="D127" s="305">
        <v>0</v>
      </c>
      <c r="E127" s="117" t="str">
        <f t="shared" si="1"/>
        <v/>
      </c>
    </row>
    <row r="128" ht="36" customHeight="1" spans="1:5">
      <c r="A128" s="303">
        <v>2146002</v>
      </c>
      <c r="B128" s="304" t="s">
        <v>829</v>
      </c>
      <c r="C128" s="305">
        <v>0</v>
      </c>
      <c r="D128" s="305">
        <v>0</v>
      </c>
      <c r="E128" s="117" t="str">
        <f t="shared" si="1"/>
        <v/>
      </c>
    </row>
    <row r="129" ht="36" customHeight="1" spans="1:5">
      <c r="A129" s="303">
        <v>2146003</v>
      </c>
      <c r="B129" s="304" t="s">
        <v>1398</v>
      </c>
      <c r="C129" s="305">
        <v>0</v>
      </c>
      <c r="D129" s="305">
        <v>0</v>
      </c>
      <c r="E129" s="117" t="str">
        <f t="shared" si="1"/>
        <v/>
      </c>
    </row>
    <row r="130" ht="36" customHeight="1" spans="1:5">
      <c r="A130" s="303">
        <v>2146099</v>
      </c>
      <c r="B130" s="304" t="s">
        <v>1399</v>
      </c>
      <c r="C130" s="305">
        <v>0</v>
      </c>
      <c r="D130" s="305">
        <v>0</v>
      </c>
      <c r="E130" s="117" t="str">
        <f t="shared" si="1"/>
        <v/>
      </c>
    </row>
    <row r="131" ht="36" customHeight="1" spans="1:5">
      <c r="A131" s="306">
        <v>21462</v>
      </c>
      <c r="B131" s="302" t="s">
        <v>1400</v>
      </c>
      <c r="C131" s="301">
        <f>SUM(C132:C135)</f>
        <v>0</v>
      </c>
      <c r="D131" s="301">
        <f>SUM(D132:D135)</f>
        <v>0</v>
      </c>
      <c r="E131" s="117" t="str">
        <f t="shared" si="1"/>
        <v/>
      </c>
    </row>
    <row r="132" ht="36" customHeight="1" spans="1:5">
      <c r="A132" s="303">
        <v>2146201</v>
      </c>
      <c r="B132" s="304" t="s">
        <v>1398</v>
      </c>
      <c r="C132" s="305">
        <v>0</v>
      </c>
      <c r="D132" s="305">
        <v>0</v>
      </c>
      <c r="E132" s="117" t="str">
        <f t="shared" si="1"/>
        <v/>
      </c>
    </row>
    <row r="133" ht="36" customHeight="1" spans="1:5">
      <c r="A133" s="303">
        <v>2146202</v>
      </c>
      <c r="B133" s="304" t="s">
        <v>1401</v>
      </c>
      <c r="C133" s="305">
        <v>0</v>
      </c>
      <c r="D133" s="305">
        <v>0</v>
      </c>
      <c r="E133" s="117" t="str">
        <f t="shared" ref="E133:E196" si="2">IF(C133&gt;0,(D133-C133)/C133,"")</f>
        <v/>
      </c>
    </row>
    <row r="134" ht="36" customHeight="1" spans="1:5">
      <c r="A134" s="303">
        <v>2146203</v>
      </c>
      <c r="B134" s="304" t="s">
        <v>1402</v>
      </c>
      <c r="C134" s="305">
        <v>0</v>
      </c>
      <c r="D134" s="305">
        <v>0</v>
      </c>
      <c r="E134" s="117" t="str">
        <f t="shared" si="2"/>
        <v/>
      </c>
    </row>
    <row r="135" ht="36" customHeight="1" spans="1:5">
      <c r="A135" s="303">
        <v>2146299</v>
      </c>
      <c r="B135" s="304" t="s">
        <v>1403</v>
      </c>
      <c r="C135" s="305">
        <v>0</v>
      </c>
      <c r="D135" s="305">
        <v>0</v>
      </c>
      <c r="E135" s="117" t="str">
        <f t="shared" si="2"/>
        <v/>
      </c>
    </row>
    <row r="136" ht="36" customHeight="1" spans="1:5">
      <c r="A136" s="306">
        <v>21463</v>
      </c>
      <c r="B136" s="302" t="s">
        <v>1404</v>
      </c>
      <c r="C136" s="301">
        <f>SUM(C137:C140)</f>
        <v>0</v>
      </c>
      <c r="D136" s="301">
        <f>SUM(D137:D140)</f>
        <v>0</v>
      </c>
      <c r="E136" s="117" t="str">
        <f t="shared" si="2"/>
        <v/>
      </c>
    </row>
    <row r="137" ht="36" customHeight="1" spans="1:5">
      <c r="A137" s="303">
        <v>2146301</v>
      </c>
      <c r="B137" s="304" t="s">
        <v>1405</v>
      </c>
      <c r="C137" s="305">
        <v>0</v>
      </c>
      <c r="D137" s="305">
        <v>0</v>
      </c>
      <c r="E137" s="117" t="str">
        <f t="shared" si="2"/>
        <v/>
      </c>
    </row>
    <row r="138" ht="36" customHeight="1" spans="1:5">
      <c r="A138" s="303">
        <v>2146302</v>
      </c>
      <c r="B138" s="304" t="s">
        <v>1406</v>
      </c>
      <c r="C138" s="305">
        <v>0</v>
      </c>
      <c r="D138" s="305">
        <v>0</v>
      </c>
      <c r="E138" s="117" t="str">
        <f t="shared" si="2"/>
        <v/>
      </c>
    </row>
    <row r="139" ht="36" customHeight="1" spans="1:5">
      <c r="A139" s="303">
        <v>2146303</v>
      </c>
      <c r="B139" s="304" t="s">
        <v>1407</v>
      </c>
      <c r="C139" s="305">
        <v>0</v>
      </c>
      <c r="D139" s="305">
        <v>0</v>
      </c>
      <c r="E139" s="117" t="str">
        <f t="shared" si="2"/>
        <v/>
      </c>
    </row>
    <row r="140" ht="36" customHeight="1" spans="1:5">
      <c r="A140" s="303">
        <v>2146399</v>
      </c>
      <c r="B140" s="304" t="s">
        <v>1408</v>
      </c>
      <c r="C140" s="305">
        <v>0</v>
      </c>
      <c r="D140" s="305">
        <v>0</v>
      </c>
      <c r="E140" s="117" t="str">
        <f t="shared" si="2"/>
        <v/>
      </c>
    </row>
    <row r="141" ht="36" customHeight="1" spans="1:5">
      <c r="A141" s="306">
        <v>21464</v>
      </c>
      <c r="B141" s="302" t="s">
        <v>1409</v>
      </c>
      <c r="C141" s="307">
        <f>SUM(C142:C149)</f>
        <v>0</v>
      </c>
      <c r="D141" s="307">
        <f>SUM(D142:D149)</f>
        <v>0</v>
      </c>
      <c r="E141" s="117" t="str">
        <f t="shared" si="2"/>
        <v/>
      </c>
    </row>
    <row r="142" ht="36" customHeight="1" spans="1:5">
      <c r="A142" s="303">
        <v>2146401</v>
      </c>
      <c r="B142" s="304" t="s">
        <v>1410</v>
      </c>
      <c r="C142" s="305">
        <v>0</v>
      </c>
      <c r="D142" s="305">
        <v>0</v>
      </c>
      <c r="E142" s="117" t="str">
        <f t="shared" si="2"/>
        <v/>
      </c>
    </row>
    <row r="143" ht="36" customHeight="1" spans="1:5">
      <c r="A143" s="303">
        <v>2146402</v>
      </c>
      <c r="B143" s="304" t="s">
        <v>1411</v>
      </c>
      <c r="C143" s="305">
        <v>0</v>
      </c>
      <c r="D143" s="305">
        <v>0</v>
      </c>
      <c r="E143" s="117" t="str">
        <f t="shared" si="2"/>
        <v/>
      </c>
    </row>
    <row r="144" ht="36" customHeight="1" spans="1:5">
      <c r="A144" s="303">
        <v>2146403</v>
      </c>
      <c r="B144" s="304" t="s">
        <v>1412</v>
      </c>
      <c r="C144" s="305">
        <v>0</v>
      </c>
      <c r="D144" s="305">
        <v>0</v>
      </c>
      <c r="E144" s="117" t="str">
        <f t="shared" si="2"/>
        <v/>
      </c>
    </row>
    <row r="145" ht="36" customHeight="1" spans="1:5">
      <c r="A145" s="303">
        <v>2146404</v>
      </c>
      <c r="B145" s="304" t="s">
        <v>1413</v>
      </c>
      <c r="C145" s="305">
        <v>0</v>
      </c>
      <c r="D145" s="305">
        <v>0</v>
      </c>
      <c r="E145" s="117" t="str">
        <f t="shared" si="2"/>
        <v/>
      </c>
    </row>
    <row r="146" ht="36" customHeight="1" spans="1:5">
      <c r="A146" s="303">
        <v>2146405</v>
      </c>
      <c r="B146" s="304" t="s">
        <v>1414</v>
      </c>
      <c r="C146" s="305">
        <v>0</v>
      </c>
      <c r="D146" s="305">
        <v>0</v>
      </c>
      <c r="E146" s="117" t="str">
        <f t="shared" si="2"/>
        <v/>
      </c>
    </row>
    <row r="147" ht="36" customHeight="1" spans="1:5">
      <c r="A147" s="303">
        <v>2146406</v>
      </c>
      <c r="B147" s="304" t="s">
        <v>1415</v>
      </c>
      <c r="C147" s="305">
        <v>0</v>
      </c>
      <c r="D147" s="305">
        <v>0</v>
      </c>
      <c r="E147" s="117" t="str">
        <f t="shared" si="2"/>
        <v/>
      </c>
    </row>
    <row r="148" ht="36" customHeight="1" spans="1:5">
      <c r="A148" s="303">
        <v>2146407</v>
      </c>
      <c r="B148" s="304" t="s">
        <v>1416</v>
      </c>
      <c r="C148" s="305">
        <v>0</v>
      </c>
      <c r="D148" s="305">
        <v>0</v>
      </c>
      <c r="E148" s="117" t="str">
        <f t="shared" si="2"/>
        <v/>
      </c>
    </row>
    <row r="149" ht="36" customHeight="1" spans="1:5">
      <c r="A149" s="303">
        <v>2146499</v>
      </c>
      <c r="B149" s="304" t="s">
        <v>1417</v>
      </c>
      <c r="C149" s="305">
        <v>0</v>
      </c>
      <c r="D149" s="305">
        <v>0</v>
      </c>
      <c r="E149" s="117" t="str">
        <f t="shared" si="2"/>
        <v/>
      </c>
    </row>
    <row r="150" ht="36" customHeight="1" spans="1:5">
      <c r="A150" s="306">
        <v>21468</v>
      </c>
      <c r="B150" s="302" t="s">
        <v>1418</v>
      </c>
      <c r="C150" s="307">
        <f>SUM(C151:C156)</f>
        <v>0</v>
      </c>
      <c r="D150" s="307">
        <f>SUM(D151:D156)</f>
        <v>0</v>
      </c>
      <c r="E150" s="117" t="str">
        <f t="shared" si="2"/>
        <v/>
      </c>
    </row>
    <row r="151" ht="36" customHeight="1" spans="1:5">
      <c r="A151" s="303">
        <v>2146801</v>
      </c>
      <c r="B151" s="304" t="s">
        <v>1419</v>
      </c>
      <c r="C151" s="305">
        <v>0</v>
      </c>
      <c r="D151" s="305">
        <v>0</v>
      </c>
      <c r="E151" s="117" t="str">
        <f t="shared" si="2"/>
        <v/>
      </c>
    </row>
    <row r="152" ht="36" customHeight="1" spans="1:5">
      <c r="A152" s="303">
        <v>2146802</v>
      </c>
      <c r="B152" s="304" t="s">
        <v>1420</v>
      </c>
      <c r="C152" s="305">
        <v>0</v>
      </c>
      <c r="D152" s="305">
        <v>0</v>
      </c>
      <c r="E152" s="117" t="str">
        <f t="shared" si="2"/>
        <v/>
      </c>
    </row>
    <row r="153" ht="36" customHeight="1" spans="1:5">
      <c r="A153" s="303">
        <v>2146803</v>
      </c>
      <c r="B153" s="304" t="s">
        <v>1421</v>
      </c>
      <c r="C153" s="305">
        <v>0</v>
      </c>
      <c r="D153" s="305">
        <v>0</v>
      </c>
      <c r="E153" s="117" t="str">
        <f t="shared" si="2"/>
        <v/>
      </c>
    </row>
    <row r="154" ht="36" customHeight="1" spans="1:5">
      <c r="A154" s="303">
        <v>2146804</v>
      </c>
      <c r="B154" s="304" t="s">
        <v>1422</v>
      </c>
      <c r="C154" s="305">
        <v>0</v>
      </c>
      <c r="D154" s="305">
        <v>0</v>
      </c>
      <c r="E154" s="117" t="str">
        <f t="shared" si="2"/>
        <v/>
      </c>
    </row>
    <row r="155" ht="36" customHeight="1" spans="1:5">
      <c r="A155" s="303">
        <v>2146805</v>
      </c>
      <c r="B155" s="304" t="s">
        <v>1423</v>
      </c>
      <c r="C155" s="305">
        <v>0</v>
      </c>
      <c r="D155" s="305">
        <v>0</v>
      </c>
      <c r="E155" s="117" t="str">
        <f t="shared" si="2"/>
        <v/>
      </c>
    </row>
    <row r="156" ht="36" customHeight="1" spans="1:5">
      <c r="A156" s="303">
        <v>2146899</v>
      </c>
      <c r="B156" s="304" t="s">
        <v>1424</v>
      </c>
      <c r="C156" s="305">
        <v>0</v>
      </c>
      <c r="D156" s="305">
        <v>0</v>
      </c>
      <c r="E156" s="117" t="str">
        <f t="shared" si="2"/>
        <v/>
      </c>
    </row>
    <row r="157" ht="36" customHeight="1" spans="1:5">
      <c r="A157" s="306">
        <v>21469</v>
      </c>
      <c r="B157" s="302" t="s">
        <v>1425</v>
      </c>
      <c r="C157" s="301">
        <f>SUM(C158:C165)</f>
        <v>0</v>
      </c>
      <c r="D157" s="301">
        <f>SUM(D158:D165)</f>
        <v>0</v>
      </c>
      <c r="E157" s="117" t="str">
        <f t="shared" si="2"/>
        <v/>
      </c>
    </row>
    <row r="158" ht="36" customHeight="1" spans="1:5">
      <c r="A158" s="303">
        <v>2146901</v>
      </c>
      <c r="B158" s="304" t="s">
        <v>1426</v>
      </c>
      <c r="C158" s="305">
        <v>0</v>
      </c>
      <c r="D158" s="305">
        <v>0</v>
      </c>
      <c r="E158" s="117" t="str">
        <f t="shared" si="2"/>
        <v/>
      </c>
    </row>
    <row r="159" ht="36" customHeight="1" spans="1:5">
      <c r="A159" s="303">
        <v>2146902</v>
      </c>
      <c r="B159" s="304" t="s">
        <v>856</v>
      </c>
      <c r="C159" s="305">
        <v>0</v>
      </c>
      <c r="D159" s="305">
        <v>0</v>
      </c>
      <c r="E159" s="117" t="str">
        <f t="shared" si="2"/>
        <v/>
      </c>
    </row>
    <row r="160" ht="36" customHeight="1" spans="1:5">
      <c r="A160" s="303">
        <v>2146903</v>
      </c>
      <c r="B160" s="304" t="s">
        <v>1427</v>
      </c>
      <c r="C160" s="305">
        <v>0</v>
      </c>
      <c r="D160" s="305">
        <v>0</v>
      </c>
      <c r="E160" s="117" t="str">
        <f t="shared" si="2"/>
        <v/>
      </c>
    </row>
    <row r="161" ht="36" customHeight="1" spans="1:5">
      <c r="A161" s="303">
        <v>2146904</v>
      </c>
      <c r="B161" s="304" t="s">
        <v>1428</v>
      </c>
      <c r="C161" s="305">
        <v>0</v>
      </c>
      <c r="D161" s="305">
        <v>0</v>
      </c>
      <c r="E161" s="117" t="str">
        <f t="shared" si="2"/>
        <v/>
      </c>
    </row>
    <row r="162" ht="36" customHeight="1" spans="1:5">
      <c r="A162" s="303">
        <v>2146906</v>
      </c>
      <c r="B162" s="304" t="s">
        <v>1429</v>
      </c>
      <c r="C162" s="305">
        <v>0</v>
      </c>
      <c r="D162" s="305">
        <v>0</v>
      </c>
      <c r="E162" s="117" t="str">
        <f t="shared" si="2"/>
        <v/>
      </c>
    </row>
    <row r="163" ht="36" customHeight="1" spans="1:5">
      <c r="A163" s="303">
        <v>2146907</v>
      </c>
      <c r="B163" s="304" t="s">
        <v>1430</v>
      </c>
      <c r="C163" s="305">
        <v>0</v>
      </c>
      <c r="D163" s="305">
        <v>0</v>
      </c>
      <c r="E163" s="117" t="str">
        <f t="shared" si="2"/>
        <v/>
      </c>
    </row>
    <row r="164" ht="36" customHeight="1" spans="1:5">
      <c r="A164" s="303">
        <v>2146908</v>
      </c>
      <c r="B164" s="304" t="s">
        <v>1431</v>
      </c>
      <c r="C164" s="305">
        <v>0</v>
      </c>
      <c r="D164" s="305">
        <v>0</v>
      </c>
      <c r="E164" s="117" t="str">
        <f t="shared" si="2"/>
        <v/>
      </c>
    </row>
    <row r="165" ht="36" customHeight="1" spans="1:5">
      <c r="A165" s="303">
        <v>2146999</v>
      </c>
      <c r="B165" s="304" t="s">
        <v>1432</v>
      </c>
      <c r="C165" s="305">
        <v>0</v>
      </c>
      <c r="D165" s="305">
        <v>0</v>
      </c>
      <c r="E165" s="117" t="str">
        <f t="shared" si="2"/>
        <v/>
      </c>
    </row>
    <row r="166" ht="36" customHeight="1" spans="1:5">
      <c r="A166" s="306">
        <v>21470</v>
      </c>
      <c r="B166" s="302" t="s">
        <v>1433</v>
      </c>
      <c r="C166" s="307">
        <f>SUM(C167:C168)</f>
        <v>0</v>
      </c>
      <c r="D166" s="307">
        <f>SUM(D167:D168)</f>
        <v>0</v>
      </c>
      <c r="E166" s="117" t="str">
        <f t="shared" si="2"/>
        <v/>
      </c>
    </row>
    <row r="167" ht="36" customHeight="1" spans="1:5">
      <c r="A167" s="303">
        <v>2147001</v>
      </c>
      <c r="B167" s="304" t="s">
        <v>828</v>
      </c>
      <c r="C167" s="305">
        <v>0</v>
      </c>
      <c r="D167" s="305">
        <v>0</v>
      </c>
      <c r="E167" s="117" t="str">
        <f t="shared" si="2"/>
        <v/>
      </c>
    </row>
    <row r="168" ht="36" customHeight="1" spans="1:5">
      <c r="A168" s="303">
        <v>2147099</v>
      </c>
      <c r="B168" s="304" t="s">
        <v>1434</v>
      </c>
      <c r="C168" s="305">
        <v>0</v>
      </c>
      <c r="D168" s="305">
        <v>0</v>
      </c>
      <c r="E168" s="117" t="str">
        <f t="shared" si="2"/>
        <v/>
      </c>
    </row>
    <row r="169" ht="36" customHeight="1" spans="1:5">
      <c r="A169" s="306">
        <v>21471</v>
      </c>
      <c r="B169" s="302" t="s">
        <v>1435</v>
      </c>
      <c r="C169" s="307">
        <f>SUM(C170:C171)</f>
        <v>0</v>
      </c>
      <c r="D169" s="307">
        <f>SUM(D170:D171)</f>
        <v>0</v>
      </c>
      <c r="E169" s="117" t="str">
        <f t="shared" si="2"/>
        <v/>
      </c>
    </row>
    <row r="170" ht="36" customHeight="1" spans="1:5">
      <c r="A170" s="303">
        <v>2147101</v>
      </c>
      <c r="B170" s="304" t="s">
        <v>828</v>
      </c>
      <c r="C170" s="305">
        <v>0</v>
      </c>
      <c r="D170" s="305">
        <v>0</v>
      </c>
      <c r="E170" s="117" t="str">
        <f t="shared" si="2"/>
        <v/>
      </c>
    </row>
    <row r="171" ht="36" customHeight="1" spans="1:5">
      <c r="A171" s="303">
        <v>2147199</v>
      </c>
      <c r="B171" s="304" t="s">
        <v>1436</v>
      </c>
      <c r="C171" s="305">
        <v>0</v>
      </c>
      <c r="D171" s="305">
        <v>0</v>
      </c>
      <c r="E171" s="117" t="str">
        <f t="shared" si="2"/>
        <v/>
      </c>
    </row>
    <row r="172" ht="36" customHeight="1" spans="1:5">
      <c r="A172" s="306">
        <v>21472</v>
      </c>
      <c r="B172" s="302" t="s">
        <v>1437</v>
      </c>
      <c r="C172" s="310"/>
      <c r="D172" s="307"/>
      <c r="E172" s="117" t="str">
        <f t="shared" si="2"/>
        <v/>
      </c>
    </row>
    <row r="173" ht="36" customHeight="1" spans="1:5">
      <c r="A173" s="306">
        <v>21473</v>
      </c>
      <c r="B173" s="302" t="s">
        <v>1438</v>
      </c>
      <c r="C173" s="307">
        <f>SUM(C174:C176)</f>
        <v>0</v>
      </c>
      <c r="D173" s="307">
        <f>SUM(D174:D176)</f>
        <v>0</v>
      </c>
      <c r="E173" s="117" t="str">
        <f t="shared" si="2"/>
        <v/>
      </c>
    </row>
    <row r="174" ht="36" customHeight="1" spans="1:5">
      <c r="A174" s="303">
        <v>2147301</v>
      </c>
      <c r="B174" s="304" t="s">
        <v>1405</v>
      </c>
      <c r="C174" s="305">
        <v>0</v>
      </c>
      <c r="D174" s="305">
        <v>0</v>
      </c>
      <c r="E174" s="117" t="str">
        <f t="shared" si="2"/>
        <v/>
      </c>
    </row>
    <row r="175" ht="36" customHeight="1" spans="1:5">
      <c r="A175" s="303">
        <v>2147303</v>
      </c>
      <c r="B175" s="304" t="s">
        <v>1407</v>
      </c>
      <c r="C175" s="305">
        <v>0</v>
      </c>
      <c r="D175" s="305">
        <v>0</v>
      </c>
      <c r="E175" s="117" t="str">
        <f t="shared" si="2"/>
        <v/>
      </c>
    </row>
    <row r="176" ht="36" customHeight="1" spans="1:5">
      <c r="A176" s="303">
        <v>2147399</v>
      </c>
      <c r="B176" s="304" t="s">
        <v>1439</v>
      </c>
      <c r="C176" s="305">
        <v>0</v>
      </c>
      <c r="D176" s="305">
        <v>0</v>
      </c>
      <c r="E176" s="117" t="str">
        <f t="shared" si="2"/>
        <v/>
      </c>
    </row>
    <row r="177" ht="36" customHeight="1" spans="1:5">
      <c r="A177" s="306">
        <v>215</v>
      </c>
      <c r="B177" s="300" t="s">
        <v>1440</v>
      </c>
      <c r="C177" s="301">
        <f>SUM(C178)</f>
        <v>0</v>
      </c>
      <c r="D177" s="301">
        <f>SUM(D178)</f>
        <v>0</v>
      </c>
      <c r="E177" s="117" t="str">
        <f t="shared" si="2"/>
        <v/>
      </c>
    </row>
    <row r="178" ht="36" customHeight="1" spans="1:5">
      <c r="A178" s="306">
        <v>21562</v>
      </c>
      <c r="B178" s="302" t="s">
        <v>1441</v>
      </c>
      <c r="C178" s="301">
        <f>SUM(C179:C180)</f>
        <v>0</v>
      </c>
      <c r="D178" s="301">
        <f>SUM(D179:D180)</f>
        <v>0</v>
      </c>
      <c r="E178" s="117" t="str">
        <f t="shared" si="2"/>
        <v/>
      </c>
    </row>
    <row r="179" ht="36" customHeight="1" spans="1:5">
      <c r="A179" s="303">
        <v>2156202</v>
      </c>
      <c r="B179" s="304" t="s">
        <v>1442</v>
      </c>
      <c r="C179" s="305">
        <v>0</v>
      </c>
      <c r="D179" s="305">
        <v>0</v>
      </c>
      <c r="E179" s="117" t="str">
        <f t="shared" si="2"/>
        <v/>
      </c>
    </row>
    <row r="180" ht="36" customHeight="1" spans="1:5">
      <c r="A180" s="303">
        <v>2156299</v>
      </c>
      <c r="B180" s="304" t="s">
        <v>1443</v>
      </c>
      <c r="C180" s="305">
        <v>0</v>
      </c>
      <c r="D180" s="305">
        <v>0</v>
      </c>
      <c r="E180" s="117" t="str">
        <f t="shared" si="2"/>
        <v/>
      </c>
    </row>
    <row r="181" ht="36" customHeight="1" spans="1:5">
      <c r="A181" s="306">
        <v>229</v>
      </c>
      <c r="B181" s="300" t="s">
        <v>1444</v>
      </c>
      <c r="C181" s="301">
        <f>SUM(C183:C186,C196)</f>
        <v>520</v>
      </c>
      <c r="D181" s="301">
        <f>SUM(D183:D186,D196)</f>
        <v>655</v>
      </c>
      <c r="E181" s="117">
        <f t="shared" si="2"/>
        <v>0.26</v>
      </c>
    </row>
    <row r="182" ht="36" customHeight="1" spans="1:5">
      <c r="A182" s="306">
        <v>22904</v>
      </c>
      <c r="B182" s="302" t="s">
        <v>1445</v>
      </c>
      <c r="C182" s="301">
        <f>SUM(C183:C185)</f>
        <v>0</v>
      </c>
      <c r="D182" s="301">
        <f>SUM(D183:D185)</f>
        <v>0</v>
      </c>
      <c r="E182" s="117" t="str">
        <f t="shared" si="2"/>
        <v/>
      </c>
    </row>
    <row r="183" ht="36" customHeight="1" spans="1:5">
      <c r="A183" s="303">
        <v>2290401</v>
      </c>
      <c r="B183" s="304" t="s">
        <v>1446</v>
      </c>
      <c r="C183" s="305">
        <v>0</v>
      </c>
      <c r="D183" s="305">
        <v>0</v>
      </c>
      <c r="E183" s="117" t="str">
        <f t="shared" si="2"/>
        <v/>
      </c>
    </row>
    <row r="184" ht="36" customHeight="1" spans="1:5">
      <c r="A184" s="303">
        <v>2290402</v>
      </c>
      <c r="B184" s="304" t="s">
        <v>1447</v>
      </c>
      <c r="C184" s="305">
        <v>0</v>
      </c>
      <c r="D184" s="305">
        <v>0</v>
      </c>
      <c r="E184" s="117" t="str">
        <f t="shared" si="2"/>
        <v/>
      </c>
    </row>
    <row r="185" ht="36" customHeight="1" spans="1:5">
      <c r="A185" s="303">
        <v>2290403</v>
      </c>
      <c r="B185" s="304" t="s">
        <v>1448</v>
      </c>
      <c r="C185" s="305">
        <v>0</v>
      </c>
      <c r="D185" s="305">
        <v>0</v>
      </c>
      <c r="E185" s="117" t="str">
        <f t="shared" si="2"/>
        <v/>
      </c>
    </row>
    <row r="186" ht="36" customHeight="1" spans="1:5">
      <c r="A186" s="306">
        <v>22908</v>
      </c>
      <c r="B186" s="302" t="s">
        <v>1449</v>
      </c>
      <c r="C186" s="301">
        <f>SUM(C187:C194)</f>
        <v>0</v>
      </c>
      <c r="D186" s="301">
        <f>SUM(D187:D194)</f>
        <v>0</v>
      </c>
      <c r="E186" s="117" t="str">
        <f t="shared" si="2"/>
        <v/>
      </c>
    </row>
    <row r="187" ht="36" customHeight="1" spans="1:5">
      <c r="A187" s="303">
        <v>2290802</v>
      </c>
      <c r="B187" s="304" t="s">
        <v>1450</v>
      </c>
      <c r="C187" s="305">
        <v>0</v>
      </c>
      <c r="D187" s="305">
        <v>0</v>
      </c>
      <c r="E187" s="117" t="str">
        <f t="shared" si="2"/>
        <v/>
      </c>
    </row>
    <row r="188" ht="36" customHeight="1" spans="1:5">
      <c r="A188" s="303">
        <v>2290803</v>
      </c>
      <c r="B188" s="304" t="s">
        <v>1451</v>
      </c>
      <c r="C188" s="305">
        <v>0</v>
      </c>
      <c r="D188" s="305">
        <v>0</v>
      </c>
      <c r="E188" s="117" t="str">
        <f t="shared" si="2"/>
        <v/>
      </c>
    </row>
    <row r="189" ht="36" customHeight="1" spans="1:5">
      <c r="A189" s="303">
        <v>2290804</v>
      </c>
      <c r="B189" s="304" t="s">
        <v>1452</v>
      </c>
      <c r="C189" s="305">
        <v>0</v>
      </c>
      <c r="D189" s="305">
        <v>0</v>
      </c>
      <c r="E189" s="117" t="str">
        <f t="shared" si="2"/>
        <v/>
      </c>
    </row>
    <row r="190" ht="36" customHeight="1" spans="1:5">
      <c r="A190" s="303">
        <v>2290805</v>
      </c>
      <c r="B190" s="304" t="s">
        <v>1453</v>
      </c>
      <c r="C190" s="305">
        <v>0</v>
      </c>
      <c r="D190" s="305">
        <v>0</v>
      </c>
      <c r="E190" s="117" t="str">
        <f t="shared" si="2"/>
        <v/>
      </c>
    </row>
    <row r="191" ht="36" customHeight="1" spans="1:5">
      <c r="A191" s="303">
        <v>2290806</v>
      </c>
      <c r="B191" s="304" t="s">
        <v>1454</v>
      </c>
      <c r="C191" s="305">
        <v>0</v>
      </c>
      <c r="D191" s="305">
        <v>0</v>
      </c>
      <c r="E191" s="117" t="str">
        <f t="shared" si="2"/>
        <v/>
      </c>
    </row>
    <row r="192" ht="36" customHeight="1" spans="1:5">
      <c r="A192" s="303">
        <v>2290807</v>
      </c>
      <c r="B192" s="304" t="s">
        <v>1455</v>
      </c>
      <c r="C192" s="305">
        <v>0</v>
      </c>
      <c r="D192" s="305">
        <v>0</v>
      </c>
      <c r="E192" s="117" t="str">
        <f t="shared" si="2"/>
        <v/>
      </c>
    </row>
    <row r="193" ht="36" customHeight="1" spans="1:5">
      <c r="A193" s="303">
        <v>2290808</v>
      </c>
      <c r="B193" s="304" t="s">
        <v>1456</v>
      </c>
      <c r="C193" s="305">
        <v>0</v>
      </c>
      <c r="D193" s="305">
        <v>0</v>
      </c>
      <c r="E193" s="117" t="str">
        <f t="shared" si="2"/>
        <v/>
      </c>
    </row>
    <row r="194" ht="36" customHeight="1" spans="1:5">
      <c r="A194" s="303">
        <v>2290899</v>
      </c>
      <c r="B194" s="304" t="s">
        <v>1457</v>
      </c>
      <c r="C194" s="305">
        <v>0</v>
      </c>
      <c r="D194" s="305">
        <v>0</v>
      </c>
      <c r="E194" s="117" t="str">
        <f t="shared" si="2"/>
        <v/>
      </c>
    </row>
    <row r="195" ht="36" customHeight="1" spans="1:5">
      <c r="A195" s="308">
        <v>22909</v>
      </c>
      <c r="B195" s="313" t="s">
        <v>1936</v>
      </c>
      <c r="C195" s="310"/>
      <c r="D195" s="310"/>
      <c r="E195" s="117" t="str">
        <f t="shared" si="2"/>
        <v/>
      </c>
    </row>
    <row r="196" ht="36" customHeight="1" spans="1:5">
      <c r="A196" s="306">
        <v>22960</v>
      </c>
      <c r="B196" s="302" t="s">
        <v>1459</v>
      </c>
      <c r="C196" s="301">
        <f>SUM(C197:C207)</f>
        <v>520</v>
      </c>
      <c r="D196" s="301">
        <f>SUM(D197:D207)</f>
        <v>655</v>
      </c>
      <c r="E196" s="117">
        <f t="shared" si="2"/>
        <v>0.26</v>
      </c>
    </row>
    <row r="197" ht="36" customHeight="1" spans="1:5">
      <c r="A197" s="312">
        <v>2296001</v>
      </c>
      <c r="B197" s="304" t="s">
        <v>1460</v>
      </c>
      <c r="C197" s="305">
        <v>0</v>
      </c>
      <c r="D197" s="305">
        <v>0</v>
      </c>
      <c r="E197" s="117" t="str">
        <f t="shared" ref="E197:E260" si="3">IF(C197&gt;0,(D197-C197)/C197,"")</f>
        <v/>
      </c>
    </row>
    <row r="198" ht="36" customHeight="1" spans="1:5">
      <c r="A198" s="303">
        <v>2296002</v>
      </c>
      <c r="B198" s="304" t="s">
        <v>1461</v>
      </c>
      <c r="C198" s="120">
        <v>247</v>
      </c>
      <c r="D198" s="120">
        <v>335</v>
      </c>
      <c r="E198" s="121">
        <f t="shared" si="3"/>
        <v>0.356</v>
      </c>
    </row>
    <row r="199" ht="36" customHeight="1" spans="1:5">
      <c r="A199" s="303">
        <v>2296003</v>
      </c>
      <c r="B199" s="304" t="s">
        <v>1462</v>
      </c>
      <c r="C199" s="120">
        <v>156</v>
      </c>
      <c r="D199" s="120">
        <v>168</v>
      </c>
      <c r="E199" s="121">
        <f t="shared" si="3"/>
        <v>0.077</v>
      </c>
    </row>
    <row r="200" ht="36" customHeight="1" spans="1:5">
      <c r="A200" s="303">
        <v>2296004</v>
      </c>
      <c r="B200" s="304" t="s">
        <v>1463</v>
      </c>
      <c r="C200" s="120">
        <v>0</v>
      </c>
      <c r="D200" s="120">
        <v>0</v>
      </c>
      <c r="E200" s="121" t="str">
        <f t="shared" si="3"/>
        <v/>
      </c>
    </row>
    <row r="201" ht="36" customHeight="1" spans="1:5">
      <c r="A201" s="303">
        <v>2296005</v>
      </c>
      <c r="B201" s="304" t="s">
        <v>1464</v>
      </c>
      <c r="C201" s="120">
        <v>0</v>
      </c>
      <c r="D201" s="120">
        <v>0</v>
      </c>
      <c r="E201" s="121" t="str">
        <f t="shared" si="3"/>
        <v/>
      </c>
    </row>
    <row r="202" ht="36" customHeight="1" spans="1:5">
      <c r="A202" s="303">
        <v>2296006</v>
      </c>
      <c r="B202" s="304" t="s">
        <v>1465</v>
      </c>
      <c r="C202" s="120">
        <v>16</v>
      </c>
      <c r="D202" s="120">
        <v>23</v>
      </c>
      <c r="E202" s="121">
        <f t="shared" si="3"/>
        <v>0.438</v>
      </c>
    </row>
    <row r="203" ht="36" customHeight="1" spans="1:5">
      <c r="A203" s="303">
        <v>2296010</v>
      </c>
      <c r="B203" s="304" t="s">
        <v>1466</v>
      </c>
      <c r="C203" s="120">
        <v>0</v>
      </c>
      <c r="D203" s="120">
        <v>0</v>
      </c>
      <c r="E203" s="121" t="str">
        <f t="shared" si="3"/>
        <v/>
      </c>
    </row>
    <row r="204" ht="36" customHeight="1" spans="1:5">
      <c r="A204" s="303">
        <v>2296011</v>
      </c>
      <c r="B204" s="304" t="s">
        <v>1910</v>
      </c>
      <c r="C204" s="120">
        <v>0</v>
      </c>
      <c r="D204" s="120">
        <v>0</v>
      </c>
      <c r="E204" s="121" t="str">
        <f t="shared" si="3"/>
        <v/>
      </c>
    </row>
    <row r="205" ht="36" customHeight="1" spans="1:5">
      <c r="A205" s="303">
        <v>2296012</v>
      </c>
      <c r="B205" s="304" t="s">
        <v>1468</v>
      </c>
      <c r="C205" s="305">
        <v>0</v>
      </c>
      <c r="D205" s="120">
        <v>0</v>
      </c>
      <c r="E205" s="121" t="str">
        <f t="shared" si="3"/>
        <v/>
      </c>
    </row>
    <row r="206" ht="36" customHeight="1" spans="1:5">
      <c r="A206" s="303">
        <v>2296013</v>
      </c>
      <c r="B206" s="304" t="s">
        <v>1469</v>
      </c>
      <c r="C206" s="120">
        <v>36</v>
      </c>
      <c r="D206" s="120">
        <v>36</v>
      </c>
      <c r="E206" s="121">
        <f t="shared" si="3"/>
        <v>0</v>
      </c>
    </row>
    <row r="207" ht="36" customHeight="1" spans="1:5">
      <c r="A207" s="303">
        <v>2296099</v>
      </c>
      <c r="B207" s="304" t="s">
        <v>1470</v>
      </c>
      <c r="C207" s="120">
        <v>65</v>
      </c>
      <c r="D207" s="120">
        <v>93</v>
      </c>
      <c r="E207" s="121">
        <f t="shared" si="3"/>
        <v>0.431</v>
      </c>
    </row>
    <row r="208" ht="36" customHeight="1" spans="1:5">
      <c r="A208" s="306">
        <v>232</v>
      </c>
      <c r="B208" s="300" t="s">
        <v>1471</v>
      </c>
      <c r="C208" s="301">
        <f>SUM(C209:C224)</f>
        <v>26870</v>
      </c>
      <c r="D208" s="301">
        <f>SUM(D209:D224)</f>
        <v>35883</v>
      </c>
      <c r="E208" s="117">
        <f t="shared" si="3"/>
        <v>0.335</v>
      </c>
    </row>
    <row r="209" ht="36" customHeight="1" spans="1:5">
      <c r="A209" s="303">
        <v>2320401</v>
      </c>
      <c r="B209" s="304" t="s">
        <v>1473</v>
      </c>
      <c r="C209" s="305">
        <v>0</v>
      </c>
      <c r="D209" s="305">
        <v>0</v>
      </c>
      <c r="E209" s="117" t="str">
        <f t="shared" si="3"/>
        <v/>
      </c>
    </row>
    <row r="210" ht="36" customHeight="1" spans="1:5">
      <c r="A210" s="303">
        <v>2320402</v>
      </c>
      <c r="B210" s="304" t="s">
        <v>1474</v>
      </c>
      <c r="C210" s="305">
        <v>0</v>
      </c>
      <c r="D210" s="305">
        <v>0</v>
      </c>
      <c r="E210" s="117" t="str">
        <f t="shared" si="3"/>
        <v/>
      </c>
    </row>
    <row r="211" ht="36" customHeight="1" spans="1:5">
      <c r="A211" s="303">
        <v>2320405</v>
      </c>
      <c r="B211" s="304" t="s">
        <v>1475</v>
      </c>
      <c r="C211" s="305">
        <v>0</v>
      </c>
      <c r="D211" s="305">
        <v>0</v>
      </c>
      <c r="E211" s="117" t="str">
        <f t="shared" si="3"/>
        <v/>
      </c>
    </row>
    <row r="212" ht="36" customHeight="1" spans="1:5">
      <c r="A212" s="303">
        <v>2320411</v>
      </c>
      <c r="B212" s="304" t="s">
        <v>1476</v>
      </c>
      <c r="C212" s="120">
        <v>4216</v>
      </c>
      <c r="D212" s="120">
        <v>4028</v>
      </c>
      <c r="E212" s="121">
        <f t="shared" si="3"/>
        <v>-0.045</v>
      </c>
    </row>
    <row r="213" ht="36" customHeight="1" spans="1:5">
      <c r="A213" s="303">
        <v>2320413</v>
      </c>
      <c r="B213" s="304" t="s">
        <v>1477</v>
      </c>
      <c r="C213" s="305">
        <v>0</v>
      </c>
      <c r="D213" s="305">
        <v>0</v>
      </c>
      <c r="E213" s="117" t="str">
        <f t="shared" si="3"/>
        <v/>
      </c>
    </row>
    <row r="214" ht="36" customHeight="1" spans="1:5">
      <c r="A214" s="303">
        <v>2320414</v>
      </c>
      <c r="B214" s="304" t="s">
        <v>1478</v>
      </c>
      <c r="C214" s="305">
        <v>0</v>
      </c>
      <c r="D214" s="305">
        <v>0</v>
      </c>
      <c r="E214" s="117" t="str">
        <f t="shared" si="3"/>
        <v/>
      </c>
    </row>
    <row r="215" ht="36" customHeight="1" spans="1:5">
      <c r="A215" s="303">
        <v>2320416</v>
      </c>
      <c r="B215" s="304" t="s">
        <v>1479</v>
      </c>
      <c r="C215" s="305">
        <v>0</v>
      </c>
      <c r="D215" s="305">
        <v>0</v>
      </c>
      <c r="E215" s="117" t="str">
        <f t="shared" si="3"/>
        <v/>
      </c>
    </row>
    <row r="216" ht="36" customHeight="1" spans="1:5">
      <c r="A216" s="303">
        <v>2320417</v>
      </c>
      <c r="B216" s="304" t="s">
        <v>1480</v>
      </c>
      <c r="C216" s="305">
        <v>0</v>
      </c>
      <c r="D216" s="305">
        <v>0</v>
      </c>
      <c r="E216" s="117" t="str">
        <f t="shared" si="3"/>
        <v/>
      </c>
    </row>
    <row r="217" ht="36" customHeight="1" spans="1:5">
      <c r="A217" s="303">
        <v>2320418</v>
      </c>
      <c r="B217" s="304" t="s">
        <v>1481</v>
      </c>
      <c r="C217" s="305">
        <v>0</v>
      </c>
      <c r="D217" s="305">
        <v>0</v>
      </c>
      <c r="E217" s="117" t="str">
        <f t="shared" si="3"/>
        <v/>
      </c>
    </row>
    <row r="218" ht="36" customHeight="1" spans="1:5">
      <c r="A218" s="303">
        <v>2320419</v>
      </c>
      <c r="B218" s="304" t="s">
        <v>1482</v>
      </c>
      <c r="C218" s="305">
        <v>0</v>
      </c>
      <c r="D218" s="305">
        <v>0</v>
      </c>
      <c r="E218" s="117" t="str">
        <f t="shared" si="3"/>
        <v/>
      </c>
    </row>
    <row r="219" ht="36" customHeight="1" spans="1:5">
      <c r="A219" s="303">
        <v>2320420</v>
      </c>
      <c r="B219" s="304" t="s">
        <v>1483</v>
      </c>
      <c r="C219" s="305">
        <v>0</v>
      </c>
      <c r="D219" s="305">
        <v>0</v>
      </c>
      <c r="E219" s="117" t="str">
        <f t="shared" si="3"/>
        <v/>
      </c>
    </row>
    <row r="220" ht="36" customHeight="1" spans="1:5">
      <c r="A220" s="303">
        <v>2320431</v>
      </c>
      <c r="B220" s="304" t="s">
        <v>1484</v>
      </c>
      <c r="C220" s="120">
        <v>2379</v>
      </c>
      <c r="D220" s="120">
        <v>2382</v>
      </c>
      <c r="E220" s="121">
        <f t="shared" si="3"/>
        <v>0.001</v>
      </c>
    </row>
    <row r="221" ht="36" customHeight="1" spans="1:5">
      <c r="A221" s="303">
        <v>2320432</v>
      </c>
      <c r="B221" s="304" t="s">
        <v>1485</v>
      </c>
      <c r="C221" s="120">
        <v>500</v>
      </c>
      <c r="D221" s="120">
        <v>2422</v>
      </c>
      <c r="E221" s="121">
        <f t="shared" si="3"/>
        <v>3.844</v>
      </c>
    </row>
    <row r="222" ht="36" customHeight="1" spans="1:5">
      <c r="A222" s="303">
        <v>2320433</v>
      </c>
      <c r="B222" s="304" t="s">
        <v>1486</v>
      </c>
      <c r="C222" s="120">
        <v>14302</v>
      </c>
      <c r="D222" s="120">
        <v>14302</v>
      </c>
      <c r="E222" s="121">
        <f t="shared" si="3"/>
        <v>0</v>
      </c>
    </row>
    <row r="223" ht="36" customHeight="1" spans="1:5">
      <c r="A223" s="303">
        <v>2320498</v>
      </c>
      <c r="B223" s="304" t="s">
        <v>1487</v>
      </c>
      <c r="C223" s="120">
        <v>5473</v>
      </c>
      <c r="D223" s="120">
        <v>5789</v>
      </c>
      <c r="E223" s="121">
        <f t="shared" si="3"/>
        <v>0.058</v>
      </c>
    </row>
    <row r="224" ht="36" customHeight="1" spans="1:5">
      <c r="A224" s="303">
        <v>2320499</v>
      </c>
      <c r="B224" s="304" t="s">
        <v>1488</v>
      </c>
      <c r="C224" s="305">
        <v>0</v>
      </c>
      <c r="D224" s="120">
        <v>6960</v>
      </c>
      <c r="E224" s="121" t="str">
        <f t="shared" si="3"/>
        <v/>
      </c>
    </row>
    <row r="225" ht="36" customHeight="1" spans="1:5">
      <c r="A225" s="306">
        <v>233</v>
      </c>
      <c r="B225" s="300" t="s">
        <v>1489</v>
      </c>
      <c r="C225" s="301">
        <f>C226</f>
        <v>541</v>
      </c>
      <c r="D225" s="301">
        <f>D226</f>
        <v>550</v>
      </c>
      <c r="E225" s="117">
        <f t="shared" si="3"/>
        <v>0.017</v>
      </c>
    </row>
    <row r="226" ht="36" customHeight="1" spans="1:5">
      <c r="A226" s="311">
        <v>23304</v>
      </c>
      <c r="B226" s="302" t="s">
        <v>1490</v>
      </c>
      <c r="C226" s="301">
        <f>SUM(C227:C242)</f>
        <v>541</v>
      </c>
      <c r="D226" s="301">
        <f>SUM(D227:D242)</f>
        <v>550</v>
      </c>
      <c r="E226" s="117">
        <f t="shared" si="3"/>
        <v>0.017</v>
      </c>
    </row>
    <row r="227" ht="36" customHeight="1" spans="1:5">
      <c r="A227" s="303">
        <v>2330401</v>
      </c>
      <c r="B227" s="304" t="s">
        <v>1491</v>
      </c>
      <c r="C227" s="305">
        <v>0</v>
      </c>
      <c r="D227" s="305">
        <v>0</v>
      </c>
      <c r="E227" s="117" t="str">
        <f t="shared" si="3"/>
        <v/>
      </c>
    </row>
    <row r="228" ht="36" customHeight="1" spans="1:5">
      <c r="A228" s="303">
        <v>2330402</v>
      </c>
      <c r="B228" s="304" t="s">
        <v>1492</v>
      </c>
      <c r="C228" s="305">
        <v>0</v>
      </c>
      <c r="D228" s="305">
        <v>0</v>
      </c>
      <c r="E228" s="117" t="str">
        <f t="shared" si="3"/>
        <v/>
      </c>
    </row>
    <row r="229" ht="36" customHeight="1" spans="1:5">
      <c r="A229" s="303">
        <v>2330405</v>
      </c>
      <c r="B229" s="304" t="s">
        <v>1493</v>
      </c>
      <c r="C229" s="305">
        <v>0</v>
      </c>
      <c r="D229" s="305">
        <v>0</v>
      </c>
      <c r="E229" s="117" t="str">
        <f t="shared" si="3"/>
        <v/>
      </c>
    </row>
    <row r="230" ht="36" customHeight="1" spans="1:5">
      <c r="A230" s="303">
        <v>2330411</v>
      </c>
      <c r="B230" s="304" t="s">
        <v>1494</v>
      </c>
      <c r="C230" s="120">
        <v>16</v>
      </c>
      <c r="D230" s="120">
        <v>25</v>
      </c>
      <c r="E230" s="121">
        <f t="shared" si="3"/>
        <v>0.563</v>
      </c>
    </row>
    <row r="231" ht="36" customHeight="1" spans="1:5">
      <c r="A231" s="303">
        <v>2330413</v>
      </c>
      <c r="B231" s="304" t="s">
        <v>1495</v>
      </c>
      <c r="C231" s="305">
        <v>0</v>
      </c>
      <c r="D231" s="305">
        <v>0</v>
      </c>
      <c r="E231" s="117" t="str">
        <f t="shared" si="3"/>
        <v/>
      </c>
    </row>
    <row r="232" ht="36" customHeight="1" spans="1:5">
      <c r="A232" s="303">
        <v>2330414</v>
      </c>
      <c r="B232" s="304" t="s">
        <v>1496</v>
      </c>
      <c r="C232" s="305">
        <v>0</v>
      </c>
      <c r="D232" s="305">
        <v>0</v>
      </c>
      <c r="E232" s="117" t="str">
        <f t="shared" si="3"/>
        <v/>
      </c>
    </row>
    <row r="233" ht="36" customHeight="1" spans="1:5">
      <c r="A233" s="303">
        <v>2330416</v>
      </c>
      <c r="B233" s="304" t="s">
        <v>1497</v>
      </c>
      <c r="C233" s="305">
        <v>0</v>
      </c>
      <c r="D233" s="305">
        <v>0</v>
      </c>
      <c r="E233" s="117" t="str">
        <f t="shared" si="3"/>
        <v/>
      </c>
    </row>
    <row r="234" ht="36" customHeight="1" spans="1:5">
      <c r="A234" s="303">
        <v>2330417</v>
      </c>
      <c r="B234" s="304" t="s">
        <v>1498</v>
      </c>
      <c r="C234" s="305">
        <v>0</v>
      </c>
      <c r="D234" s="305">
        <v>0</v>
      </c>
      <c r="E234" s="117" t="str">
        <f t="shared" si="3"/>
        <v/>
      </c>
    </row>
    <row r="235" ht="36" customHeight="1" spans="1:5">
      <c r="A235" s="303">
        <v>2330418</v>
      </c>
      <c r="B235" s="304" t="s">
        <v>1499</v>
      </c>
      <c r="C235" s="305">
        <v>0</v>
      </c>
      <c r="D235" s="305">
        <v>0</v>
      </c>
      <c r="E235" s="117" t="str">
        <f t="shared" si="3"/>
        <v/>
      </c>
    </row>
    <row r="236" ht="36" customHeight="1" spans="1:5">
      <c r="A236" s="303">
        <v>2330419</v>
      </c>
      <c r="B236" s="304" t="s">
        <v>1500</v>
      </c>
      <c r="C236" s="305">
        <v>0</v>
      </c>
      <c r="D236" s="305">
        <v>0</v>
      </c>
      <c r="E236" s="117" t="str">
        <f t="shared" si="3"/>
        <v/>
      </c>
    </row>
    <row r="237" ht="36" customHeight="1" spans="1:5">
      <c r="A237" s="303">
        <v>2330420</v>
      </c>
      <c r="B237" s="304" t="s">
        <v>1501</v>
      </c>
      <c r="C237" s="305">
        <v>0</v>
      </c>
      <c r="D237" s="305">
        <v>0</v>
      </c>
      <c r="E237" s="117" t="str">
        <f t="shared" si="3"/>
        <v/>
      </c>
    </row>
    <row r="238" ht="36" customHeight="1" spans="1:5">
      <c r="A238" s="303">
        <v>2330431</v>
      </c>
      <c r="B238" s="304" t="s">
        <v>1502</v>
      </c>
      <c r="C238" s="305">
        <v>0</v>
      </c>
      <c r="D238" s="305">
        <v>0</v>
      </c>
      <c r="E238" s="117" t="str">
        <f t="shared" si="3"/>
        <v/>
      </c>
    </row>
    <row r="239" ht="36" customHeight="1" spans="1:5">
      <c r="A239" s="303">
        <v>2330432</v>
      </c>
      <c r="B239" s="304" t="s">
        <v>1503</v>
      </c>
      <c r="C239" s="120">
        <v>85</v>
      </c>
      <c r="D239" s="120">
        <v>85</v>
      </c>
      <c r="E239" s="117">
        <f t="shared" si="3"/>
        <v>0</v>
      </c>
    </row>
    <row r="240" ht="36" customHeight="1" spans="1:5">
      <c r="A240" s="303">
        <v>2330433</v>
      </c>
      <c r="B240" s="304" t="s">
        <v>1504</v>
      </c>
      <c r="C240" s="120">
        <v>220</v>
      </c>
      <c r="D240" s="120">
        <v>220</v>
      </c>
      <c r="E240" s="117">
        <f t="shared" si="3"/>
        <v>0</v>
      </c>
    </row>
    <row r="241" ht="36" customHeight="1" spans="1:5">
      <c r="A241" s="303">
        <v>2330498</v>
      </c>
      <c r="B241" s="304" t="s">
        <v>1505</v>
      </c>
      <c r="C241" s="120">
        <v>220</v>
      </c>
      <c r="D241" s="120">
        <v>220</v>
      </c>
      <c r="E241" s="117">
        <f t="shared" si="3"/>
        <v>0</v>
      </c>
    </row>
    <row r="242" ht="36" customHeight="1" spans="1:5">
      <c r="A242" s="303">
        <v>2330499</v>
      </c>
      <c r="B242" s="304" t="s">
        <v>1506</v>
      </c>
      <c r="C242" s="305">
        <v>0</v>
      </c>
      <c r="D242" s="305">
        <v>0</v>
      </c>
      <c r="E242" s="117" t="str">
        <f t="shared" si="3"/>
        <v/>
      </c>
    </row>
    <row r="243" ht="36" customHeight="1" spans="1:5">
      <c r="A243" s="314">
        <v>234</v>
      </c>
      <c r="B243" s="300" t="s">
        <v>1507</v>
      </c>
      <c r="C243" s="301">
        <f>SUM(C244,C257)</f>
        <v>0</v>
      </c>
      <c r="D243" s="301">
        <f>SUM(D244,D257)</f>
        <v>0</v>
      </c>
      <c r="E243" s="117" t="str">
        <f t="shared" si="3"/>
        <v/>
      </c>
    </row>
    <row r="244" ht="36" customHeight="1" spans="1:5">
      <c r="A244" s="314">
        <v>23401</v>
      </c>
      <c r="B244" s="302" t="s">
        <v>1508</v>
      </c>
      <c r="C244" s="307">
        <f>SUM(C245:C256)</f>
        <v>0</v>
      </c>
      <c r="D244" s="307">
        <f>SUM(D245:D256)</f>
        <v>0</v>
      </c>
      <c r="E244" s="117" t="str">
        <f t="shared" si="3"/>
        <v/>
      </c>
    </row>
    <row r="245" ht="36" customHeight="1" spans="1:5">
      <c r="A245" s="315">
        <v>2340101</v>
      </c>
      <c r="B245" s="304" t="s">
        <v>1509</v>
      </c>
      <c r="C245" s="305">
        <v>0</v>
      </c>
      <c r="D245" s="305">
        <v>0</v>
      </c>
      <c r="E245" s="117" t="str">
        <f t="shared" si="3"/>
        <v/>
      </c>
    </row>
    <row r="246" ht="36" customHeight="1" spans="1:5">
      <c r="A246" s="315">
        <v>2340102</v>
      </c>
      <c r="B246" s="304" t="s">
        <v>1510</v>
      </c>
      <c r="C246" s="305">
        <v>0</v>
      </c>
      <c r="D246" s="305">
        <v>0</v>
      </c>
      <c r="E246" s="117" t="str">
        <f t="shared" si="3"/>
        <v/>
      </c>
    </row>
    <row r="247" ht="36" customHeight="1" spans="1:5">
      <c r="A247" s="315">
        <v>2340103</v>
      </c>
      <c r="B247" s="304" t="s">
        <v>1511</v>
      </c>
      <c r="C247" s="305">
        <v>0</v>
      </c>
      <c r="D247" s="305">
        <v>0</v>
      </c>
      <c r="E247" s="117" t="str">
        <f t="shared" si="3"/>
        <v/>
      </c>
    </row>
    <row r="248" ht="36" customHeight="1" spans="1:5">
      <c r="A248" s="315">
        <v>2340104</v>
      </c>
      <c r="B248" s="304" t="s">
        <v>1512</v>
      </c>
      <c r="C248" s="305">
        <v>0</v>
      </c>
      <c r="D248" s="305">
        <v>0</v>
      </c>
      <c r="E248" s="117" t="str">
        <f t="shared" si="3"/>
        <v/>
      </c>
    </row>
    <row r="249" ht="36" customHeight="1" spans="1:5">
      <c r="A249" s="315">
        <v>2340105</v>
      </c>
      <c r="B249" s="304" t="s">
        <v>1513</v>
      </c>
      <c r="C249" s="305">
        <v>0</v>
      </c>
      <c r="D249" s="305">
        <v>0</v>
      </c>
      <c r="E249" s="117" t="str">
        <f t="shared" si="3"/>
        <v/>
      </c>
    </row>
    <row r="250" ht="36" customHeight="1" spans="1:5">
      <c r="A250" s="315">
        <v>2340106</v>
      </c>
      <c r="B250" s="304" t="s">
        <v>1514</v>
      </c>
      <c r="C250" s="305">
        <v>0</v>
      </c>
      <c r="D250" s="305">
        <v>0</v>
      </c>
      <c r="E250" s="117" t="str">
        <f t="shared" si="3"/>
        <v/>
      </c>
    </row>
    <row r="251" ht="36" customHeight="1" spans="1:5">
      <c r="A251" s="315">
        <v>2340107</v>
      </c>
      <c r="B251" s="304" t="s">
        <v>1515</v>
      </c>
      <c r="C251" s="305">
        <v>0</v>
      </c>
      <c r="D251" s="305">
        <v>0</v>
      </c>
      <c r="E251" s="117" t="str">
        <f t="shared" si="3"/>
        <v/>
      </c>
    </row>
    <row r="252" ht="36" customHeight="1" spans="1:5">
      <c r="A252" s="315">
        <v>2340108</v>
      </c>
      <c r="B252" s="304" t="s">
        <v>1516</v>
      </c>
      <c r="C252" s="305">
        <v>0</v>
      </c>
      <c r="D252" s="305">
        <v>0</v>
      </c>
      <c r="E252" s="117" t="str">
        <f t="shared" si="3"/>
        <v/>
      </c>
    </row>
    <row r="253" ht="36" customHeight="1" spans="1:5">
      <c r="A253" s="315">
        <v>2340109</v>
      </c>
      <c r="B253" s="304" t="s">
        <v>1517</v>
      </c>
      <c r="C253" s="305">
        <v>0</v>
      </c>
      <c r="D253" s="305">
        <v>0</v>
      </c>
      <c r="E253" s="117" t="str">
        <f t="shared" si="3"/>
        <v/>
      </c>
    </row>
    <row r="254" ht="36" customHeight="1" spans="1:5">
      <c r="A254" s="315">
        <v>2340110</v>
      </c>
      <c r="B254" s="304" t="s">
        <v>1518</v>
      </c>
      <c r="C254" s="305">
        <v>0</v>
      </c>
      <c r="D254" s="305">
        <v>0</v>
      </c>
      <c r="E254" s="117" t="str">
        <f t="shared" si="3"/>
        <v/>
      </c>
    </row>
    <row r="255" ht="36" customHeight="1" spans="1:5">
      <c r="A255" s="315">
        <v>2340111</v>
      </c>
      <c r="B255" s="304" t="s">
        <v>1519</v>
      </c>
      <c r="C255" s="305">
        <v>0</v>
      </c>
      <c r="D255" s="305">
        <v>0</v>
      </c>
      <c r="E255" s="117" t="str">
        <f t="shared" si="3"/>
        <v/>
      </c>
    </row>
    <row r="256" ht="36" customHeight="1" spans="1:5">
      <c r="A256" s="315">
        <v>2340199</v>
      </c>
      <c r="B256" s="304" t="s">
        <v>1520</v>
      </c>
      <c r="C256" s="305">
        <v>0</v>
      </c>
      <c r="D256" s="305">
        <v>0</v>
      </c>
      <c r="E256" s="117" t="str">
        <f t="shared" si="3"/>
        <v/>
      </c>
    </row>
    <row r="257" ht="36" customHeight="1" spans="1:5">
      <c r="A257" s="314">
        <v>23402</v>
      </c>
      <c r="B257" s="302" t="s">
        <v>1521</v>
      </c>
      <c r="C257" s="307">
        <f>SUM(C258:C263)</f>
        <v>0</v>
      </c>
      <c r="D257" s="307">
        <f>SUM(D258:D263)</f>
        <v>0</v>
      </c>
      <c r="E257" s="117" t="str">
        <f t="shared" si="3"/>
        <v/>
      </c>
    </row>
    <row r="258" ht="36" customHeight="1" spans="1:5">
      <c r="A258" s="315">
        <v>2340201</v>
      </c>
      <c r="B258" s="304" t="s">
        <v>912</v>
      </c>
      <c r="C258" s="305">
        <v>0</v>
      </c>
      <c r="D258" s="305">
        <v>0</v>
      </c>
      <c r="E258" s="117" t="str">
        <f t="shared" si="3"/>
        <v/>
      </c>
    </row>
    <row r="259" ht="36" customHeight="1" spans="1:5">
      <c r="A259" s="315">
        <v>2340202</v>
      </c>
      <c r="B259" s="304" t="s">
        <v>950</v>
      </c>
      <c r="C259" s="305">
        <v>0</v>
      </c>
      <c r="D259" s="305">
        <v>0</v>
      </c>
      <c r="E259" s="117" t="str">
        <f t="shared" si="3"/>
        <v/>
      </c>
    </row>
    <row r="260" ht="36" customHeight="1" spans="1:5">
      <c r="A260" s="315">
        <v>2340203</v>
      </c>
      <c r="B260" s="304" t="s">
        <v>1522</v>
      </c>
      <c r="C260" s="305">
        <v>0</v>
      </c>
      <c r="D260" s="305">
        <v>0</v>
      </c>
      <c r="E260" s="117" t="str">
        <f t="shared" si="3"/>
        <v/>
      </c>
    </row>
    <row r="261" ht="36" customHeight="1" spans="1:5">
      <c r="A261" s="315">
        <v>2340204</v>
      </c>
      <c r="B261" s="304" t="s">
        <v>1523</v>
      </c>
      <c r="C261" s="305">
        <v>0</v>
      </c>
      <c r="D261" s="305">
        <v>0</v>
      </c>
      <c r="E261" s="117" t="str">
        <f t="shared" ref="E261:E291" si="4">IF(C261&gt;0,(D261-C261)/C261,"")</f>
        <v/>
      </c>
    </row>
    <row r="262" ht="36" customHeight="1" spans="1:5">
      <c r="A262" s="315">
        <v>2340205</v>
      </c>
      <c r="B262" s="304" t="s">
        <v>1524</v>
      </c>
      <c r="C262" s="305">
        <v>0</v>
      </c>
      <c r="D262" s="305">
        <v>0</v>
      </c>
      <c r="E262" s="117" t="str">
        <f t="shared" si="4"/>
        <v/>
      </c>
    </row>
    <row r="263" ht="36" customHeight="1" spans="1:5">
      <c r="A263" s="315">
        <v>2340299</v>
      </c>
      <c r="B263" s="304" t="s">
        <v>1525</v>
      </c>
      <c r="C263" s="305">
        <v>0</v>
      </c>
      <c r="D263" s="305">
        <v>0</v>
      </c>
      <c r="E263" s="117" t="str">
        <f t="shared" si="4"/>
        <v/>
      </c>
    </row>
    <row r="264" ht="36" customHeight="1" spans="1:5">
      <c r="A264" s="308"/>
      <c r="B264" s="316"/>
      <c r="C264" s="317"/>
      <c r="D264" s="317"/>
      <c r="E264" s="117" t="str">
        <f t="shared" si="4"/>
        <v/>
      </c>
    </row>
    <row r="265" ht="36" customHeight="1" spans="1:6">
      <c r="A265" s="318"/>
      <c r="B265" s="319" t="s">
        <v>1937</v>
      </c>
      <c r="C265" s="301">
        <f>SUM(C4,C20,C32,C43,C101,C125,C177,C181,C208,C225,C243)</f>
        <v>246090</v>
      </c>
      <c r="D265" s="301">
        <f>SUM(D4,D20,D32,D43,D101,D125,D177,D181,D208,D225,D243)</f>
        <v>143880</v>
      </c>
      <c r="E265" s="117">
        <f t="shared" si="4"/>
        <v>-0.415</v>
      </c>
      <c r="F265" s="292">
        <f>D265+D288-D196-D106-D27-D22</f>
        <v>149705</v>
      </c>
    </row>
    <row r="266" ht="36" customHeight="1" spans="1:5">
      <c r="A266" s="320">
        <v>230</v>
      </c>
      <c r="B266" s="321" t="s">
        <v>136</v>
      </c>
      <c r="C266" s="116">
        <f>SUM(C267,C278,C280,C282:C283)</f>
        <v>95046</v>
      </c>
      <c r="D266" s="116">
        <f>SUM(D267,D278,D280,D282:D283)</f>
        <v>47386</v>
      </c>
      <c r="E266" s="117">
        <f t="shared" si="4"/>
        <v>-0.501</v>
      </c>
    </row>
    <row r="267" ht="36" customHeight="1" spans="1:5">
      <c r="A267" s="320">
        <v>23004</v>
      </c>
      <c r="B267" s="322" t="s">
        <v>1527</v>
      </c>
      <c r="C267" s="120">
        <f>SUM(C268:C277)</f>
        <v>1174</v>
      </c>
      <c r="D267" s="120">
        <f>SUM(D268:D277)</f>
        <v>784</v>
      </c>
      <c r="E267" s="121">
        <f t="shared" si="4"/>
        <v>-0.332</v>
      </c>
    </row>
    <row r="268" ht="36" customHeight="1" spans="1:5">
      <c r="A268" s="320">
        <v>2300403</v>
      </c>
      <c r="B268" s="323" t="s">
        <v>1551</v>
      </c>
      <c r="C268" s="305">
        <v>0</v>
      </c>
      <c r="D268" s="305">
        <v>0</v>
      </c>
      <c r="E268" s="117" t="str">
        <f t="shared" si="4"/>
        <v/>
      </c>
    </row>
    <row r="269" ht="36" customHeight="1" spans="1:5">
      <c r="A269" s="324">
        <v>2300404</v>
      </c>
      <c r="B269" s="323" t="s">
        <v>1538</v>
      </c>
      <c r="C269" s="305">
        <v>0</v>
      </c>
      <c r="D269" s="305">
        <v>0</v>
      </c>
      <c r="E269" s="117" t="str">
        <f t="shared" si="4"/>
        <v/>
      </c>
    </row>
    <row r="270" ht="36" customHeight="1" spans="1:5">
      <c r="A270" s="324">
        <v>2300405</v>
      </c>
      <c r="B270" s="323" t="s">
        <v>1539</v>
      </c>
      <c r="C270" s="305">
        <v>0</v>
      </c>
      <c r="D270" s="305">
        <v>0</v>
      </c>
      <c r="E270" s="117" t="str">
        <f t="shared" si="4"/>
        <v/>
      </c>
    </row>
    <row r="271" ht="36" customHeight="1" spans="1:5">
      <c r="A271" s="324">
        <v>2300406</v>
      </c>
      <c r="B271" s="323" t="s">
        <v>1540</v>
      </c>
      <c r="C271" s="305">
        <v>0</v>
      </c>
      <c r="D271" s="305">
        <v>0</v>
      </c>
      <c r="E271" s="117" t="str">
        <f t="shared" si="4"/>
        <v/>
      </c>
    </row>
    <row r="272" ht="36" customHeight="1" spans="1:5">
      <c r="A272" s="324">
        <v>2300407</v>
      </c>
      <c r="B272" s="323" t="s">
        <v>1541</v>
      </c>
      <c r="C272" s="305">
        <v>0</v>
      </c>
      <c r="D272" s="305">
        <v>0</v>
      </c>
      <c r="E272" s="117" t="str">
        <f t="shared" si="4"/>
        <v/>
      </c>
    </row>
    <row r="273" ht="36" customHeight="1" spans="1:5">
      <c r="A273" s="324">
        <v>2300408</v>
      </c>
      <c r="B273" s="323" t="s">
        <v>1542</v>
      </c>
      <c r="C273" s="305">
        <v>1174</v>
      </c>
      <c r="D273" s="305">
        <v>784</v>
      </c>
      <c r="E273" s="121">
        <f t="shared" si="4"/>
        <v>-0.332</v>
      </c>
    </row>
    <row r="274" ht="36" customHeight="1" spans="1:5">
      <c r="A274" s="324">
        <v>2300409</v>
      </c>
      <c r="B274" s="323" t="s">
        <v>1543</v>
      </c>
      <c r="C274" s="305">
        <v>0</v>
      </c>
      <c r="D274" s="305"/>
      <c r="E274" s="117" t="str">
        <f t="shared" si="4"/>
        <v/>
      </c>
    </row>
    <row r="275" ht="36" customHeight="1" spans="1:5">
      <c r="A275" s="324">
        <v>2300410</v>
      </c>
      <c r="B275" s="323" t="s">
        <v>1544</v>
      </c>
      <c r="C275" s="305">
        <v>0</v>
      </c>
      <c r="D275" s="305">
        <v>0</v>
      </c>
      <c r="E275" s="117" t="str">
        <f t="shared" si="4"/>
        <v/>
      </c>
    </row>
    <row r="276" ht="36" customHeight="1" spans="1:5">
      <c r="A276" s="324">
        <v>2300411</v>
      </c>
      <c r="B276" s="323" t="s">
        <v>1545</v>
      </c>
      <c r="C276" s="305">
        <v>0</v>
      </c>
      <c r="D276" s="305">
        <v>0</v>
      </c>
      <c r="E276" s="117" t="str">
        <f t="shared" si="4"/>
        <v/>
      </c>
    </row>
    <row r="277" ht="36" customHeight="1" spans="1:5">
      <c r="A277" s="324">
        <v>2300499</v>
      </c>
      <c r="B277" s="323" t="s">
        <v>1552</v>
      </c>
      <c r="C277" s="305">
        <v>0</v>
      </c>
      <c r="D277" s="305">
        <v>0</v>
      </c>
      <c r="E277" s="117" t="str">
        <f t="shared" si="4"/>
        <v/>
      </c>
    </row>
    <row r="278" ht="36" customHeight="1" spans="1:5">
      <c r="A278" s="324">
        <v>23006</v>
      </c>
      <c r="B278" s="322" t="s">
        <v>1553</v>
      </c>
      <c r="C278" s="120">
        <f>C279</f>
        <v>0</v>
      </c>
      <c r="D278" s="120">
        <f>D279</f>
        <v>7195</v>
      </c>
      <c r="E278" s="117" t="str">
        <f t="shared" si="4"/>
        <v/>
      </c>
    </row>
    <row r="279" ht="36" customHeight="1" spans="1:5">
      <c r="A279" s="324">
        <v>2300603</v>
      </c>
      <c r="B279" s="323" t="s">
        <v>1911</v>
      </c>
      <c r="C279" s="305">
        <v>0</v>
      </c>
      <c r="D279" s="120">
        <v>7195</v>
      </c>
      <c r="E279" s="117" t="str">
        <f t="shared" si="4"/>
        <v/>
      </c>
    </row>
    <row r="280" ht="36" customHeight="1" spans="1:5">
      <c r="A280" s="325">
        <v>23008</v>
      </c>
      <c r="B280" s="322" t="s">
        <v>140</v>
      </c>
      <c r="C280" s="120">
        <f>C281</f>
        <v>93872</v>
      </c>
      <c r="D280" s="120">
        <f>D281</f>
        <v>39407</v>
      </c>
      <c r="E280" s="121">
        <f t="shared" si="4"/>
        <v>-0.58</v>
      </c>
    </row>
    <row r="281" ht="36" customHeight="1" spans="1:5">
      <c r="A281" s="325">
        <v>2300802</v>
      </c>
      <c r="B281" s="323" t="s">
        <v>1912</v>
      </c>
      <c r="C281" s="120">
        <v>93872</v>
      </c>
      <c r="D281" s="120">
        <f>-27+39434</f>
        <v>39407</v>
      </c>
      <c r="E281" s="121">
        <f t="shared" si="4"/>
        <v>-0.58</v>
      </c>
    </row>
    <row r="282" ht="25" customHeight="1" spans="1:5">
      <c r="A282" s="326" t="s">
        <v>1938</v>
      </c>
      <c r="B282" s="322" t="s">
        <v>1528</v>
      </c>
      <c r="C282" s="120"/>
      <c r="D282" s="310"/>
      <c r="E282" s="117" t="str">
        <f t="shared" si="4"/>
        <v/>
      </c>
    </row>
    <row r="283" ht="34" customHeight="1" spans="1:5">
      <c r="A283" s="326" t="s">
        <v>1939</v>
      </c>
      <c r="B283" s="322" t="s">
        <v>1554</v>
      </c>
      <c r="C283" s="120">
        <f>SUM(C284:C286)</f>
        <v>0</v>
      </c>
      <c r="D283" s="120">
        <f>SUM(D284:D286)</f>
        <v>0</v>
      </c>
      <c r="E283" s="117" t="str">
        <f t="shared" si="4"/>
        <v/>
      </c>
    </row>
    <row r="284" ht="34" customHeight="1" spans="1:5">
      <c r="A284" s="327"/>
      <c r="B284" s="323" t="s">
        <v>1555</v>
      </c>
      <c r="C284" s="120">
        <f>'09'!D285</f>
        <v>0</v>
      </c>
      <c r="D284" s="310"/>
      <c r="E284" s="117" t="str">
        <f t="shared" si="4"/>
        <v/>
      </c>
    </row>
    <row r="285" ht="34" customHeight="1" spans="1:5">
      <c r="A285" s="327"/>
      <c r="B285" s="323" t="s">
        <v>1556</v>
      </c>
      <c r="C285" s="120"/>
      <c r="D285" s="310"/>
      <c r="E285" s="117" t="str">
        <f t="shared" si="4"/>
        <v/>
      </c>
    </row>
    <row r="286" ht="34" customHeight="1" spans="1:5">
      <c r="A286" s="327"/>
      <c r="B286" s="323" t="s">
        <v>1557</v>
      </c>
      <c r="C286" s="120"/>
      <c r="D286" s="310"/>
      <c r="E286" s="117" t="str">
        <f t="shared" si="4"/>
        <v/>
      </c>
    </row>
    <row r="287" ht="36" customHeight="1" spans="1:5">
      <c r="A287" s="328" t="s">
        <v>1940</v>
      </c>
      <c r="B287" s="329" t="s">
        <v>1529</v>
      </c>
      <c r="C287" s="116">
        <f>SUM(C288:C289)</f>
        <v>14400</v>
      </c>
      <c r="D287" s="116">
        <f>SUM(D288:D289)</f>
        <v>6920</v>
      </c>
      <c r="E287" s="117">
        <f t="shared" si="4"/>
        <v>-0.519</v>
      </c>
    </row>
    <row r="288" ht="36" customHeight="1" spans="1:5">
      <c r="A288" s="327"/>
      <c r="B288" s="322" t="s">
        <v>146</v>
      </c>
      <c r="C288" s="120">
        <f>'09'!D289</f>
        <v>14400</v>
      </c>
      <c r="D288" s="120">
        <v>6920</v>
      </c>
      <c r="E288" s="121">
        <f t="shared" si="4"/>
        <v>-0.519</v>
      </c>
    </row>
    <row r="289" ht="36" customHeight="1" spans="1:5">
      <c r="A289" s="327"/>
      <c r="B289" s="322" t="s">
        <v>147</v>
      </c>
      <c r="C289" s="116"/>
      <c r="D289" s="307"/>
      <c r="E289" s="117" t="str">
        <f t="shared" si="4"/>
        <v/>
      </c>
    </row>
    <row r="290" ht="36" customHeight="1" spans="1:5">
      <c r="A290" s="328"/>
      <c r="B290" s="329" t="s">
        <v>1251</v>
      </c>
      <c r="C290" s="116">
        <f>'09'!D291</f>
        <v>0</v>
      </c>
      <c r="D290" s="307"/>
      <c r="E290" s="117" t="str">
        <f t="shared" si="4"/>
        <v/>
      </c>
    </row>
    <row r="291" ht="36" customHeight="1" spans="1:5">
      <c r="A291" s="330"/>
      <c r="B291" s="331" t="s">
        <v>151</v>
      </c>
      <c r="C291" s="116">
        <f>SUM(C265:C266,C287,C290)</f>
        <v>355536</v>
      </c>
      <c r="D291" s="116">
        <f>SUM(D265:D266,D287,D290)</f>
        <v>198186</v>
      </c>
      <c r="E291" s="117">
        <f t="shared" si="4"/>
        <v>-0.443</v>
      </c>
    </row>
    <row r="292" spans="3:4">
      <c r="C292" s="332"/>
      <c r="D292" s="332"/>
    </row>
    <row r="293" spans="3:4">
      <c r="C293" s="332"/>
      <c r="D293" s="332"/>
    </row>
  </sheetData>
  <mergeCells count="1">
    <mergeCell ref="B1:E1"/>
  </mergeCells>
  <conditionalFormatting sqref="B287 B290">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6"/>
  </sheetPr>
  <dimension ref="A1:D15"/>
  <sheetViews>
    <sheetView showGridLines="0" showZeros="0" zoomScaleSheetLayoutView="85" workbookViewId="0">
      <selection activeCell="J17" sqref="J17"/>
    </sheetView>
  </sheetViews>
  <sheetFormatPr defaultColWidth="9" defaultRowHeight="13.5" outlineLevelCol="3"/>
  <cols>
    <col min="1" max="1" width="52.125" style="226" customWidth="1"/>
    <col min="2" max="4" width="20.625" customWidth="1"/>
  </cols>
  <sheetData>
    <row r="1" s="278" customFormat="1" ht="45" customHeight="1" spans="1:4">
      <c r="A1" s="279" t="str">
        <f>YEAR(封面!$B$7)&amp;"年澄江市市本级政府性基金支出表(市对下转移支付)"</f>
        <v>2023年澄江市市本级政府性基金支出表(市对下转移支付)</v>
      </c>
      <c r="B1" s="279"/>
      <c r="C1" s="279"/>
      <c r="D1" s="279"/>
    </row>
    <row r="2" ht="20.1" customHeight="1" spans="1:4">
      <c r="A2" s="280" t="s">
        <v>1941</v>
      </c>
      <c r="B2" s="281"/>
      <c r="C2" s="282"/>
      <c r="D2" s="282" t="s">
        <v>53</v>
      </c>
    </row>
    <row r="3" ht="45" customHeight="1" spans="1:4">
      <c r="A3" s="283" t="s">
        <v>1798</v>
      </c>
      <c r="B3" s="32" t="s">
        <v>1690</v>
      </c>
      <c r="C3" s="32" t="s">
        <v>1709</v>
      </c>
      <c r="D3" s="32" t="s">
        <v>1755</v>
      </c>
    </row>
    <row r="4" ht="36" customHeight="1" spans="1:4">
      <c r="A4" s="284" t="s">
        <v>1304</v>
      </c>
      <c r="B4" s="285"/>
      <c r="C4" s="285"/>
      <c r="D4" s="286" t="str">
        <f t="shared" ref="D4:D15" si="0">IF(B4&gt;0,C4/B4-1,IF(B4&lt;0,-(C4/B4-1),""))</f>
        <v/>
      </c>
    </row>
    <row r="5" ht="36" customHeight="1" spans="1:4">
      <c r="A5" s="284" t="s">
        <v>1320</v>
      </c>
      <c r="B5" s="285"/>
      <c r="C5" s="285"/>
      <c r="D5" s="286" t="str">
        <f t="shared" si="0"/>
        <v/>
      </c>
    </row>
    <row r="6" ht="36" customHeight="1" spans="1:4">
      <c r="A6" s="284" t="s">
        <v>1329</v>
      </c>
      <c r="B6" s="285"/>
      <c r="C6" s="285"/>
      <c r="D6" s="286" t="str">
        <f t="shared" si="0"/>
        <v/>
      </c>
    </row>
    <row r="7" ht="36" customHeight="1" spans="1:4">
      <c r="A7" s="287" t="s">
        <v>1340</v>
      </c>
      <c r="B7" s="285">
        <v>1174</v>
      </c>
      <c r="C7" s="285">
        <v>784</v>
      </c>
      <c r="D7" s="121">
        <f>IF(B7&gt;0,(C7-B7)/B7,"")</f>
        <v>-0.332</v>
      </c>
    </row>
    <row r="8" ht="36" customHeight="1" spans="1:4">
      <c r="A8" s="284" t="s">
        <v>1379</v>
      </c>
      <c r="B8" s="285"/>
      <c r="C8" s="285"/>
      <c r="D8" s="286" t="str">
        <f t="shared" si="0"/>
        <v/>
      </c>
    </row>
    <row r="9" ht="36" customHeight="1" spans="1:4">
      <c r="A9" s="284" t="s">
        <v>1396</v>
      </c>
      <c r="B9" s="285"/>
      <c r="C9" s="285"/>
      <c r="D9" s="286" t="str">
        <f t="shared" si="0"/>
        <v/>
      </c>
    </row>
    <row r="10" ht="36" customHeight="1" spans="1:4">
      <c r="A10" s="287" t="s">
        <v>1440</v>
      </c>
      <c r="B10" s="285"/>
      <c r="C10" s="285"/>
      <c r="D10" s="286" t="str">
        <f t="shared" si="0"/>
        <v/>
      </c>
    </row>
    <row r="11" ht="36" customHeight="1" spans="1:4">
      <c r="A11" s="284" t="s">
        <v>1444</v>
      </c>
      <c r="B11" s="285"/>
      <c r="C11" s="285"/>
      <c r="D11" s="286" t="str">
        <f t="shared" si="0"/>
        <v/>
      </c>
    </row>
    <row r="12" ht="36" customHeight="1" spans="1:4">
      <c r="A12" s="287" t="s">
        <v>1471</v>
      </c>
      <c r="B12" s="285"/>
      <c r="C12" s="285"/>
      <c r="D12" s="286" t="str">
        <f t="shared" si="0"/>
        <v/>
      </c>
    </row>
    <row r="13" ht="36" customHeight="1" spans="1:4">
      <c r="A13" s="287" t="s">
        <v>1489</v>
      </c>
      <c r="B13" s="285"/>
      <c r="C13" s="285"/>
      <c r="D13" s="286" t="str">
        <f t="shared" si="0"/>
        <v/>
      </c>
    </row>
    <row r="14" ht="36" customHeight="1" spans="1:4">
      <c r="A14" s="287" t="s">
        <v>1507</v>
      </c>
      <c r="B14" s="285"/>
      <c r="C14" s="285"/>
      <c r="D14" s="286" t="str">
        <f t="shared" si="0"/>
        <v/>
      </c>
    </row>
    <row r="15" ht="36" customHeight="1" spans="1:4">
      <c r="A15" s="261" t="s">
        <v>1942</v>
      </c>
      <c r="B15" s="288">
        <f>SUM(B4:B14)</f>
        <v>1174</v>
      </c>
      <c r="C15" s="288">
        <f>SUM(C4:C14)</f>
        <v>784</v>
      </c>
      <c r="D15" s="117">
        <f>IF(B15&gt;0,(C15-B15)/B15,"")</f>
        <v>-0.332</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D55"/>
  <sheetViews>
    <sheetView showGridLines="0" showZeros="0" zoomScaleSheetLayoutView="80" workbookViewId="0">
      <pane ySplit="3" topLeftCell="A4" activePane="bottomLeft" state="frozen"/>
      <selection/>
      <selection pane="bottomLeft" activeCell="J17" sqref="J17"/>
    </sheetView>
  </sheetViews>
  <sheetFormatPr defaultColWidth="9" defaultRowHeight="14.25" outlineLevelCol="3"/>
  <cols>
    <col min="1" max="1" width="45.625" style="248" customWidth="1"/>
    <col min="2" max="4" width="20.6333333333333" style="249" customWidth="1"/>
    <col min="5" max="5" width="13.7583333333333" style="248"/>
    <col min="6" max="16384" width="9" style="248"/>
  </cols>
  <sheetData>
    <row r="1" ht="45" customHeight="1" spans="1:4">
      <c r="A1" s="228" t="s">
        <v>1943</v>
      </c>
      <c r="B1" s="228"/>
      <c r="C1" s="228"/>
      <c r="D1" s="228"/>
    </row>
    <row r="2" ht="20.1" customHeight="1" spans="1:4">
      <c r="A2" s="271" t="s">
        <v>1944</v>
      </c>
      <c r="B2" s="272"/>
      <c r="C2" s="252"/>
      <c r="D2" s="273" t="s">
        <v>1662</v>
      </c>
    </row>
    <row r="3" ht="45" customHeight="1" spans="1:4">
      <c r="A3" s="253" t="s">
        <v>1945</v>
      </c>
      <c r="B3" s="233" t="s">
        <v>1691</v>
      </c>
      <c r="C3" s="32" t="s">
        <v>1709</v>
      </c>
      <c r="D3" s="32" t="s">
        <v>1692</v>
      </c>
    </row>
    <row r="4" ht="36" customHeight="1" spans="1:4">
      <c r="A4" s="234" t="s">
        <v>1559</v>
      </c>
      <c r="B4" s="260">
        <f>SUM(B5:B23)</f>
        <v>0</v>
      </c>
      <c r="C4" s="260">
        <f>SUM(C5:C23)</f>
        <v>200</v>
      </c>
      <c r="D4" s="121" t="str">
        <f>IF(B4&gt;0,(C4-B4)/B4,"")</f>
        <v/>
      </c>
    </row>
    <row r="5" ht="36" customHeight="1" spans="1:4">
      <c r="A5" s="267" t="s">
        <v>1560</v>
      </c>
      <c r="B5" s="259"/>
      <c r="C5" s="274"/>
      <c r="D5" s="121" t="str">
        <f t="shared" ref="D5:D42" si="0">IF(B5&gt;0,(C5-B5)/B5,"")</f>
        <v/>
      </c>
    </row>
    <row r="6" ht="36" customHeight="1" spans="1:4">
      <c r="A6" s="267" t="s">
        <v>1561</v>
      </c>
      <c r="B6" s="259"/>
      <c r="C6" s="259"/>
      <c r="D6" s="121" t="str">
        <f t="shared" si="0"/>
        <v/>
      </c>
    </row>
    <row r="7" ht="36" customHeight="1" spans="1:4">
      <c r="A7" s="267" t="s">
        <v>1562</v>
      </c>
      <c r="B7" s="275"/>
      <c r="C7" s="274"/>
      <c r="D7" s="121" t="str">
        <f t="shared" si="0"/>
        <v/>
      </c>
    </row>
    <row r="8" ht="36" customHeight="1" spans="1:4">
      <c r="A8" s="267" t="s">
        <v>1563</v>
      </c>
      <c r="B8" s="259"/>
      <c r="C8" s="274"/>
      <c r="D8" s="121" t="str">
        <f t="shared" si="0"/>
        <v/>
      </c>
    </row>
    <row r="9" ht="36" customHeight="1" spans="1:4">
      <c r="A9" s="267" t="s">
        <v>1564</v>
      </c>
      <c r="B9" s="275"/>
      <c r="C9" s="274"/>
      <c r="D9" s="121" t="str">
        <f t="shared" si="0"/>
        <v/>
      </c>
    </row>
    <row r="10" ht="36" customHeight="1" spans="1:4">
      <c r="A10" s="267" t="s">
        <v>1565</v>
      </c>
      <c r="B10" s="259"/>
      <c r="C10" s="274"/>
      <c r="D10" s="121" t="str">
        <f t="shared" si="0"/>
        <v/>
      </c>
    </row>
    <row r="11" ht="36" customHeight="1" spans="1:4">
      <c r="A11" s="267" t="s">
        <v>1946</v>
      </c>
      <c r="B11" s="259"/>
      <c r="C11" s="274"/>
      <c r="D11" s="121" t="str">
        <f t="shared" si="0"/>
        <v/>
      </c>
    </row>
    <row r="12" ht="36" customHeight="1" spans="1:4">
      <c r="A12" s="267" t="s">
        <v>1567</v>
      </c>
      <c r="B12" s="259"/>
      <c r="C12" s="274"/>
      <c r="D12" s="121" t="str">
        <f t="shared" si="0"/>
        <v/>
      </c>
    </row>
    <row r="13" ht="36" customHeight="1" spans="1:4">
      <c r="A13" s="267" t="s">
        <v>1568</v>
      </c>
      <c r="B13" s="259"/>
      <c r="C13" s="274"/>
      <c r="D13" s="121" t="str">
        <f t="shared" si="0"/>
        <v/>
      </c>
    </row>
    <row r="14" ht="36" customHeight="1" spans="1:4">
      <c r="A14" s="267" t="s">
        <v>1569</v>
      </c>
      <c r="B14" s="276"/>
      <c r="C14" s="259"/>
      <c r="D14" s="121" t="str">
        <f t="shared" si="0"/>
        <v/>
      </c>
    </row>
    <row r="15" ht="36" customHeight="1" spans="1:4">
      <c r="A15" s="267" t="s">
        <v>1570</v>
      </c>
      <c r="B15" s="276"/>
      <c r="C15" s="274"/>
      <c r="D15" s="121" t="str">
        <f t="shared" si="0"/>
        <v/>
      </c>
    </row>
    <row r="16" ht="36" customHeight="1" spans="1:4">
      <c r="A16" s="267" t="s">
        <v>1571</v>
      </c>
      <c r="B16" s="276"/>
      <c r="C16" s="242"/>
      <c r="D16" s="121" t="str">
        <f t="shared" si="0"/>
        <v/>
      </c>
    </row>
    <row r="17" ht="36" customHeight="1" spans="1:4">
      <c r="A17" s="267" t="s">
        <v>1947</v>
      </c>
      <c r="B17" s="276"/>
      <c r="C17" s="242"/>
      <c r="D17" s="121" t="str">
        <f t="shared" si="0"/>
        <v/>
      </c>
    </row>
    <row r="18" ht="36" customHeight="1" spans="1:4">
      <c r="A18" s="267" t="s">
        <v>1573</v>
      </c>
      <c r="B18" s="259"/>
      <c r="C18" s="274"/>
      <c r="D18" s="121" t="str">
        <f t="shared" si="0"/>
        <v/>
      </c>
    </row>
    <row r="19" ht="36" customHeight="1" spans="1:4">
      <c r="A19" s="267" t="s">
        <v>1574</v>
      </c>
      <c r="B19" s="276"/>
      <c r="C19" s="242"/>
      <c r="D19" s="121" t="str">
        <f t="shared" si="0"/>
        <v/>
      </c>
    </row>
    <row r="20" ht="36" customHeight="1" spans="1:4">
      <c r="A20" s="267" t="s">
        <v>1575</v>
      </c>
      <c r="B20" s="276"/>
      <c r="C20" s="242"/>
      <c r="D20" s="121" t="str">
        <f t="shared" si="0"/>
        <v/>
      </c>
    </row>
    <row r="21" ht="36" customHeight="1" spans="1:4">
      <c r="A21" s="267" t="s">
        <v>1576</v>
      </c>
      <c r="B21" s="259"/>
      <c r="C21" s="242"/>
      <c r="D21" s="121" t="str">
        <f t="shared" si="0"/>
        <v/>
      </c>
    </row>
    <row r="22" ht="36" customHeight="1" spans="1:4">
      <c r="A22" s="267" t="s">
        <v>1577</v>
      </c>
      <c r="B22" s="276"/>
      <c r="C22" s="274"/>
      <c r="D22" s="121" t="str">
        <f t="shared" si="0"/>
        <v/>
      </c>
    </row>
    <row r="23" ht="36" customHeight="1" spans="1:4">
      <c r="A23" s="267" t="s">
        <v>1578</v>
      </c>
      <c r="B23" s="276"/>
      <c r="C23" s="274">
        <v>200</v>
      </c>
      <c r="D23" s="121" t="str">
        <f t="shared" si="0"/>
        <v/>
      </c>
    </row>
    <row r="24" ht="36" customHeight="1" spans="1:4">
      <c r="A24" s="234" t="s">
        <v>1579</v>
      </c>
      <c r="B24" s="260">
        <f>SUM(B25:B28)</f>
        <v>0</v>
      </c>
      <c r="C24" s="260">
        <f>SUM(C25:C28)</f>
        <v>0</v>
      </c>
      <c r="D24" s="121" t="str">
        <f t="shared" si="0"/>
        <v/>
      </c>
    </row>
    <row r="25" ht="36" customHeight="1" spans="1:4">
      <c r="A25" s="238" t="s">
        <v>1580</v>
      </c>
      <c r="B25" s="276"/>
      <c r="C25" s="274"/>
      <c r="D25" s="121" t="str">
        <f t="shared" si="0"/>
        <v/>
      </c>
    </row>
    <row r="26" ht="36" customHeight="1" spans="1:4">
      <c r="A26" s="238" t="s">
        <v>1581</v>
      </c>
      <c r="B26" s="276"/>
      <c r="C26" s="274"/>
      <c r="D26" s="121" t="str">
        <f t="shared" si="0"/>
        <v/>
      </c>
    </row>
    <row r="27" ht="36" customHeight="1" spans="1:4">
      <c r="A27" s="238" t="s">
        <v>1582</v>
      </c>
      <c r="B27" s="276"/>
      <c r="C27" s="274"/>
      <c r="D27" s="121" t="str">
        <f t="shared" si="0"/>
        <v/>
      </c>
    </row>
    <row r="28" ht="36" customHeight="1" spans="1:4">
      <c r="A28" s="238" t="s">
        <v>1583</v>
      </c>
      <c r="B28" s="276"/>
      <c r="C28" s="274"/>
      <c r="D28" s="117" t="str">
        <f t="shared" si="0"/>
        <v/>
      </c>
    </row>
    <row r="29" ht="36" customHeight="1" spans="1:4">
      <c r="A29" s="234" t="s">
        <v>1584</v>
      </c>
      <c r="B29" s="260">
        <f>SUM(B30:B32)</f>
        <v>3340</v>
      </c>
      <c r="C29" s="260">
        <f>SUM(C30:C32)</f>
        <v>0</v>
      </c>
      <c r="D29" s="117">
        <f t="shared" si="0"/>
        <v>-1</v>
      </c>
    </row>
    <row r="30" ht="36" customHeight="1" spans="1:4">
      <c r="A30" s="238" t="s">
        <v>1585</v>
      </c>
      <c r="B30" s="276"/>
      <c r="C30" s="274"/>
      <c r="D30" s="117" t="str">
        <f t="shared" si="0"/>
        <v/>
      </c>
    </row>
    <row r="31" ht="36" customHeight="1" spans="1:4">
      <c r="A31" s="238" t="s">
        <v>1586</v>
      </c>
      <c r="B31" s="259">
        <v>3340</v>
      </c>
      <c r="C31" s="274"/>
      <c r="D31" s="121">
        <f t="shared" si="0"/>
        <v>-1</v>
      </c>
    </row>
    <row r="32" ht="36" customHeight="1" spans="1:4">
      <c r="A32" s="238" t="s">
        <v>1587</v>
      </c>
      <c r="B32" s="276"/>
      <c r="C32" s="274"/>
      <c r="D32" s="117" t="str">
        <f t="shared" si="0"/>
        <v/>
      </c>
    </row>
    <row r="33" ht="36" customHeight="1" spans="1:4">
      <c r="A33" s="234" t="s">
        <v>1588</v>
      </c>
      <c r="B33" s="260">
        <f>SUM(B34:B36)</f>
        <v>0</v>
      </c>
      <c r="C33" s="260">
        <f>SUM(C34:C36)</f>
        <v>0</v>
      </c>
      <c r="D33" s="117" t="str">
        <f t="shared" si="0"/>
        <v/>
      </c>
    </row>
    <row r="34" ht="36" customHeight="1" spans="1:4">
      <c r="A34" s="238" t="s">
        <v>1589</v>
      </c>
      <c r="B34" s="259"/>
      <c r="C34" s="258"/>
      <c r="D34" s="117" t="str">
        <f t="shared" si="0"/>
        <v/>
      </c>
    </row>
    <row r="35" ht="36" customHeight="1" spans="1:4">
      <c r="A35" s="238" t="s">
        <v>1590</v>
      </c>
      <c r="B35" s="276"/>
      <c r="C35" s="258"/>
      <c r="D35" s="117" t="str">
        <f t="shared" si="0"/>
        <v/>
      </c>
    </row>
    <row r="36" ht="36" customHeight="1" spans="1:4">
      <c r="A36" s="238" t="s">
        <v>1591</v>
      </c>
      <c r="B36" s="276"/>
      <c r="C36" s="242"/>
      <c r="D36" s="117" t="str">
        <f t="shared" si="0"/>
        <v/>
      </c>
    </row>
    <row r="37" ht="36" customHeight="1" spans="1:4">
      <c r="A37" s="234" t="s">
        <v>1592</v>
      </c>
      <c r="B37" s="277"/>
      <c r="C37" s="257"/>
      <c r="D37" s="117" t="str">
        <f t="shared" si="0"/>
        <v/>
      </c>
    </row>
    <row r="38" ht="36" customHeight="1" spans="1:4">
      <c r="A38" s="261" t="s">
        <v>1593</v>
      </c>
      <c r="B38" s="260">
        <f>B4+B24+B29+B33+B37</f>
        <v>3340</v>
      </c>
      <c r="C38" s="260">
        <f>C4+C24+C29+C33+C37</f>
        <v>200</v>
      </c>
      <c r="D38" s="117">
        <f t="shared" si="0"/>
        <v>-0.94</v>
      </c>
    </row>
    <row r="39" ht="36" customHeight="1" spans="1:4">
      <c r="A39" s="262" t="s">
        <v>100</v>
      </c>
      <c r="B39" s="276">
        <v>8</v>
      </c>
      <c r="C39" s="258">
        <v>10</v>
      </c>
      <c r="D39" s="121">
        <f t="shared" si="0"/>
        <v>0.25</v>
      </c>
    </row>
    <row r="40" ht="36" customHeight="1" spans="1:4">
      <c r="A40" s="262" t="s">
        <v>1594</v>
      </c>
      <c r="B40" s="276"/>
      <c r="C40" s="258"/>
      <c r="D40" s="121" t="str">
        <f t="shared" si="0"/>
        <v/>
      </c>
    </row>
    <row r="41" ht="36" customHeight="1" spans="1:4">
      <c r="A41" s="262" t="s">
        <v>1595</v>
      </c>
      <c r="B41" s="259"/>
      <c r="C41" s="258"/>
      <c r="D41" s="121" t="str">
        <f t="shared" si="0"/>
        <v/>
      </c>
    </row>
    <row r="42" ht="36" customHeight="1" spans="1:4">
      <c r="A42" s="261" t="s">
        <v>108</v>
      </c>
      <c r="B42" s="260">
        <f>B38+B39+B40</f>
        <v>3348</v>
      </c>
      <c r="C42" s="260">
        <f>C38+C39+C40</f>
        <v>210</v>
      </c>
      <c r="D42" s="117">
        <f t="shared" si="0"/>
        <v>-0.937</v>
      </c>
    </row>
    <row r="43" spans="2:2">
      <c r="B43" s="263"/>
    </row>
    <row r="44" spans="2:3">
      <c r="B44" s="263"/>
      <c r="C44" s="263"/>
    </row>
    <row r="45" spans="2:2">
      <c r="B45" s="263"/>
    </row>
    <row r="46" spans="2:3">
      <c r="B46" s="263"/>
      <c r="C46" s="263"/>
    </row>
    <row r="47" spans="2:2">
      <c r="B47" s="263"/>
    </row>
    <row r="48" spans="2:2">
      <c r="B48" s="263"/>
    </row>
    <row r="49" spans="2:3">
      <c r="B49" s="263"/>
      <c r="C49" s="263"/>
    </row>
    <row r="50" spans="2:2">
      <c r="B50" s="263"/>
    </row>
    <row r="51" spans="2:2">
      <c r="B51" s="263"/>
    </row>
    <row r="52" spans="2:2">
      <c r="B52" s="263"/>
    </row>
    <row r="53" spans="2:2">
      <c r="B53" s="263"/>
    </row>
    <row r="54" spans="2:3">
      <c r="B54" s="263"/>
      <c r="C54" s="263"/>
    </row>
    <row r="55" spans="2:2">
      <c r="B55" s="263"/>
    </row>
  </sheetData>
  <mergeCells count="1">
    <mergeCell ref="A1:D1"/>
  </mergeCells>
  <conditionalFormatting sqref="E3:E40">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D41"/>
  <sheetViews>
    <sheetView showGridLines="0" showZeros="0" zoomScaleSheetLayoutView="70" workbookViewId="0">
      <pane ySplit="3" topLeftCell="A4" activePane="bottomLeft" state="frozen"/>
      <selection/>
      <selection pane="bottomLeft" activeCell="J17" sqref="J17"/>
    </sheetView>
  </sheetViews>
  <sheetFormatPr defaultColWidth="9" defaultRowHeight="14.25" outlineLevelCol="3"/>
  <cols>
    <col min="1" max="1" width="45.625" style="248" customWidth="1"/>
    <col min="2" max="4" width="20.6333333333333" style="249" customWidth="1"/>
    <col min="5" max="16384" width="9" style="248"/>
  </cols>
  <sheetData>
    <row r="1" ht="45" customHeight="1" spans="1:4">
      <c r="A1" s="228" t="s">
        <v>1948</v>
      </c>
      <c r="B1" s="228"/>
      <c r="C1" s="228"/>
      <c r="D1" s="228"/>
    </row>
    <row r="2" ht="20.1" customHeight="1" spans="1:4">
      <c r="A2" s="229" t="s">
        <v>1949</v>
      </c>
      <c r="B2" s="230"/>
      <c r="C2" s="230"/>
      <c r="D2" s="252" t="s">
        <v>53</v>
      </c>
    </row>
    <row r="3" ht="45" customHeight="1" spans="1:4">
      <c r="A3" s="266" t="s">
        <v>55</v>
      </c>
      <c r="B3" s="233" t="s">
        <v>1691</v>
      </c>
      <c r="C3" s="32" t="s">
        <v>1709</v>
      </c>
      <c r="D3" s="32" t="s">
        <v>1692</v>
      </c>
    </row>
    <row r="4" ht="35.1" customHeight="1" spans="1:4">
      <c r="A4" s="234" t="s">
        <v>1597</v>
      </c>
      <c r="B4" s="244">
        <f>SUM(B5:B10)</f>
        <v>8</v>
      </c>
      <c r="C4" s="244">
        <f>SUM(C5:C10)</f>
        <v>10</v>
      </c>
      <c r="D4" s="117">
        <f>IF(B4&gt;0,(C4-B4)/B4,"")</f>
        <v>0.25</v>
      </c>
    </row>
    <row r="5" ht="35.1" customHeight="1" spans="1:4">
      <c r="A5" s="236" t="s">
        <v>1950</v>
      </c>
      <c r="B5" s="237"/>
      <c r="C5" s="237"/>
      <c r="D5" s="121" t="str">
        <f t="shared" ref="D5:D28" si="0">IF(B5&gt;0,(C5-B5)/B5,"")</f>
        <v/>
      </c>
    </row>
    <row r="6" ht="35.1" customHeight="1" spans="1:4">
      <c r="A6" s="236" t="s">
        <v>1599</v>
      </c>
      <c r="B6" s="237"/>
      <c r="C6" s="237"/>
      <c r="D6" s="121" t="str">
        <f t="shared" si="0"/>
        <v/>
      </c>
    </row>
    <row r="7" ht="35.1" customHeight="1" spans="1:4">
      <c r="A7" s="236" t="s">
        <v>1598</v>
      </c>
      <c r="B7" s="237">
        <v>8</v>
      </c>
      <c r="C7" s="237">
        <v>10</v>
      </c>
      <c r="D7" s="121">
        <f t="shared" si="0"/>
        <v>0.25</v>
      </c>
    </row>
    <row r="8" ht="35.1" customHeight="1" spans="1:4">
      <c r="A8" s="236" t="s">
        <v>1600</v>
      </c>
      <c r="B8" s="237"/>
      <c r="C8" s="237"/>
      <c r="D8" s="121" t="str">
        <f t="shared" si="0"/>
        <v/>
      </c>
    </row>
    <row r="9" ht="35.1" customHeight="1" spans="1:4">
      <c r="A9" s="236" t="s">
        <v>1601</v>
      </c>
      <c r="B9" s="237"/>
      <c r="C9" s="237"/>
      <c r="D9" s="121" t="str">
        <f t="shared" si="0"/>
        <v/>
      </c>
    </row>
    <row r="10" ht="35.1" customHeight="1" spans="1:4">
      <c r="A10" s="236" t="s">
        <v>1602</v>
      </c>
      <c r="B10" s="237"/>
      <c r="C10" s="237"/>
      <c r="D10" s="121" t="str">
        <f t="shared" si="0"/>
        <v/>
      </c>
    </row>
    <row r="11" ht="35.1" customHeight="1" spans="1:4">
      <c r="A11" s="234" t="s">
        <v>1603</v>
      </c>
      <c r="B11" s="235">
        <f>B12+B13+B16</f>
        <v>0</v>
      </c>
      <c r="C11" s="235">
        <f>C12+C13+C16</f>
        <v>0</v>
      </c>
      <c r="D11" s="121" t="str">
        <f t="shared" si="0"/>
        <v/>
      </c>
    </row>
    <row r="12" ht="35.1" customHeight="1" spans="1:4">
      <c r="A12" s="236" t="s">
        <v>1604</v>
      </c>
      <c r="B12" s="237"/>
      <c r="C12" s="237"/>
      <c r="D12" s="121" t="str">
        <f t="shared" si="0"/>
        <v/>
      </c>
    </row>
    <row r="13" ht="35.1" customHeight="1" spans="1:4">
      <c r="A13" s="236" t="s">
        <v>1605</v>
      </c>
      <c r="B13" s="237"/>
      <c r="C13" s="237"/>
      <c r="D13" s="121" t="str">
        <f t="shared" si="0"/>
        <v/>
      </c>
    </row>
    <row r="14" ht="35.1" customHeight="1" spans="1:4">
      <c r="A14" s="236" t="s">
        <v>1606</v>
      </c>
      <c r="B14" s="237"/>
      <c r="C14" s="237"/>
      <c r="D14" s="121" t="str">
        <f t="shared" si="0"/>
        <v/>
      </c>
    </row>
    <row r="15" ht="35.1" customHeight="1" spans="1:4">
      <c r="A15" s="236" t="s">
        <v>1607</v>
      </c>
      <c r="B15" s="237"/>
      <c r="C15" s="237"/>
      <c r="D15" s="121" t="str">
        <f t="shared" si="0"/>
        <v/>
      </c>
    </row>
    <row r="16" ht="35.1" customHeight="1" spans="1:4">
      <c r="A16" s="236" t="s">
        <v>1608</v>
      </c>
      <c r="B16" s="237"/>
      <c r="C16" s="237"/>
      <c r="D16" s="121" t="str">
        <f t="shared" si="0"/>
        <v/>
      </c>
    </row>
    <row r="17" s="265" customFormat="1" ht="35.1" customHeight="1" spans="1:4">
      <c r="A17" s="234" t="s">
        <v>1609</v>
      </c>
      <c r="B17" s="235"/>
      <c r="C17" s="235"/>
      <c r="D17" s="121" t="str">
        <f t="shared" si="0"/>
        <v/>
      </c>
    </row>
    <row r="18" ht="35.1" customHeight="1" spans="1:4">
      <c r="A18" s="236" t="s">
        <v>1610</v>
      </c>
      <c r="B18" s="237"/>
      <c r="C18" s="237"/>
      <c r="D18" s="121" t="str">
        <f t="shared" si="0"/>
        <v/>
      </c>
    </row>
    <row r="19" ht="35.1" customHeight="1" spans="1:4">
      <c r="A19" s="234" t="s">
        <v>1611</v>
      </c>
      <c r="B19" s="235"/>
      <c r="C19" s="235"/>
      <c r="D19" s="121" t="str">
        <f t="shared" si="0"/>
        <v/>
      </c>
    </row>
    <row r="20" ht="35.1" customHeight="1" spans="1:4">
      <c r="A20" s="267" t="s">
        <v>1951</v>
      </c>
      <c r="B20" s="237"/>
      <c r="C20" s="237"/>
      <c r="D20" s="121" t="str">
        <f t="shared" si="0"/>
        <v/>
      </c>
    </row>
    <row r="21" ht="35.1" customHeight="1" spans="1:4">
      <c r="A21" s="234" t="s">
        <v>1613</v>
      </c>
      <c r="B21" s="235">
        <f>B22</f>
        <v>0</v>
      </c>
      <c r="C21" s="235">
        <f>C22</f>
        <v>0</v>
      </c>
      <c r="D21" s="121" t="str">
        <f t="shared" si="0"/>
        <v/>
      </c>
    </row>
    <row r="22" ht="35.1" customHeight="1" spans="1:4">
      <c r="A22" s="236" t="s">
        <v>1614</v>
      </c>
      <c r="B22" s="237"/>
      <c r="C22" s="237"/>
      <c r="D22" s="121" t="str">
        <f t="shared" si="0"/>
        <v/>
      </c>
    </row>
    <row r="23" ht="35.1" customHeight="1" spans="1:4">
      <c r="A23" s="261" t="s">
        <v>1615</v>
      </c>
      <c r="B23" s="235">
        <f>B4+B11+B17+B19+B21</f>
        <v>8</v>
      </c>
      <c r="C23" s="235">
        <f>C4+C11+C17+C19+C21</f>
        <v>10</v>
      </c>
      <c r="D23" s="117">
        <f t="shared" si="0"/>
        <v>0.25</v>
      </c>
    </row>
    <row r="24" ht="35.1" customHeight="1" spans="1:4">
      <c r="A24" s="268" t="s">
        <v>136</v>
      </c>
      <c r="B24" s="235">
        <f>SUM(B25:B26)</f>
        <v>3340</v>
      </c>
      <c r="C24" s="235">
        <f>SUM(C25:C26)</f>
        <v>200</v>
      </c>
      <c r="D24" s="117">
        <f t="shared" si="0"/>
        <v>-0.94</v>
      </c>
    </row>
    <row r="25" ht="35.1" customHeight="1" spans="1:4">
      <c r="A25" s="269" t="s">
        <v>1616</v>
      </c>
      <c r="B25" s="237"/>
      <c r="C25" s="237"/>
      <c r="D25" s="121" t="str">
        <f t="shared" si="0"/>
        <v/>
      </c>
    </row>
    <row r="26" ht="35.1" customHeight="1" spans="1:4">
      <c r="A26" s="269" t="s">
        <v>140</v>
      </c>
      <c r="B26" s="237">
        <v>3340</v>
      </c>
      <c r="C26" s="237">
        <v>200</v>
      </c>
      <c r="D26" s="121">
        <f t="shared" si="0"/>
        <v>-0.94</v>
      </c>
    </row>
    <row r="27" ht="35.1" customHeight="1" spans="1:4">
      <c r="A27" s="270" t="s">
        <v>1617</v>
      </c>
      <c r="B27" s="235"/>
      <c r="C27" s="235"/>
      <c r="D27" s="121" t="str">
        <f t="shared" si="0"/>
        <v/>
      </c>
    </row>
    <row r="28" ht="35.1" customHeight="1" spans="1:4">
      <c r="A28" s="239" t="s">
        <v>151</v>
      </c>
      <c r="B28" s="235">
        <f>B23+B24+B27</f>
        <v>3348</v>
      </c>
      <c r="C28" s="235">
        <f>C23+C24+C27</f>
        <v>210</v>
      </c>
      <c r="D28" s="117">
        <f t="shared" si="0"/>
        <v>-0.937</v>
      </c>
    </row>
    <row r="29" spans="2:2">
      <c r="B29" s="263"/>
    </row>
    <row r="30" spans="2:3">
      <c r="B30" s="263"/>
      <c r="C30" s="263"/>
    </row>
    <row r="31" spans="2:2">
      <c r="B31" s="263"/>
    </row>
    <row r="32" spans="2:3">
      <c r="B32" s="263"/>
      <c r="C32" s="263"/>
    </row>
    <row r="33" spans="2:2">
      <c r="B33" s="263"/>
    </row>
    <row r="34" spans="2:2">
      <c r="B34" s="263"/>
    </row>
    <row r="35" spans="2:3">
      <c r="B35" s="263"/>
      <c r="C35" s="263"/>
    </row>
    <row r="36" spans="2:2">
      <c r="B36" s="263"/>
    </row>
    <row r="37" spans="2:2">
      <c r="B37" s="263"/>
    </row>
    <row r="38" spans="2:2">
      <c r="B38" s="263"/>
    </row>
    <row r="39" spans="2:2">
      <c r="B39" s="263"/>
    </row>
    <row r="40" spans="2:3">
      <c r="B40" s="263"/>
      <c r="C40" s="263"/>
    </row>
    <row r="41" spans="2:2">
      <c r="B41" s="263"/>
    </row>
  </sheetData>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D48"/>
  <sheetViews>
    <sheetView showGridLines="0" showZeros="0" zoomScaleSheetLayoutView="70" workbookViewId="0">
      <pane ySplit="3" topLeftCell="A4" activePane="bottomLeft" state="frozen"/>
      <selection/>
      <selection pane="bottomLeft" activeCell="J17" sqref="J17"/>
    </sheetView>
  </sheetViews>
  <sheetFormatPr defaultColWidth="9" defaultRowHeight="20.25" outlineLevelCol="3"/>
  <cols>
    <col min="1" max="1" width="45.625" style="248" customWidth="1"/>
    <col min="2" max="2" width="20.6333333333333" style="249" customWidth="1"/>
    <col min="3" max="3" width="20.6333333333333" style="250" customWidth="1"/>
    <col min="4" max="4" width="20.6333333333333" style="249" customWidth="1"/>
    <col min="5" max="16384" width="9" style="248"/>
  </cols>
  <sheetData>
    <row r="1" ht="45" customHeight="1" spans="1:4">
      <c r="A1" s="228" t="s">
        <v>1952</v>
      </c>
      <c r="B1" s="228"/>
      <c r="C1" s="228"/>
      <c r="D1" s="228"/>
    </row>
    <row r="2" ht="20.1" customHeight="1" spans="1:4">
      <c r="A2" s="229" t="s">
        <v>1953</v>
      </c>
      <c r="B2" s="230"/>
      <c r="C2" s="251"/>
      <c r="D2" s="252" t="s">
        <v>53</v>
      </c>
    </row>
    <row r="3" ht="45" customHeight="1" spans="1:4">
      <c r="A3" s="253" t="s">
        <v>1945</v>
      </c>
      <c r="B3" s="233" t="s">
        <v>1691</v>
      </c>
      <c r="C3" s="32" t="s">
        <v>1709</v>
      </c>
      <c r="D3" s="32" t="s">
        <v>1692</v>
      </c>
    </row>
    <row r="4" ht="36" customHeight="1" spans="1:4">
      <c r="A4" s="234" t="s">
        <v>1619</v>
      </c>
      <c r="B4" s="122">
        <f>SUM(B5:B20)</f>
        <v>0</v>
      </c>
      <c r="C4" s="122">
        <f>SUM(C5:C20)</f>
        <v>200</v>
      </c>
      <c r="D4" s="121" t="str">
        <f>IF(B4&gt;0,(C4-B4)/B4,"")</f>
        <v/>
      </c>
    </row>
    <row r="5" ht="36" customHeight="1" spans="1:4">
      <c r="A5" s="238" t="s">
        <v>1560</v>
      </c>
      <c r="B5" s="161"/>
      <c r="C5" s="254"/>
      <c r="D5" s="121" t="str">
        <f t="shared" ref="D5:D35" si="0">IF(B5&gt;0,(C5-B5)/B5,"")</f>
        <v/>
      </c>
    </row>
    <row r="6" ht="36" customHeight="1" spans="1:4">
      <c r="A6" s="238" t="s">
        <v>1561</v>
      </c>
      <c r="B6" s="161"/>
      <c r="C6" s="254"/>
      <c r="D6" s="121" t="str">
        <f t="shared" si="0"/>
        <v/>
      </c>
    </row>
    <row r="7" ht="36" customHeight="1" spans="1:4">
      <c r="A7" s="238" t="s">
        <v>1562</v>
      </c>
      <c r="B7" s="161"/>
      <c r="C7" s="254"/>
      <c r="D7" s="121" t="str">
        <f t="shared" si="0"/>
        <v/>
      </c>
    </row>
    <row r="8" ht="36" customHeight="1" spans="1:4">
      <c r="A8" s="238" t="s">
        <v>1563</v>
      </c>
      <c r="B8" s="161"/>
      <c r="C8" s="254"/>
      <c r="D8" s="121" t="str">
        <f t="shared" si="0"/>
        <v/>
      </c>
    </row>
    <row r="9" ht="36" customHeight="1" spans="1:4">
      <c r="A9" s="238" t="s">
        <v>1564</v>
      </c>
      <c r="B9" s="161"/>
      <c r="C9" s="254"/>
      <c r="D9" s="121" t="str">
        <f t="shared" si="0"/>
        <v/>
      </c>
    </row>
    <row r="10" ht="36" customHeight="1" spans="1:4">
      <c r="A10" s="238" t="s">
        <v>1568</v>
      </c>
      <c r="B10" s="161"/>
      <c r="C10" s="254"/>
      <c r="D10" s="121" t="str">
        <f t="shared" si="0"/>
        <v/>
      </c>
    </row>
    <row r="11" ht="36" customHeight="1" spans="1:4">
      <c r="A11" s="238" t="s">
        <v>1569</v>
      </c>
      <c r="B11" s="161"/>
      <c r="C11" s="255"/>
      <c r="D11" s="121" t="str">
        <f t="shared" si="0"/>
        <v/>
      </c>
    </row>
    <row r="12" ht="36" customHeight="1" spans="1:4">
      <c r="A12" s="238" t="s">
        <v>1570</v>
      </c>
      <c r="B12" s="161"/>
      <c r="C12" s="256"/>
      <c r="D12" s="121" t="str">
        <f t="shared" si="0"/>
        <v/>
      </c>
    </row>
    <row r="13" ht="36" customHeight="1" spans="1:4">
      <c r="A13" s="238" t="s">
        <v>1571</v>
      </c>
      <c r="B13" s="161"/>
      <c r="C13" s="254"/>
      <c r="D13" s="121" t="str">
        <f t="shared" si="0"/>
        <v/>
      </c>
    </row>
    <row r="14" ht="36" customHeight="1" spans="1:4">
      <c r="A14" s="238" t="s">
        <v>1567</v>
      </c>
      <c r="B14" s="161"/>
      <c r="C14" s="254"/>
      <c r="D14" s="121" t="str">
        <f t="shared" si="0"/>
        <v/>
      </c>
    </row>
    <row r="15" ht="36" customHeight="1" spans="1:4">
      <c r="A15" s="238" t="s">
        <v>1620</v>
      </c>
      <c r="B15" s="161"/>
      <c r="C15" s="255"/>
      <c r="D15" s="121" t="str">
        <f t="shared" si="0"/>
        <v/>
      </c>
    </row>
    <row r="16" ht="36" customHeight="1" spans="1:4">
      <c r="A16" s="238" t="s">
        <v>1573</v>
      </c>
      <c r="B16" s="161"/>
      <c r="C16" s="254"/>
      <c r="D16" s="121" t="str">
        <f t="shared" si="0"/>
        <v/>
      </c>
    </row>
    <row r="17" ht="36" customHeight="1" spans="1:4">
      <c r="A17" s="238" t="s">
        <v>1574</v>
      </c>
      <c r="B17" s="161"/>
      <c r="C17" s="254"/>
      <c r="D17" s="121" t="str">
        <f t="shared" si="0"/>
        <v/>
      </c>
    </row>
    <row r="18" ht="36" customHeight="1" spans="1:4">
      <c r="A18" s="238" t="s">
        <v>1575</v>
      </c>
      <c r="B18" s="161"/>
      <c r="C18" s="254"/>
      <c r="D18" s="121" t="str">
        <f t="shared" si="0"/>
        <v/>
      </c>
    </row>
    <row r="19" ht="36" customHeight="1" spans="1:4">
      <c r="A19" s="238" t="s">
        <v>1577</v>
      </c>
      <c r="B19" s="161"/>
      <c r="C19" s="254"/>
      <c r="D19" s="121" t="str">
        <f t="shared" si="0"/>
        <v/>
      </c>
    </row>
    <row r="20" ht="36" customHeight="1" spans="1:4">
      <c r="A20" s="238" t="s">
        <v>1578</v>
      </c>
      <c r="B20" s="161"/>
      <c r="C20" s="254">
        <v>200</v>
      </c>
      <c r="D20" s="121" t="str">
        <f t="shared" si="0"/>
        <v/>
      </c>
    </row>
    <row r="21" ht="36" customHeight="1" spans="1:4">
      <c r="A21" s="234" t="s">
        <v>1621</v>
      </c>
      <c r="B21" s="257">
        <f>SUM(B22:B23)</f>
        <v>0</v>
      </c>
      <c r="C21" s="257">
        <f>SUM(C22:C23)</f>
        <v>0</v>
      </c>
      <c r="D21" s="121" t="str">
        <f t="shared" si="0"/>
        <v/>
      </c>
    </row>
    <row r="22" ht="36" customHeight="1" spans="1:4">
      <c r="A22" s="238" t="s">
        <v>1580</v>
      </c>
      <c r="B22" s="258"/>
      <c r="C22" s="258"/>
      <c r="D22" s="121" t="str">
        <f t="shared" si="0"/>
        <v/>
      </c>
    </row>
    <row r="23" ht="36" customHeight="1" spans="1:4">
      <c r="A23" s="238" t="s">
        <v>1581</v>
      </c>
      <c r="B23" s="258"/>
      <c r="C23" s="258"/>
      <c r="D23" s="121" t="str">
        <f t="shared" si="0"/>
        <v/>
      </c>
    </row>
    <row r="24" ht="36" customHeight="1" spans="1:4">
      <c r="A24" s="234" t="s">
        <v>1622</v>
      </c>
      <c r="B24" s="235">
        <f>SUM(B25:B27)</f>
        <v>3340</v>
      </c>
      <c r="C24" s="235">
        <f>SUM(C25:C27)</f>
        <v>0</v>
      </c>
      <c r="D24" s="117">
        <f t="shared" si="0"/>
        <v>-1</v>
      </c>
    </row>
    <row r="25" ht="36" customHeight="1" spans="1:4">
      <c r="A25" s="238" t="s">
        <v>1585</v>
      </c>
      <c r="B25" s="237"/>
      <c r="C25" s="237"/>
      <c r="D25" s="121" t="str">
        <f t="shared" si="0"/>
        <v/>
      </c>
    </row>
    <row r="26" ht="36" customHeight="1" spans="1:4">
      <c r="A26" s="238" t="s">
        <v>1586</v>
      </c>
      <c r="B26" s="237"/>
      <c r="C26" s="237"/>
      <c r="D26" s="121" t="str">
        <f t="shared" si="0"/>
        <v/>
      </c>
    </row>
    <row r="27" ht="36" customHeight="1" spans="1:4">
      <c r="A27" s="238" t="s">
        <v>1587</v>
      </c>
      <c r="B27" s="161">
        <v>3340</v>
      </c>
      <c r="C27" s="258">
        <f>SUM(C28:C29)</f>
        <v>0</v>
      </c>
      <c r="D27" s="121">
        <f t="shared" si="0"/>
        <v>-1</v>
      </c>
    </row>
    <row r="28" ht="36" customHeight="1" spans="1:4">
      <c r="A28" s="234" t="s">
        <v>1623</v>
      </c>
      <c r="B28" s="235">
        <f>SUM(B29:B29)</f>
        <v>0</v>
      </c>
      <c r="C28" s="235">
        <f>SUM(C29:C29)</f>
        <v>0</v>
      </c>
      <c r="D28" s="121" t="str">
        <f t="shared" si="0"/>
        <v/>
      </c>
    </row>
    <row r="29" ht="36" customHeight="1" spans="1:4">
      <c r="A29" s="238" t="s">
        <v>1590</v>
      </c>
      <c r="B29" s="161"/>
      <c r="C29" s="259"/>
      <c r="D29" s="121" t="str">
        <f t="shared" si="0"/>
        <v/>
      </c>
    </row>
    <row r="30" ht="36" customHeight="1" spans="1:4">
      <c r="A30" s="234" t="s">
        <v>1627</v>
      </c>
      <c r="B30" s="244"/>
      <c r="C30" s="260"/>
      <c r="D30" s="121" t="str">
        <f t="shared" si="0"/>
        <v/>
      </c>
    </row>
    <row r="31" ht="36" customHeight="1" spans="1:4">
      <c r="A31" s="261" t="s">
        <v>1628</v>
      </c>
      <c r="B31" s="122">
        <f>B4+B21+B24+B28+B30</f>
        <v>3340</v>
      </c>
      <c r="C31" s="122">
        <f>C4+C21+C24+C28+C30</f>
        <v>200</v>
      </c>
      <c r="D31" s="117">
        <f t="shared" si="0"/>
        <v>-0.94</v>
      </c>
    </row>
    <row r="32" s="247" customFormat="1" ht="36" customHeight="1" spans="1:4">
      <c r="A32" s="262" t="s">
        <v>100</v>
      </c>
      <c r="B32" s="237">
        <v>8</v>
      </c>
      <c r="C32" s="237">
        <v>10</v>
      </c>
      <c r="D32" s="121">
        <f t="shared" si="0"/>
        <v>0.25</v>
      </c>
    </row>
    <row r="33" s="247" customFormat="1" ht="36" customHeight="1" spans="1:4">
      <c r="A33" s="262" t="s">
        <v>1594</v>
      </c>
      <c r="B33" s="119"/>
      <c r="C33" s="237"/>
      <c r="D33" s="121" t="str">
        <f t="shared" si="0"/>
        <v/>
      </c>
    </row>
    <row r="34" s="247" customFormat="1" ht="36" customHeight="1" spans="1:4">
      <c r="A34" s="262" t="s">
        <v>1595</v>
      </c>
      <c r="B34" s="161"/>
      <c r="C34" s="161"/>
      <c r="D34" s="121" t="str">
        <f t="shared" si="0"/>
        <v/>
      </c>
    </row>
    <row r="35" ht="36" customHeight="1" spans="1:4">
      <c r="A35" s="239" t="s">
        <v>108</v>
      </c>
      <c r="B35" s="122">
        <f>SUM(B31:B34)</f>
        <v>3348</v>
      </c>
      <c r="C35" s="122">
        <f>SUM(C31:C34)</f>
        <v>210</v>
      </c>
      <c r="D35" s="117">
        <f t="shared" si="0"/>
        <v>-0.937</v>
      </c>
    </row>
    <row r="36" spans="2:2">
      <c r="B36" s="263"/>
    </row>
    <row r="37" spans="2:2">
      <c r="B37" s="264"/>
    </row>
    <row r="38" spans="2:2">
      <c r="B38" s="263"/>
    </row>
    <row r="39" spans="2:2">
      <c r="B39" s="264"/>
    </row>
    <row r="40" spans="2:2">
      <c r="B40" s="263"/>
    </row>
    <row r="41" spans="2:2">
      <c r="B41" s="263"/>
    </row>
    <row r="42" spans="2:2">
      <c r="B42" s="264"/>
    </row>
    <row r="43" spans="2:2">
      <c r="B43" s="263"/>
    </row>
    <row r="44" spans="2:2">
      <c r="B44" s="263"/>
    </row>
    <row r="45" spans="2:2">
      <c r="B45" s="263"/>
    </row>
    <row r="46" spans="2:2">
      <c r="B46" s="263"/>
    </row>
    <row r="47" spans="2:2">
      <c r="B47" s="264"/>
    </row>
    <row r="48" spans="2:2">
      <c r="B48" s="263"/>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D34"/>
  <sheetViews>
    <sheetView showGridLines="0" showZeros="0" zoomScaleSheetLayoutView="80" workbookViewId="0">
      <pane ySplit="3" topLeftCell="A4" activePane="bottomLeft" state="frozen"/>
      <selection/>
      <selection pane="bottomLeft" activeCell="J17" sqref="J17"/>
    </sheetView>
  </sheetViews>
  <sheetFormatPr defaultColWidth="9" defaultRowHeight="13.5" outlineLevelCol="3"/>
  <cols>
    <col min="1" max="1" width="45.625" style="226" customWidth="1"/>
    <col min="2" max="4" width="20.6333333333333" style="227" customWidth="1"/>
    <col min="5" max="16384" width="9" style="226"/>
  </cols>
  <sheetData>
    <row r="1" ht="45" customHeight="1" spans="1:4">
      <c r="A1" s="228" t="s">
        <v>1954</v>
      </c>
      <c r="B1" s="228"/>
      <c r="C1" s="228"/>
      <c r="D1" s="228"/>
    </row>
    <row r="2" ht="20.1" customHeight="1" spans="1:4">
      <c r="A2" s="229" t="s">
        <v>1955</v>
      </c>
      <c r="B2" s="230"/>
      <c r="C2" s="230"/>
      <c r="D2" s="231" t="s">
        <v>53</v>
      </c>
    </row>
    <row r="3" ht="45" customHeight="1" spans="1:4">
      <c r="A3" s="232" t="s">
        <v>1956</v>
      </c>
      <c r="B3" s="233" t="s">
        <v>1691</v>
      </c>
      <c r="C3" s="32" t="s">
        <v>1709</v>
      </c>
      <c r="D3" s="32" t="s">
        <v>1692</v>
      </c>
    </row>
    <row r="4" ht="36" customHeight="1" spans="1:4">
      <c r="A4" s="234" t="s">
        <v>1597</v>
      </c>
      <c r="B4" s="235">
        <f>SUM(B5:B6)</f>
        <v>8</v>
      </c>
      <c r="C4" s="235">
        <f>SUM(C5:C6)</f>
        <v>10</v>
      </c>
      <c r="D4" s="117">
        <f>IF(B4&gt;0,(C4-B4)/B4,"")</f>
        <v>0.25</v>
      </c>
    </row>
    <row r="5" ht="36" customHeight="1" spans="1:4">
      <c r="A5" s="236" t="s">
        <v>1957</v>
      </c>
      <c r="B5" s="237"/>
      <c r="C5" s="237"/>
      <c r="D5" s="121" t="str">
        <f t="shared" ref="D5:D21" si="0">IF(B5&gt;0,(C5-B5)/B5,"")</f>
        <v/>
      </c>
    </row>
    <row r="6" ht="36" customHeight="1" spans="1:4">
      <c r="A6" s="236" t="s">
        <v>1602</v>
      </c>
      <c r="B6" s="237">
        <v>8</v>
      </c>
      <c r="C6" s="237">
        <v>10</v>
      </c>
      <c r="D6" s="121">
        <f t="shared" si="0"/>
        <v>0.25</v>
      </c>
    </row>
    <row r="7" ht="36" customHeight="1" spans="1:4">
      <c r="A7" s="234" t="s">
        <v>1603</v>
      </c>
      <c r="B7" s="235">
        <f>SUM(B8:B9)</f>
        <v>0</v>
      </c>
      <c r="C7" s="235">
        <f>SUM(C8:C9)</f>
        <v>0</v>
      </c>
      <c r="D7" s="121" t="str">
        <f t="shared" si="0"/>
        <v/>
      </c>
    </row>
    <row r="8" ht="36" customHeight="1" spans="1:4">
      <c r="A8" s="236" t="s">
        <v>1604</v>
      </c>
      <c r="B8" s="237"/>
      <c r="C8" s="237"/>
      <c r="D8" s="121" t="str">
        <f t="shared" si="0"/>
        <v/>
      </c>
    </row>
    <row r="9" ht="36" customHeight="1" spans="1:4">
      <c r="A9" s="236" t="s">
        <v>1608</v>
      </c>
      <c r="B9" s="237"/>
      <c r="C9" s="237"/>
      <c r="D9" s="121" t="str">
        <f t="shared" si="0"/>
        <v/>
      </c>
    </row>
    <row r="10" ht="36" customHeight="1" spans="1:4">
      <c r="A10" s="234" t="s">
        <v>1609</v>
      </c>
      <c r="B10" s="235">
        <f>B11</f>
        <v>0</v>
      </c>
      <c r="C10" s="235">
        <f>C11</f>
        <v>0</v>
      </c>
      <c r="D10" s="121" t="str">
        <f t="shared" si="0"/>
        <v/>
      </c>
    </row>
    <row r="11" ht="36" customHeight="1" spans="1:4">
      <c r="A11" s="236" t="s">
        <v>1610</v>
      </c>
      <c r="B11" s="237"/>
      <c r="C11" s="237"/>
      <c r="D11" s="121" t="str">
        <f t="shared" si="0"/>
        <v/>
      </c>
    </row>
    <row r="12" ht="36" customHeight="1" spans="1:4">
      <c r="A12" s="234" t="s">
        <v>1611</v>
      </c>
      <c r="B12" s="235"/>
      <c r="C12" s="235"/>
      <c r="D12" s="121" t="str">
        <f t="shared" si="0"/>
        <v/>
      </c>
    </row>
    <row r="13" ht="36" customHeight="1" spans="1:4">
      <c r="A13" s="238" t="s">
        <v>1612</v>
      </c>
      <c r="B13" s="237"/>
      <c r="C13" s="237"/>
      <c r="D13" s="121" t="str">
        <f t="shared" si="0"/>
        <v/>
      </c>
    </row>
    <row r="14" ht="36" customHeight="1" spans="1:4">
      <c r="A14" s="234" t="s">
        <v>1613</v>
      </c>
      <c r="B14" s="235">
        <f>B15</f>
        <v>0</v>
      </c>
      <c r="C14" s="235">
        <f>C15</f>
        <v>0</v>
      </c>
      <c r="D14" s="121" t="str">
        <f t="shared" si="0"/>
        <v/>
      </c>
    </row>
    <row r="15" ht="36" customHeight="1" spans="1:4">
      <c r="A15" s="236" t="s">
        <v>1614</v>
      </c>
      <c r="B15" s="237"/>
      <c r="C15" s="237"/>
      <c r="D15" s="121" t="str">
        <f t="shared" si="0"/>
        <v/>
      </c>
    </row>
    <row r="16" ht="36" customHeight="1" spans="1:4">
      <c r="A16" s="239" t="s">
        <v>1630</v>
      </c>
      <c r="B16" s="235">
        <f>B4+B7+B10+B12+B14</f>
        <v>8</v>
      </c>
      <c r="C16" s="235">
        <f>C4+C7+C10+C12+C14</f>
        <v>10</v>
      </c>
      <c r="D16" s="117">
        <f t="shared" si="0"/>
        <v>0.25</v>
      </c>
    </row>
    <row r="17" ht="36" customHeight="1" spans="1:4">
      <c r="A17" s="240" t="s">
        <v>136</v>
      </c>
      <c r="B17" s="235">
        <f>SUM(B18:B19)</f>
        <v>3340</v>
      </c>
      <c r="C17" s="235">
        <f>SUM(C18:C19)</f>
        <v>200</v>
      </c>
      <c r="D17" s="117">
        <f t="shared" si="0"/>
        <v>-0.94</v>
      </c>
    </row>
    <row r="18" ht="36" customHeight="1" spans="1:4">
      <c r="A18" s="241" t="s">
        <v>1616</v>
      </c>
      <c r="B18" s="242"/>
      <c r="C18" s="237"/>
      <c r="D18" s="121" t="str">
        <f t="shared" si="0"/>
        <v/>
      </c>
    </row>
    <row r="19" ht="36" customHeight="1" spans="1:4">
      <c r="A19" s="241" t="s">
        <v>140</v>
      </c>
      <c r="B19" s="242">
        <v>3340</v>
      </c>
      <c r="C19" s="242">
        <v>200</v>
      </c>
      <c r="D19" s="121">
        <f t="shared" si="0"/>
        <v>-0.94</v>
      </c>
    </row>
    <row r="20" ht="36" customHeight="1" spans="1:4">
      <c r="A20" s="243" t="s">
        <v>1617</v>
      </c>
      <c r="B20" s="244"/>
      <c r="C20" s="235"/>
      <c r="D20" s="121" t="str">
        <f t="shared" si="0"/>
        <v/>
      </c>
    </row>
    <row r="21" ht="36" customHeight="1" spans="1:4">
      <c r="A21" s="239" t="s">
        <v>151</v>
      </c>
      <c r="B21" s="235">
        <f>B16+B17+B20</f>
        <v>3348</v>
      </c>
      <c r="C21" s="235">
        <f>C16+C17+C20</f>
        <v>210</v>
      </c>
      <c r="D21" s="117">
        <f t="shared" si="0"/>
        <v>-0.937</v>
      </c>
    </row>
    <row r="22" spans="2:2">
      <c r="B22" s="245"/>
    </row>
    <row r="23" spans="2:3">
      <c r="B23" s="246"/>
      <c r="C23" s="246"/>
    </row>
    <row r="24" spans="2:2">
      <c r="B24" s="245"/>
    </row>
    <row r="25" spans="2:3">
      <c r="B25" s="246"/>
      <c r="C25" s="246"/>
    </row>
    <row r="26" spans="2:2">
      <c r="B26" s="245"/>
    </row>
    <row r="27" spans="2:2">
      <c r="B27" s="245"/>
    </row>
    <row r="28" spans="2:3">
      <c r="B28" s="246"/>
      <c r="C28" s="246"/>
    </row>
    <row r="29" spans="2:2">
      <c r="B29" s="245"/>
    </row>
    <row r="30" spans="2:2">
      <c r="B30" s="245"/>
    </row>
    <row r="31" spans="2:2">
      <c r="B31" s="245"/>
    </row>
    <row r="32" spans="2:2">
      <c r="B32" s="245"/>
    </row>
    <row r="33" spans="2:3">
      <c r="B33" s="246"/>
      <c r="C33" s="246"/>
    </row>
    <row r="34" spans="2:2">
      <c r="B34" s="245"/>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XEY19"/>
  <sheetViews>
    <sheetView showGridLines="0" zoomScaleSheetLayoutView="85" workbookViewId="0">
      <selection activeCell="J17" sqref="J17"/>
    </sheetView>
  </sheetViews>
  <sheetFormatPr defaultColWidth="8" defaultRowHeight="13.5"/>
  <cols>
    <col min="1" max="1" width="12.1333333333333" style="197" customWidth="1"/>
    <col min="2" max="2" width="65.1333333333333" style="198" customWidth="1"/>
    <col min="3" max="3" width="24.1333333333333" style="199" customWidth="1"/>
    <col min="4" max="16379" width="8" style="197"/>
  </cols>
  <sheetData>
    <row r="1" s="195" customFormat="1" ht="45" customHeight="1" spans="1:3">
      <c r="A1" s="200" t="s">
        <v>1958</v>
      </c>
      <c r="B1" s="201"/>
      <c r="C1" s="200"/>
    </row>
    <row r="2" s="195" customFormat="1" ht="17.1" customHeight="1" spans="1:3">
      <c r="A2" s="202" t="s">
        <v>1959</v>
      </c>
      <c r="B2" s="203"/>
      <c r="C2" s="204" t="s">
        <v>53</v>
      </c>
    </row>
    <row r="3" s="195" customFormat="1" ht="45" customHeight="1" spans="1:3">
      <c r="A3" s="205" t="s">
        <v>1261</v>
      </c>
      <c r="B3" s="206" t="s">
        <v>1960</v>
      </c>
      <c r="C3" s="207" t="s">
        <v>1961</v>
      </c>
    </row>
    <row r="4" s="195" customFormat="1" ht="36" customHeight="1" spans="1:3">
      <c r="A4" s="208" t="s">
        <v>1962</v>
      </c>
      <c r="B4" s="208"/>
      <c r="C4" s="209">
        <f>C5</f>
        <v>10</v>
      </c>
    </row>
    <row r="5" s="195" customFormat="1" ht="36" customHeight="1" spans="1:3">
      <c r="A5" s="210">
        <v>1</v>
      </c>
      <c r="B5" s="211" t="s">
        <v>1963</v>
      </c>
      <c r="C5" s="212">
        <v>10</v>
      </c>
    </row>
    <row r="6" s="196" customFormat="1" ht="36" customHeight="1" spans="1:16379">
      <c r="A6" s="213" t="s">
        <v>1964</v>
      </c>
      <c r="B6" s="213"/>
      <c r="C6" s="214">
        <f>SUM(C7:C8)</f>
        <v>0</v>
      </c>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Y6" s="215"/>
      <c r="IZ6" s="215"/>
      <c r="JA6" s="215"/>
      <c r="JB6" s="215"/>
      <c r="JC6" s="215"/>
      <c r="JD6" s="215"/>
      <c r="JE6" s="215"/>
      <c r="JF6" s="215"/>
      <c r="JG6" s="215"/>
      <c r="JH6" s="215"/>
      <c r="JI6" s="215"/>
      <c r="JJ6" s="215"/>
      <c r="JK6" s="215"/>
      <c r="JL6" s="215"/>
      <c r="JM6" s="215"/>
      <c r="JN6" s="215"/>
      <c r="JO6" s="215"/>
      <c r="JP6" s="215"/>
      <c r="JQ6" s="215"/>
      <c r="JR6" s="215"/>
      <c r="JS6" s="215"/>
      <c r="JT6" s="215"/>
      <c r="JU6" s="215"/>
      <c r="JV6" s="215"/>
      <c r="JW6" s="215"/>
      <c r="JX6" s="215"/>
      <c r="JY6" s="215"/>
      <c r="JZ6" s="215"/>
      <c r="KA6" s="215"/>
      <c r="KB6" s="215"/>
      <c r="KC6" s="215"/>
      <c r="KD6" s="215"/>
      <c r="KE6" s="215"/>
      <c r="KF6" s="215"/>
      <c r="KG6" s="215"/>
      <c r="KH6" s="215"/>
      <c r="KI6" s="215"/>
      <c r="KJ6" s="215"/>
      <c r="KK6" s="215"/>
      <c r="KL6" s="215"/>
      <c r="KM6" s="215"/>
      <c r="KN6" s="215"/>
      <c r="KO6" s="215"/>
      <c r="KP6" s="215"/>
      <c r="KQ6" s="215"/>
      <c r="KR6" s="215"/>
      <c r="KS6" s="215"/>
      <c r="KT6" s="215"/>
      <c r="KU6" s="215"/>
      <c r="KV6" s="215"/>
      <c r="KW6" s="215"/>
      <c r="KX6" s="215"/>
      <c r="KY6" s="215"/>
      <c r="KZ6" s="215"/>
      <c r="LA6" s="215"/>
      <c r="LB6" s="215"/>
      <c r="LC6" s="215"/>
      <c r="LD6" s="215"/>
      <c r="LE6" s="215"/>
      <c r="LF6" s="215"/>
      <c r="LG6" s="215"/>
      <c r="LH6" s="215"/>
      <c r="LI6" s="215"/>
      <c r="LJ6" s="215"/>
      <c r="LK6" s="215"/>
      <c r="LL6" s="215"/>
      <c r="LM6" s="215"/>
      <c r="LN6" s="215"/>
      <c r="LO6" s="215"/>
      <c r="LP6" s="215"/>
      <c r="LQ6" s="215"/>
      <c r="LR6" s="215"/>
      <c r="LS6" s="215"/>
      <c r="LT6" s="215"/>
      <c r="LU6" s="215"/>
      <c r="LV6" s="215"/>
      <c r="LW6" s="215"/>
      <c r="LX6" s="215"/>
      <c r="LY6" s="215"/>
      <c r="LZ6" s="215"/>
      <c r="MA6" s="215"/>
      <c r="MB6" s="215"/>
      <c r="MC6" s="215"/>
      <c r="MD6" s="215"/>
      <c r="ME6" s="215"/>
      <c r="MF6" s="215"/>
      <c r="MG6" s="215"/>
      <c r="MH6" s="215"/>
      <c r="MI6" s="215"/>
      <c r="MJ6" s="215"/>
      <c r="MK6" s="215"/>
      <c r="ML6" s="215"/>
      <c r="MM6" s="215"/>
      <c r="MN6" s="215"/>
      <c r="MO6" s="215"/>
      <c r="MP6" s="215"/>
      <c r="MQ6" s="215"/>
      <c r="MR6" s="215"/>
      <c r="MS6" s="215"/>
      <c r="MT6" s="215"/>
      <c r="MU6" s="215"/>
      <c r="MV6" s="215"/>
      <c r="MW6" s="215"/>
      <c r="MX6" s="215"/>
      <c r="MY6" s="215"/>
      <c r="MZ6" s="215"/>
      <c r="NA6" s="215"/>
      <c r="NB6" s="215"/>
      <c r="NC6" s="215"/>
      <c r="ND6" s="215"/>
      <c r="NE6" s="215"/>
      <c r="NF6" s="215"/>
      <c r="NG6" s="215"/>
      <c r="NH6" s="215"/>
      <c r="NI6" s="215"/>
      <c r="NJ6" s="215"/>
      <c r="NK6" s="215"/>
      <c r="NL6" s="215"/>
      <c r="NM6" s="215"/>
      <c r="NN6" s="215"/>
      <c r="NO6" s="215"/>
      <c r="NP6" s="215"/>
      <c r="NQ6" s="215"/>
      <c r="NR6" s="215"/>
      <c r="NS6" s="215"/>
      <c r="NT6" s="215"/>
      <c r="NU6" s="215"/>
      <c r="NV6" s="215"/>
      <c r="NW6" s="215"/>
      <c r="NX6" s="215"/>
      <c r="NY6" s="215"/>
      <c r="NZ6" s="215"/>
      <c r="OA6" s="215"/>
      <c r="OB6" s="215"/>
      <c r="OC6" s="215"/>
      <c r="OD6" s="215"/>
      <c r="OE6" s="215"/>
      <c r="OF6" s="215"/>
      <c r="OG6" s="215"/>
      <c r="OH6" s="215"/>
      <c r="OI6" s="215"/>
      <c r="OJ6" s="215"/>
      <c r="OK6" s="215"/>
      <c r="OL6" s="215"/>
      <c r="OM6" s="215"/>
      <c r="ON6" s="215"/>
      <c r="OO6" s="215"/>
      <c r="OP6" s="215"/>
      <c r="OQ6" s="215"/>
      <c r="OR6" s="215"/>
      <c r="OS6" s="215"/>
      <c r="OT6" s="215"/>
      <c r="OU6" s="215"/>
      <c r="OV6" s="215"/>
      <c r="OW6" s="215"/>
      <c r="OX6" s="215"/>
      <c r="OY6" s="215"/>
      <c r="OZ6" s="215"/>
      <c r="PA6" s="215"/>
      <c r="PB6" s="215"/>
      <c r="PC6" s="215"/>
      <c r="PD6" s="215"/>
      <c r="PE6" s="215"/>
      <c r="PF6" s="215"/>
      <c r="PG6" s="215"/>
      <c r="PH6" s="215"/>
      <c r="PI6" s="215"/>
      <c r="PJ6" s="215"/>
      <c r="PK6" s="215"/>
      <c r="PL6" s="215"/>
      <c r="PM6" s="215"/>
      <c r="PN6" s="215"/>
      <c r="PO6" s="215"/>
      <c r="PP6" s="215"/>
      <c r="PQ6" s="215"/>
      <c r="PR6" s="215"/>
      <c r="PS6" s="215"/>
      <c r="PT6" s="215"/>
      <c r="PU6" s="215"/>
      <c r="PV6" s="215"/>
      <c r="PW6" s="215"/>
      <c r="PX6" s="215"/>
      <c r="PY6" s="215"/>
      <c r="PZ6" s="215"/>
      <c r="QA6" s="215"/>
      <c r="QB6" s="215"/>
      <c r="QC6" s="215"/>
      <c r="QD6" s="215"/>
      <c r="QE6" s="215"/>
      <c r="QF6" s="215"/>
      <c r="QG6" s="215"/>
      <c r="QH6" s="215"/>
      <c r="QI6" s="215"/>
      <c r="QJ6" s="215"/>
      <c r="QK6" s="215"/>
      <c r="QL6" s="215"/>
      <c r="QM6" s="215"/>
      <c r="QN6" s="215"/>
      <c r="QO6" s="215"/>
      <c r="QP6" s="215"/>
      <c r="QQ6" s="215"/>
      <c r="QR6" s="215"/>
      <c r="QS6" s="215"/>
      <c r="QT6" s="215"/>
      <c r="QU6" s="215"/>
      <c r="QV6" s="215"/>
      <c r="QW6" s="215"/>
      <c r="QX6" s="215"/>
      <c r="QY6" s="215"/>
      <c r="QZ6" s="215"/>
      <c r="RA6" s="215"/>
      <c r="RB6" s="215"/>
      <c r="RC6" s="215"/>
      <c r="RD6" s="215"/>
      <c r="RE6" s="215"/>
      <c r="RF6" s="215"/>
      <c r="RG6" s="215"/>
      <c r="RH6" s="215"/>
      <c r="RI6" s="215"/>
      <c r="RJ6" s="215"/>
      <c r="RK6" s="215"/>
      <c r="RL6" s="215"/>
      <c r="RM6" s="215"/>
      <c r="RN6" s="215"/>
      <c r="RO6" s="215"/>
      <c r="RP6" s="215"/>
      <c r="RQ6" s="215"/>
      <c r="RR6" s="215"/>
      <c r="RS6" s="215"/>
      <c r="RT6" s="215"/>
      <c r="RU6" s="215"/>
      <c r="RV6" s="215"/>
      <c r="RW6" s="215"/>
      <c r="RX6" s="215"/>
      <c r="RY6" s="215"/>
      <c r="RZ6" s="215"/>
      <c r="SA6" s="215"/>
      <c r="SB6" s="215"/>
      <c r="SC6" s="215"/>
      <c r="SD6" s="215"/>
      <c r="SE6" s="215"/>
      <c r="SF6" s="215"/>
      <c r="SG6" s="215"/>
      <c r="SH6" s="215"/>
      <c r="SI6" s="215"/>
      <c r="SJ6" s="215"/>
      <c r="SK6" s="215"/>
      <c r="SL6" s="215"/>
      <c r="SM6" s="215"/>
      <c r="SN6" s="215"/>
      <c r="SO6" s="215"/>
      <c r="SP6" s="215"/>
      <c r="SQ6" s="215"/>
      <c r="SR6" s="215"/>
      <c r="SS6" s="215"/>
      <c r="ST6" s="215"/>
      <c r="SU6" s="215"/>
      <c r="SV6" s="215"/>
      <c r="SW6" s="215"/>
      <c r="SX6" s="215"/>
      <c r="SY6" s="215"/>
      <c r="SZ6" s="215"/>
      <c r="TA6" s="215"/>
      <c r="TB6" s="215"/>
      <c r="TC6" s="215"/>
      <c r="TD6" s="215"/>
      <c r="TE6" s="215"/>
      <c r="TF6" s="215"/>
      <c r="TG6" s="215"/>
      <c r="TH6" s="215"/>
      <c r="TI6" s="215"/>
      <c r="TJ6" s="215"/>
      <c r="TK6" s="215"/>
      <c r="TL6" s="215"/>
      <c r="TM6" s="215"/>
      <c r="TN6" s="215"/>
      <c r="TO6" s="215"/>
      <c r="TP6" s="215"/>
      <c r="TQ6" s="215"/>
      <c r="TR6" s="215"/>
      <c r="TS6" s="215"/>
      <c r="TT6" s="215"/>
      <c r="TU6" s="215"/>
      <c r="TV6" s="215"/>
      <c r="TW6" s="215"/>
      <c r="TX6" s="215"/>
      <c r="TY6" s="215"/>
      <c r="TZ6" s="215"/>
      <c r="UA6" s="215"/>
      <c r="UB6" s="215"/>
      <c r="UC6" s="215"/>
      <c r="UD6" s="215"/>
      <c r="UE6" s="215"/>
      <c r="UF6" s="215"/>
      <c r="UG6" s="215"/>
      <c r="UH6" s="215"/>
      <c r="UI6" s="215"/>
      <c r="UJ6" s="215"/>
      <c r="UK6" s="215"/>
      <c r="UL6" s="215"/>
      <c r="UM6" s="215"/>
      <c r="UN6" s="215"/>
      <c r="UO6" s="215"/>
      <c r="UP6" s="215"/>
      <c r="UQ6" s="215"/>
      <c r="UR6" s="215"/>
      <c r="US6" s="215"/>
      <c r="UT6" s="215"/>
      <c r="UU6" s="215"/>
      <c r="UV6" s="215"/>
      <c r="UW6" s="215"/>
      <c r="UX6" s="215"/>
      <c r="UY6" s="215"/>
      <c r="UZ6" s="215"/>
      <c r="VA6" s="215"/>
      <c r="VB6" s="215"/>
      <c r="VC6" s="215"/>
      <c r="VD6" s="215"/>
      <c r="VE6" s="215"/>
      <c r="VF6" s="215"/>
      <c r="VG6" s="215"/>
      <c r="VH6" s="215"/>
      <c r="VI6" s="215"/>
      <c r="VJ6" s="215"/>
      <c r="VK6" s="215"/>
      <c r="VL6" s="215"/>
      <c r="VM6" s="215"/>
      <c r="VN6" s="215"/>
      <c r="VO6" s="215"/>
      <c r="VP6" s="215"/>
      <c r="VQ6" s="215"/>
      <c r="VR6" s="215"/>
      <c r="VS6" s="215"/>
      <c r="VT6" s="215"/>
      <c r="VU6" s="215"/>
      <c r="VV6" s="215"/>
      <c r="VW6" s="215"/>
      <c r="VX6" s="215"/>
      <c r="VY6" s="215"/>
      <c r="VZ6" s="215"/>
      <c r="WA6" s="215"/>
      <c r="WB6" s="215"/>
      <c r="WC6" s="215"/>
      <c r="WD6" s="215"/>
      <c r="WE6" s="215"/>
      <c r="WF6" s="215"/>
      <c r="WG6" s="215"/>
      <c r="WH6" s="215"/>
      <c r="WI6" s="215"/>
      <c r="WJ6" s="215"/>
      <c r="WK6" s="215"/>
      <c r="WL6" s="215"/>
      <c r="WM6" s="215"/>
      <c r="WN6" s="215"/>
      <c r="WO6" s="215"/>
      <c r="WP6" s="215"/>
      <c r="WQ6" s="215"/>
      <c r="WR6" s="215"/>
      <c r="WS6" s="215"/>
      <c r="WT6" s="215"/>
      <c r="WU6" s="215"/>
      <c r="WV6" s="215"/>
      <c r="WW6" s="215"/>
      <c r="WX6" s="215"/>
      <c r="WY6" s="215"/>
      <c r="WZ6" s="215"/>
      <c r="XA6" s="215"/>
      <c r="XB6" s="215"/>
      <c r="XC6" s="215"/>
      <c r="XD6" s="215"/>
      <c r="XE6" s="215"/>
      <c r="XF6" s="215"/>
      <c r="XG6" s="215"/>
      <c r="XH6" s="215"/>
      <c r="XI6" s="215"/>
      <c r="XJ6" s="215"/>
      <c r="XK6" s="215"/>
      <c r="XL6" s="215"/>
      <c r="XM6" s="215"/>
      <c r="XN6" s="215"/>
      <c r="XO6" s="215"/>
      <c r="XP6" s="215"/>
      <c r="XQ6" s="215"/>
      <c r="XR6" s="215"/>
      <c r="XS6" s="215"/>
      <c r="XT6" s="215"/>
      <c r="XU6" s="215"/>
      <c r="XV6" s="215"/>
      <c r="XW6" s="215"/>
      <c r="XX6" s="215"/>
      <c r="XY6" s="215"/>
      <c r="XZ6" s="215"/>
      <c r="YA6" s="215"/>
      <c r="YB6" s="215"/>
      <c r="YC6" s="215"/>
      <c r="YD6" s="215"/>
      <c r="YE6" s="215"/>
      <c r="YF6" s="215"/>
      <c r="YG6" s="215"/>
      <c r="YH6" s="215"/>
      <c r="YI6" s="215"/>
      <c r="YJ6" s="215"/>
      <c r="YK6" s="215"/>
      <c r="YL6" s="215"/>
      <c r="YM6" s="215"/>
      <c r="YN6" s="215"/>
      <c r="YO6" s="215"/>
      <c r="YP6" s="215"/>
      <c r="YQ6" s="215"/>
      <c r="YR6" s="215"/>
      <c r="YS6" s="215"/>
      <c r="YT6" s="215"/>
      <c r="YU6" s="215"/>
      <c r="YV6" s="215"/>
      <c r="YW6" s="215"/>
      <c r="YX6" s="215"/>
      <c r="YY6" s="215"/>
      <c r="YZ6" s="215"/>
      <c r="ZA6" s="215"/>
      <c r="ZB6" s="215"/>
      <c r="ZC6" s="215"/>
      <c r="ZD6" s="215"/>
      <c r="ZE6" s="215"/>
      <c r="ZF6" s="215"/>
      <c r="ZG6" s="215"/>
      <c r="ZH6" s="215"/>
      <c r="ZI6" s="215"/>
      <c r="ZJ6" s="215"/>
      <c r="ZK6" s="215"/>
      <c r="ZL6" s="215"/>
      <c r="ZM6" s="215"/>
      <c r="ZN6" s="215"/>
      <c r="ZO6" s="215"/>
      <c r="ZP6" s="215"/>
      <c r="ZQ6" s="215"/>
      <c r="ZR6" s="215"/>
      <c r="ZS6" s="215"/>
      <c r="ZT6" s="215"/>
      <c r="ZU6" s="215"/>
      <c r="ZV6" s="215"/>
      <c r="ZW6" s="215"/>
      <c r="ZX6" s="215"/>
      <c r="ZY6" s="215"/>
      <c r="ZZ6" s="215"/>
      <c r="AAA6" s="215"/>
      <c r="AAB6" s="215"/>
      <c r="AAC6" s="215"/>
      <c r="AAD6" s="215"/>
      <c r="AAE6" s="215"/>
      <c r="AAF6" s="215"/>
      <c r="AAG6" s="215"/>
      <c r="AAH6" s="215"/>
      <c r="AAI6" s="215"/>
      <c r="AAJ6" s="215"/>
      <c r="AAK6" s="215"/>
      <c r="AAL6" s="215"/>
      <c r="AAM6" s="215"/>
      <c r="AAN6" s="215"/>
      <c r="AAO6" s="215"/>
      <c r="AAP6" s="215"/>
      <c r="AAQ6" s="215"/>
      <c r="AAR6" s="215"/>
      <c r="AAS6" s="215"/>
      <c r="AAT6" s="215"/>
      <c r="AAU6" s="215"/>
      <c r="AAV6" s="215"/>
      <c r="AAW6" s="215"/>
      <c r="AAX6" s="215"/>
      <c r="AAY6" s="215"/>
      <c r="AAZ6" s="215"/>
      <c r="ABA6" s="215"/>
      <c r="ABB6" s="215"/>
      <c r="ABC6" s="215"/>
      <c r="ABD6" s="215"/>
      <c r="ABE6" s="215"/>
      <c r="ABF6" s="215"/>
      <c r="ABG6" s="215"/>
      <c r="ABH6" s="215"/>
      <c r="ABI6" s="215"/>
      <c r="ABJ6" s="215"/>
      <c r="ABK6" s="215"/>
      <c r="ABL6" s="215"/>
      <c r="ABM6" s="215"/>
      <c r="ABN6" s="215"/>
      <c r="ABO6" s="215"/>
      <c r="ABP6" s="215"/>
      <c r="ABQ6" s="215"/>
      <c r="ABR6" s="215"/>
      <c r="ABS6" s="215"/>
      <c r="ABT6" s="215"/>
      <c r="ABU6" s="215"/>
      <c r="ABV6" s="215"/>
      <c r="ABW6" s="215"/>
      <c r="ABX6" s="215"/>
      <c r="ABY6" s="215"/>
      <c r="ABZ6" s="215"/>
      <c r="ACA6" s="215"/>
      <c r="ACB6" s="215"/>
      <c r="ACC6" s="215"/>
      <c r="ACD6" s="215"/>
      <c r="ACE6" s="215"/>
      <c r="ACF6" s="215"/>
      <c r="ACG6" s="215"/>
      <c r="ACH6" s="215"/>
      <c r="ACI6" s="215"/>
      <c r="ACJ6" s="215"/>
      <c r="ACK6" s="215"/>
      <c r="ACL6" s="215"/>
      <c r="ACM6" s="215"/>
      <c r="ACN6" s="215"/>
      <c r="ACO6" s="215"/>
      <c r="ACP6" s="215"/>
      <c r="ACQ6" s="215"/>
      <c r="ACR6" s="215"/>
      <c r="ACS6" s="215"/>
      <c r="ACT6" s="215"/>
      <c r="ACU6" s="215"/>
      <c r="ACV6" s="215"/>
      <c r="ACW6" s="215"/>
      <c r="ACX6" s="215"/>
      <c r="ACY6" s="215"/>
      <c r="ACZ6" s="215"/>
      <c r="ADA6" s="215"/>
      <c r="ADB6" s="215"/>
      <c r="ADC6" s="215"/>
      <c r="ADD6" s="215"/>
      <c r="ADE6" s="215"/>
      <c r="ADF6" s="215"/>
      <c r="ADG6" s="215"/>
      <c r="ADH6" s="215"/>
      <c r="ADI6" s="215"/>
      <c r="ADJ6" s="215"/>
      <c r="ADK6" s="215"/>
      <c r="ADL6" s="215"/>
      <c r="ADM6" s="215"/>
      <c r="ADN6" s="215"/>
      <c r="ADO6" s="215"/>
      <c r="ADP6" s="215"/>
      <c r="ADQ6" s="215"/>
      <c r="ADR6" s="215"/>
      <c r="ADS6" s="215"/>
      <c r="ADT6" s="215"/>
      <c r="ADU6" s="215"/>
      <c r="ADV6" s="215"/>
      <c r="ADW6" s="215"/>
      <c r="ADX6" s="215"/>
      <c r="ADY6" s="215"/>
      <c r="ADZ6" s="215"/>
      <c r="AEA6" s="215"/>
      <c r="AEB6" s="215"/>
      <c r="AEC6" s="215"/>
      <c r="AED6" s="215"/>
      <c r="AEE6" s="215"/>
      <c r="AEF6" s="215"/>
      <c r="AEG6" s="215"/>
      <c r="AEH6" s="215"/>
      <c r="AEI6" s="215"/>
      <c r="AEJ6" s="215"/>
      <c r="AEK6" s="215"/>
      <c r="AEL6" s="215"/>
      <c r="AEM6" s="215"/>
      <c r="AEN6" s="215"/>
      <c r="AEO6" s="215"/>
      <c r="AEP6" s="215"/>
      <c r="AEQ6" s="215"/>
      <c r="AER6" s="215"/>
      <c r="AES6" s="215"/>
      <c r="AET6" s="215"/>
      <c r="AEU6" s="215"/>
      <c r="AEV6" s="215"/>
      <c r="AEW6" s="215"/>
      <c r="AEX6" s="215"/>
      <c r="AEY6" s="215"/>
      <c r="AEZ6" s="215"/>
      <c r="AFA6" s="215"/>
      <c r="AFB6" s="215"/>
      <c r="AFC6" s="215"/>
      <c r="AFD6" s="215"/>
      <c r="AFE6" s="215"/>
      <c r="AFF6" s="215"/>
      <c r="AFG6" s="215"/>
      <c r="AFH6" s="215"/>
      <c r="AFI6" s="215"/>
      <c r="AFJ6" s="215"/>
      <c r="AFK6" s="215"/>
      <c r="AFL6" s="215"/>
      <c r="AFM6" s="215"/>
      <c r="AFN6" s="215"/>
      <c r="AFO6" s="215"/>
      <c r="AFP6" s="215"/>
      <c r="AFQ6" s="215"/>
      <c r="AFR6" s="215"/>
      <c r="AFS6" s="215"/>
      <c r="AFT6" s="215"/>
      <c r="AFU6" s="215"/>
      <c r="AFV6" s="215"/>
      <c r="AFW6" s="215"/>
      <c r="AFX6" s="215"/>
      <c r="AFY6" s="215"/>
      <c r="AFZ6" s="215"/>
      <c r="AGA6" s="215"/>
      <c r="AGB6" s="215"/>
      <c r="AGC6" s="215"/>
      <c r="AGD6" s="215"/>
      <c r="AGE6" s="215"/>
      <c r="AGF6" s="215"/>
      <c r="AGG6" s="215"/>
      <c r="AGH6" s="215"/>
      <c r="AGI6" s="215"/>
      <c r="AGJ6" s="215"/>
      <c r="AGK6" s="215"/>
      <c r="AGL6" s="215"/>
      <c r="AGM6" s="215"/>
      <c r="AGN6" s="215"/>
      <c r="AGO6" s="215"/>
      <c r="AGP6" s="215"/>
      <c r="AGQ6" s="215"/>
      <c r="AGR6" s="215"/>
      <c r="AGS6" s="215"/>
      <c r="AGT6" s="215"/>
      <c r="AGU6" s="215"/>
      <c r="AGV6" s="215"/>
      <c r="AGW6" s="215"/>
      <c r="AGX6" s="215"/>
      <c r="AGY6" s="215"/>
      <c r="AGZ6" s="215"/>
      <c r="AHA6" s="215"/>
      <c r="AHB6" s="215"/>
      <c r="AHC6" s="215"/>
      <c r="AHD6" s="215"/>
      <c r="AHE6" s="215"/>
      <c r="AHF6" s="215"/>
      <c r="AHG6" s="215"/>
      <c r="AHH6" s="215"/>
      <c r="AHI6" s="215"/>
      <c r="AHJ6" s="215"/>
      <c r="AHK6" s="215"/>
      <c r="AHL6" s="215"/>
      <c r="AHM6" s="215"/>
      <c r="AHN6" s="215"/>
      <c r="AHO6" s="215"/>
      <c r="AHP6" s="215"/>
      <c r="AHQ6" s="215"/>
      <c r="AHR6" s="215"/>
      <c r="AHS6" s="215"/>
      <c r="AHT6" s="215"/>
      <c r="AHU6" s="215"/>
      <c r="AHV6" s="215"/>
      <c r="AHW6" s="215"/>
      <c r="AHX6" s="215"/>
      <c r="AHY6" s="215"/>
      <c r="AHZ6" s="215"/>
      <c r="AIA6" s="215"/>
      <c r="AIB6" s="215"/>
      <c r="AIC6" s="215"/>
      <c r="AID6" s="215"/>
      <c r="AIE6" s="215"/>
      <c r="AIF6" s="215"/>
      <c r="AIG6" s="215"/>
      <c r="AIH6" s="215"/>
      <c r="AII6" s="215"/>
      <c r="AIJ6" s="215"/>
      <c r="AIK6" s="215"/>
      <c r="AIL6" s="215"/>
      <c r="AIM6" s="215"/>
      <c r="AIN6" s="215"/>
      <c r="AIO6" s="215"/>
      <c r="AIP6" s="215"/>
      <c r="AIQ6" s="215"/>
      <c r="AIR6" s="215"/>
      <c r="AIS6" s="215"/>
      <c r="AIT6" s="215"/>
      <c r="AIU6" s="215"/>
      <c r="AIV6" s="215"/>
      <c r="AIW6" s="215"/>
      <c r="AIX6" s="215"/>
      <c r="AIY6" s="215"/>
      <c r="AIZ6" s="215"/>
      <c r="AJA6" s="215"/>
      <c r="AJB6" s="215"/>
      <c r="AJC6" s="215"/>
      <c r="AJD6" s="215"/>
      <c r="AJE6" s="215"/>
      <c r="AJF6" s="215"/>
      <c r="AJG6" s="215"/>
      <c r="AJH6" s="215"/>
      <c r="AJI6" s="215"/>
      <c r="AJJ6" s="215"/>
      <c r="AJK6" s="215"/>
      <c r="AJL6" s="215"/>
      <c r="AJM6" s="215"/>
      <c r="AJN6" s="215"/>
      <c r="AJO6" s="215"/>
      <c r="AJP6" s="215"/>
      <c r="AJQ6" s="215"/>
      <c r="AJR6" s="215"/>
      <c r="AJS6" s="215"/>
      <c r="AJT6" s="215"/>
      <c r="AJU6" s="215"/>
      <c r="AJV6" s="215"/>
      <c r="AJW6" s="215"/>
      <c r="AJX6" s="215"/>
      <c r="AJY6" s="215"/>
      <c r="AJZ6" s="215"/>
      <c r="AKA6" s="215"/>
      <c r="AKB6" s="215"/>
      <c r="AKC6" s="215"/>
      <c r="AKD6" s="215"/>
      <c r="AKE6" s="215"/>
      <c r="AKF6" s="215"/>
      <c r="AKG6" s="215"/>
      <c r="AKH6" s="215"/>
      <c r="AKI6" s="215"/>
      <c r="AKJ6" s="215"/>
      <c r="AKK6" s="215"/>
      <c r="AKL6" s="215"/>
      <c r="AKM6" s="215"/>
      <c r="AKN6" s="215"/>
      <c r="AKO6" s="215"/>
      <c r="AKP6" s="215"/>
      <c r="AKQ6" s="215"/>
      <c r="AKR6" s="215"/>
      <c r="AKS6" s="215"/>
      <c r="AKT6" s="215"/>
      <c r="AKU6" s="215"/>
      <c r="AKV6" s="215"/>
      <c r="AKW6" s="215"/>
      <c r="AKX6" s="215"/>
      <c r="AKY6" s="215"/>
      <c r="AKZ6" s="215"/>
      <c r="ALA6" s="215"/>
      <c r="ALB6" s="215"/>
      <c r="ALC6" s="215"/>
      <c r="ALD6" s="215"/>
      <c r="ALE6" s="215"/>
      <c r="ALF6" s="215"/>
      <c r="ALG6" s="215"/>
      <c r="ALH6" s="215"/>
      <c r="ALI6" s="215"/>
      <c r="ALJ6" s="215"/>
      <c r="ALK6" s="215"/>
      <c r="ALL6" s="215"/>
      <c r="ALM6" s="215"/>
      <c r="ALN6" s="215"/>
      <c r="ALO6" s="215"/>
      <c r="ALP6" s="215"/>
      <c r="ALQ6" s="215"/>
      <c r="ALR6" s="215"/>
      <c r="ALS6" s="215"/>
      <c r="ALT6" s="215"/>
      <c r="ALU6" s="215"/>
      <c r="ALV6" s="215"/>
      <c r="ALW6" s="215"/>
      <c r="ALX6" s="215"/>
      <c r="ALY6" s="215"/>
      <c r="ALZ6" s="215"/>
      <c r="AMA6" s="215"/>
      <c r="AMB6" s="215"/>
      <c r="AMC6" s="215"/>
      <c r="AMD6" s="215"/>
      <c r="AME6" s="215"/>
      <c r="AMF6" s="215"/>
      <c r="AMG6" s="215"/>
      <c r="AMH6" s="215"/>
      <c r="AMI6" s="215"/>
      <c r="AMJ6" s="215"/>
      <c r="AMK6" s="215"/>
      <c r="AML6" s="215"/>
      <c r="AMM6" s="215"/>
      <c r="AMN6" s="215"/>
      <c r="AMO6" s="215"/>
      <c r="AMP6" s="215"/>
      <c r="AMQ6" s="215"/>
      <c r="AMR6" s="215"/>
      <c r="AMS6" s="215"/>
      <c r="AMT6" s="215"/>
      <c r="AMU6" s="215"/>
      <c r="AMV6" s="215"/>
      <c r="AMW6" s="215"/>
      <c r="AMX6" s="215"/>
      <c r="AMY6" s="215"/>
      <c r="AMZ6" s="215"/>
      <c r="ANA6" s="215"/>
      <c r="ANB6" s="215"/>
      <c r="ANC6" s="215"/>
      <c r="AND6" s="215"/>
      <c r="ANE6" s="215"/>
      <c r="ANF6" s="215"/>
      <c r="ANG6" s="215"/>
      <c r="ANH6" s="215"/>
      <c r="ANI6" s="215"/>
      <c r="ANJ6" s="215"/>
      <c r="ANK6" s="215"/>
      <c r="ANL6" s="215"/>
      <c r="ANM6" s="215"/>
      <c r="ANN6" s="215"/>
      <c r="ANO6" s="215"/>
      <c r="ANP6" s="215"/>
      <c r="ANQ6" s="215"/>
      <c r="ANR6" s="215"/>
      <c r="ANS6" s="215"/>
      <c r="ANT6" s="215"/>
      <c r="ANU6" s="215"/>
      <c r="ANV6" s="215"/>
      <c r="ANW6" s="215"/>
      <c r="ANX6" s="215"/>
      <c r="ANY6" s="215"/>
      <c r="ANZ6" s="215"/>
      <c r="AOA6" s="215"/>
      <c r="AOB6" s="215"/>
      <c r="AOC6" s="215"/>
      <c r="AOD6" s="215"/>
      <c r="AOE6" s="215"/>
      <c r="AOF6" s="215"/>
      <c r="AOG6" s="215"/>
      <c r="AOH6" s="215"/>
      <c r="AOI6" s="215"/>
      <c r="AOJ6" s="215"/>
      <c r="AOK6" s="215"/>
      <c r="AOL6" s="215"/>
      <c r="AOM6" s="215"/>
      <c r="AON6" s="215"/>
      <c r="AOO6" s="215"/>
      <c r="AOP6" s="215"/>
      <c r="AOQ6" s="215"/>
      <c r="AOR6" s="215"/>
      <c r="AOS6" s="215"/>
      <c r="AOT6" s="215"/>
      <c r="AOU6" s="215"/>
      <c r="AOV6" s="215"/>
      <c r="AOW6" s="215"/>
      <c r="AOX6" s="215"/>
      <c r="AOY6" s="215"/>
      <c r="AOZ6" s="215"/>
      <c r="APA6" s="215"/>
      <c r="APB6" s="215"/>
      <c r="APC6" s="215"/>
      <c r="APD6" s="215"/>
      <c r="APE6" s="215"/>
      <c r="APF6" s="215"/>
      <c r="APG6" s="215"/>
      <c r="APH6" s="215"/>
      <c r="API6" s="215"/>
      <c r="APJ6" s="215"/>
      <c r="APK6" s="215"/>
      <c r="APL6" s="215"/>
      <c r="APM6" s="215"/>
      <c r="APN6" s="215"/>
      <c r="APO6" s="215"/>
      <c r="APP6" s="215"/>
      <c r="APQ6" s="215"/>
      <c r="APR6" s="215"/>
      <c r="APS6" s="215"/>
      <c r="APT6" s="215"/>
      <c r="APU6" s="215"/>
      <c r="APV6" s="215"/>
      <c r="APW6" s="215"/>
      <c r="APX6" s="215"/>
      <c r="APY6" s="215"/>
      <c r="APZ6" s="215"/>
      <c r="AQA6" s="215"/>
      <c r="AQB6" s="215"/>
      <c r="AQC6" s="215"/>
      <c r="AQD6" s="215"/>
      <c r="AQE6" s="215"/>
      <c r="AQF6" s="215"/>
      <c r="AQG6" s="215"/>
      <c r="AQH6" s="215"/>
      <c r="AQI6" s="215"/>
      <c r="AQJ6" s="215"/>
      <c r="AQK6" s="215"/>
      <c r="AQL6" s="215"/>
      <c r="AQM6" s="215"/>
      <c r="AQN6" s="215"/>
      <c r="AQO6" s="215"/>
      <c r="AQP6" s="215"/>
      <c r="AQQ6" s="215"/>
      <c r="AQR6" s="215"/>
      <c r="AQS6" s="215"/>
      <c r="AQT6" s="215"/>
      <c r="AQU6" s="215"/>
      <c r="AQV6" s="215"/>
      <c r="AQW6" s="215"/>
      <c r="AQX6" s="215"/>
      <c r="AQY6" s="215"/>
      <c r="AQZ6" s="215"/>
      <c r="ARA6" s="215"/>
      <c r="ARB6" s="215"/>
      <c r="ARC6" s="215"/>
      <c r="ARD6" s="215"/>
      <c r="ARE6" s="215"/>
      <c r="ARF6" s="215"/>
      <c r="ARG6" s="215"/>
      <c r="ARH6" s="215"/>
      <c r="ARI6" s="215"/>
      <c r="ARJ6" s="215"/>
      <c r="ARK6" s="215"/>
      <c r="ARL6" s="215"/>
      <c r="ARM6" s="215"/>
      <c r="ARN6" s="215"/>
      <c r="ARO6" s="215"/>
      <c r="ARP6" s="215"/>
      <c r="ARQ6" s="215"/>
      <c r="ARR6" s="215"/>
      <c r="ARS6" s="215"/>
      <c r="ART6" s="215"/>
      <c r="ARU6" s="215"/>
      <c r="ARV6" s="215"/>
      <c r="ARW6" s="215"/>
      <c r="ARX6" s="215"/>
      <c r="ARY6" s="215"/>
      <c r="ARZ6" s="215"/>
      <c r="ASA6" s="215"/>
      <c r="ASB6" s="215"/>
      <c r="ASC6" s="215"/>
      <c r="ASD6" s="215"/>
      <c r="ASE6" s="215"/>
      <c r="ASF6" s="215"/>
      <c r="ASG6" s="215"/>
      <c r="ASH6" s="215"/>
      <c r="ASI6" s="215"/>
      <c r="ASJ6" s="215"/>
      <c r="ASK6" s="215"/>
      <c r="ASL6" s="215"/>
      <c r="ASM6" s="215"/>
      <c r="ASN6" s="215"/>
      <c r="ASO6" s="215"/>
      <c r="ASP6" s="215"/>
      <c r="ASQ6" s="215"/>
      <c r="ASR6" s="215"/>
      <c r="ASS6" s="215"/>
      <c r="AST6" s="215"/>
      <c r="ASU6" s="215"/>
      <c r="ASV6" s="215"/>
      <c r="ASW6" s="215"/>
      <c r="ASX6" s="215"/>
      <c r="ASY6" s="215"/>
      <c r="ASZ6" s="215"/>
      <c r="ATA6" s="215"/>
      <c r="ATB6" s="215"/>
      <c r="ATC6" s="215"/>
      <c r="ATD6" s="215"/>
      <c r="ATE6" s="215"/>
      <c r="ATF6" s="215"/>
      <c r="ATG6" s="215"/>
      <c r="ATH6" s="215"/>
      <c r="ATI6" s="215"/>
      <c r="ATJ6" s="215"/>
      <c r="ATK6" s="215"/>
      <c r="ATL6" s="215"/>
      <c r="ATM6" s="215"/>
      <c r="ATN6" s="215"/>
      <c r="ATO6" s="215"/>
      <c r="ATP6" s="215"/>
      <c r="ATQ6" s="215"/>
      <c r="ATR6" s="215"/>
      <c r="ATS6" s="215"/>
      <c r="ATT6" s="215"/>
      <c r="ATU6" s="215"/>
      <c r="ATV6" s="215"/>
      <c r="ATW6" s="215"/>
      <c r="ATX6" s="215"/>
      <c r="ATY6" s="215"/>
      <c r="ATZ6" s="215"/>
      <c r="AUA6" s="215"/>
      <c r="AUB6" s="215"/>
      <c r="AUC6" s="215"/>
      <c r="AUD6" s="215"/>
      <c r="AUE6" s="215"/>
      <c r="AUF6" s="215"/>
      <c r="AUG6" s="215"/>
      <c r="AUH6" s="215"/>
      <c r="AUI6" s="215"/>
      <c r="AUJ6" s="215"/>
      <c r="AUK6" s="215"/>
      <c r="AUL6" s="215"/>
      <c r="AUM6" s="215"/>
      <c r="AUN6" s="215"/>
      <c r="AUO6" s="215"/>
      <c r="AUP6" s="215"/>
      <c r="AUQ6" s="215"/>
      <c r="AUR6" s="215"/>
      <c r="AUS6" s="215"/>
      <c r="AUT6" s="215"/>
      <c r="AUU6" s="215"/>
      <c r="AUV6" s="215"/>
      <c r="AUW6" s="215"/>
      <c r="AUX6" s="215"/>
      <c r="AUY6" s="215"/>
      <c r="AUZ6" s="215"/>
      <c r="AVA6" s="215"/>
      <c r="AVB6" s="215"/>
      <c r="AVC6" s="215"/>
      <c r="AVD6" s="215"/>
      <c r="AVE6" s="215"/>
      <c r="AVF6" s="215"/>
      <c r="AVG6" s="215"/>
      <c r="AVH6" s="215"/>
      <c r="AVI6" s="215"/>
      <c r="AVJ6" s="215"/>
      <c r="AVK6" s="215"/>
      <c r="AVL6" s="215"/>
      <c r="AVM6" s="215"/>
      <c r="AVN6" s="215"/>
      <c r="AVO6" s="215"/>
      <c r="AVP6" s="215"/>
      <c r="AVQ6" s="215"/>
      <c r="AVR6" s="215"/>
      <c r="AVS6" s="215"/>
      <c r="AVT6" s="215"/>
      <c r="AVU6" s="215"/>
      <c r="AVV6" s="215"/>
      <c r="AVW6" s="215"/>
      <c r="AVX6" s="215"/>
      <c r="AVY6" s="215"/>
      <c r="AVZ6" s="215"/>
      <c r="AWA6" s="215"/>
      <c r="AWB6" s="215"/>
      <c r="AWC6" s="215"/>
      <c r="AWD6" s="215"/>
      <c r="AWE6" s="215"/>
      <c r="AWF6" s="215"/>
      <c r="AWG6" s="215"/>
      <c r="AWH6" s="215"/>
      <c r="AWI6" s="215"/>
      <c r="AWJ6" s="215"/>
      <c r="AWK6" s="215"/>
      <c r="AWL6" s="215"/>
      <c r="AWM6" s="215"/>
      <c r="AWN6" s="215"/>
      <c r="AWO6" s="215"/>
      <c r="AWP6" s="215"/>
      <c r="AWQ6" s="215"/>
      <c r="AWR6" s="215"/>
      <c r="AWS6" s="215"/>
      <c r="AWT6" s="215"/>
      <c r="AWU6" s="215"/>
      <c r="AWV6" s="215"/>
      <c r="AWW6" s="215"/>
      <c r="AWX6" s="215"/>
      <c r="AWY6" s="215"/>
      <c r="AWZ6" s="215"/>
      <c r="AXA6" s="215"/>
      <c r="AXB6" s="215"/>
      <c r="AXC6" s="215"/>
      <c r="AXD6" s="215"/>
      <c r="AXE6" s="215"/>
      <c r="AXF6" s="215"/>
      <c r="AXG6" s="215"/>
      <c r="AXH6" s="215"/>
      <c r="AXI6" s="215"/>
      <c r="AXJ6" s="215"/>
      <c r="AXK6" s="215"/>
      <c r="AXL6" s="215"/>
      <c r="AXM6" s="215"/>
      <c r="AXN6" s="215"/>
      <c r="AXO6" s="215"/>
      <c r="AXP6" s="215"/>
      <c r="AXQ6" s="215"/>
      <c r="AXR6" s="215"/>
      <c r="AXS6" s="215"/>
      <c r="AXT6" s="215"/>
      <c r="AXU6" s="215"/>
      <c r="AXV6" s="215"/>
      <c r="AXW6" s="215"/>
      <c r="AXX6" s="215"/>
      <c r="AXY6" s="215"/>
      <c r="AXZ6" s="215"/>
      <c r="AYA6" s="215"/>
      <c r="AYB6" s="215"/>
      <c r="AYC6" s="215"/>
      <c r="AYD6" s="215"/>
      <c r="AYE6" s="215"/>
      <c r="AYF6" s="215"/>
      <c r="AYG6" s="215"/>
      <c r="AYH6" s="215"/>
      <c r="AYI6" s="215"/>
      <c r="AYJ6" s="215"/>
      <c r="AYK6" s="215"/>
      <c r="AYL6" s="215"/>
      <c r="AYM6" s="215"/>
      <c r="AYN6" s="215"/>
      <c r="AYO6" s="215"/>
      <c r="AYP6" s="215"/>
      <c r="AYQ6" s="215"/>
      <c r="AYR6" s="215"/>
      <c r="AYS6" s="215"/>
      <c r="AYT6" s="215"/>
      <c r="AYU6" s="215"/>
      <c r="AYV6" s="215"/>
      <c r="AYW6" s="215"/>
      <c r="AYX6" s="215"/>
      <c r="AYY6" s="215"/>
      <c r="AYZ6" s="215"/>
      <c r="AZA6" s="215"/>
      <c r="AZB6" s="215"/>
      <c r="AZC6" s="215"/>
      <c r="AZD6" s="215"/>
      <c r="AZE6" s="215"/>
      <c r="AZF6" s="215"/>
      <c r="AZG6" s="215"/>
      <c r="AZH6" s="215"/>
      <c r="AZI6" s="215"/>
      <c r="AZJ6" s="215"/>
      <c r="AZK6" s="215"/>
      <c r="AZL6" s="215"/>
      <c r="AZM6" s="215"/>
      <c r="AZN6" s="215"/>
      <c r="AZO6" s="215"/>
      <c r="AZP6" s="215"/>
      <c r="AZQ6" s="215"/>
      <c r="AZR6" s="215"/>
      <c r="AZS6" s="215"/>
      <c r="AZT6" s="215"/>
      <c r="AZU6" s="215"/>
      <c r="AZV6" s="215"/>
      <c r="AZW6" s="215"/>
      <c r="AZX6" s="215"/>
      <c r="AZY6" s="215"/>
      <c r="AZZ6" s="215"/>
      <c r="BAA6" s="215"/>
      <c r="BAB6" s="215"/>
      <c r="BAC6" s="215"/>
      <c r="BAD6" s="215"/>
      <c r="BAE6" s="215"/>
      <c r="BAF6" s="215"/>
      <c r="BAG6" s="215"/>
      <c r="BAH6" s="215"/>
      <c r="BAI6" s="215"/>
      <c r="BAJ6" s="215"/>
      <c r="BAK6" s="215"/>
      <c r="BAL6" s="215"/>
      <c r="BAM6" s="215"/>
      <c r="BAN6" s="215"/>
      <c r="BAO6" s="215"/>
      <c r="BAP6" s="215"/>
      <c r="BAQ6" s="215"/>
      <c r="BAR6" s="215"/>
      <c r="BAS6" s="215"/>
      <c r="BAT6" s="215"/>
      <c r="BAU6" s="215"/>
      <c r="BAV6" s="215"/>
      <c r="BAW6" s="215"/>
      <c r="BAX6" s="215"/>
      <c r="BAY6" s="215"/>
      <c r="BAZ6" s="215"/>
      <c r="BBA6" s="215"/>
      <c r="BBB6" s="215"/>
      <c r="BBC6" s="215"/>
      <c r="BBD6" s="215"/>
      <c r="BBE6" s="215"/>
      <c r="BBF6" s="215"/>
      <c r="BBG6" s="215"/>
      <c r="BBH6" s="215"/>
      <c r="BBI6" s="215"/>
      <c r="BBJ6" s="215"/>
      <c r="BBK6" s="215"/>
      <c r="BBL6" s="215"/>
      <c r="BBM6" s="215"/>
      <c r="BBN6" s="215"/>
      <c r="BBO6" s="215"/>
      <c r="BBP6" s="215"/>
      <c r="BBQ6" s="215"/>
      <c r="BBR6" s="215"/>
      <c r="BBS6" s="215"/>
      <c r="BBT6" s="215"/>
      <c r="BBU6" s="215"/>
      <c r="BBV6" s="215"/>
      <c r="BBW6" s="215"/>
      <c r="BBX6" s="215"/>
      <c r="BBY6" s="215"/>
      <c r="BBZ6" s="215"/>
      <c r="BCA6" s="215"/>
      <c r="BCB6" s="215"/>
      <c r="BCC6" s="215"/>
      <c r="BCD6" s="215"/>
      <c r="BCE6" s="215"/>
      <c r="BCF6" s="215"/>
      <c r="BCG6" s="215"/>
      <c r="BCH6" s="215"/>
      <c r="BCI6" s="215"/>
      <c r="BCJ6" s="215"/>
      <c r="BCK6" s="215"/>
      <c r="BCL6" s="215"/>
      <c r="BCM6" s="215"/>
      <c r="BCN6" s="215"/>
      <c r="BCO6" s="215"/>
      <c r="BCP6" s="215"/>
      <c r="BCQ6" s="215"/>
      <c r="BCR6" s="215"/>
      <c r="BCS6" s="215"/>
      <c r="BCT6" s="215"/>
      <c r="BCU6" s="215"/>
      <c r="BCV6" s="215"/>
      <c r="BCW6" s="215"/>
      <c r="BCX6" s="215"/>
      <c r="BCY6" s="215"/>
      <c r="BCZ6" s="215"/>
      <c r="BDA6" s="215"/>
      <c r="BDB6" s="215"/>
      <c r="BDC6" s="215"/>
      <c r="BDD6" s="215"/>
      <c r="BDE6" s="215"/>
      <c r="BDF6" s="215"/>
      <c r="BDG6" s="215"/>
      <c r="BDH6" s="215"/>
      <c r="BDI6" s="215"/>
      <c r="BDJ6" s="215"/>
      <c r="BDK6" s="215"/>
      <c r="BDL6" s="215"/>
      <c r="BDM6" s="215"/>
      <c r="BDN6" s="215"/>
      <c r="BDO6" s="215"/>
      <c r="BDP6" s="215"/>
      <c r="BDQ6" s="215"/>
      <c r="BDR6" s="215"/>
      <c r="BDS6" s="215"/>
      <c r="BDT6" s="215"/>
      <c r="BDU6" s="215"/>
      <c r="BDV6" s="215"/>
      <c r="BDW6" s="215"/>
      <c r="BDX6" s="215"/>
      <c r="BDY6" s="215"/>
      <c r="BDZ6" s="215"/>
      <c r="BEA6" s="215"/>
      <c r="BEB6" s="215"/>
      <c r="BEC6" s="215"/>
      <c r="BED6" s="215"/>
      <c r="BEE6" s="215"/>
      <c r="BEF6" s="215"/>
      <c r="BEG6" s="215"/>
      <c r="BEH6" s="215"/>
      <c r="BEI6" s="215"/>
      <c r="BEJ6" s="215"/>
      <c r="BEK6" s="215"/>
      <c r="BEL6" s="215"/>
      <c r="BEM6" s="215"/>
      <c r="BEN6" s="215"/>
      <c r="BEO6" s="215"/>
      <c r="BEP6" s="215"/>
      <c r="BEQ6" s="215"/>
      <c r="BER6" s="215"/>
      <c r="BES6" s="215"/>
      <c r="BET6" s="215"/>
      <c r="BEU6" s="215"/>
      <c r="BEV6" s="215"/>
      <c r="BEW6" s="215"/>
      <c r="BEX6" s="215"/>
      <c r="BEY6" s="215"/>
      <c r="BEZ6" s="215"/>
      <c r="BFA6" s="215"/>
      <c r="BFB6" s="215"/>
      <c r="BFC6" s="215"/>
      <c r="BFD6" s="215"/>
      <c r="BFE6" s="215"/>
      <c r="BFF6" s="215"/>
      <c r="BFG6" s="215"/>
      <c r="BFH6" s="215"/>
      <c r="BFI6" s="215"/>
      <c r="BFJ6" s="215"/>
      <c r="BFK6" s="215"/>
      <c r="BFL6" s="215"/>
      <c r="BFM6" s="215"/>
      <c r="BFN6" s="215"/>
      <c r="BFO6" s="215"/>
      <c r="BFP6" s="215"/>
      <c r="BFQ6" s="215"/>
      <c r="BFR6" s="215"/>
      <c r="BFS6" s="215"/>
      <c r="BFT6" s="215"/>
      <c r="BFU6" s="215"/>
      <c r="BFV6" s="215"/>
      <c r="BFW6" s="215"/>
      <c r="BFX6" s="215"/>
      <c r="BFY6" s="215"/>
      <c r="BFZ6" s="215"/>
      <c r="BGA6" s="215"/>
      <c r="BGB6" s="215"/>
      <c r="BGC6" s="215"/>
      <c r="BGD6" s="215"/>
      <c r="BGE6" s="215"/>
      <c r="BGF6" s="215"/>
      <c r="BGG6" s="215"/>
      <c r="BGH6" s="215"/>
      <c r="BGI6" s="215"/>
      <c r="BGJ6" s="215"/>
      <c r="BGK6" s="215"/>
      <c r="BGL6" s="215"/>
      <c r="BGM6" s="215"/>
      <c r="BGN6" s="215"/>
      <c r="BGO6" s="215"/>
      <c r="BGP6" s="215"/>
      <c r="BGQ6" s="215"/>
      <c r="BGR6" s="215"/>
      <c r="BGS6" s="215"/>
      <c r="BGT6" s="215"/>
      <c r="BGU6" s="215"/>
      <c r="BGV6" s="215"/>
      <c r="BGW6" s="215"/>
      <c r="BGX6" s="215"/>
      <c r="BGY6" s="215"/>
      <c r="BGZ6" s="215"/>
      <c r="BHA6" s="215"/>
      <c r="BHB6" s="215"/>
      <c r="BHC6" s="215"/>
      <c r="BHD6" s="215"/>
      <c r="BHE6" s="215"/>
      <c r="BHF6" s="215"/>
      <c r="BHG6" s="215"/>
      <c r="BHH6" s="215"/>
      <c r="BHI6" s="215"/>
      <c r="BHJ6" s="215"/>
      <c r="BHK6" s="215"/>
      <c r="BHL6" s="215"/>
      <c r="BHM6" s="215"/>
      <c r="BHN6" s="215"/>
      <c r="BHO6" s="215"/>
      <c r="BHP6" s="215"/>
      <c r="BHQ6" s="215"/>
      <c r="BHR6" s="215"/>
      <c r="BHS6" s="215"/>
      <c r="BHT6" s="215"/>
      <c r="BHU6" s="215"/>
      <c r="BHV6" s="215"/>
      <c r="BHW6" s="215"/>
      <c r="BHX6" s="215"/>
      <c r="BHY6" s="215"/>
      <c r="BHZ6" s="215"/>
      <c r="BIA6" s="215"/>
      <c r="BIB6" s="215"/>
      <c r="BIC6" s="215"/>
      <c r="BID6" s="215"/>
      <c r="BIE6" s="215"/>
      <c r="BIF6" s="215"/>
      <c r="BIG6" s="215"/>
      <c r="BIH6" s="215"/>
      <c r="BII6" s="215"/>
      <c r="BIJ6" s="215"/>
      <c r="BIK6" s="215"/>
      <c r="BIL6" s="215"/>
      <c r="BIM6" s="215"/>
      <c r="BIN6" s="215"/>
      <c r="BIO6" s="215"/>
      <c r="BIP6" s="215"/>
      <c r="BIQ6" s="215"/>
      <c r="BIR6" s="215"/>
      <c r="BIS6" s="215"/>
      <c r="BIT6" s="215"/>
      <c r="BIU6" s="215"/>
      <c r="BIV6" s="215"/>
      <c r="BIW6" s="215"/>
      <c r="BIX6" s="215"/>
      <c r="BIY6" s="215"/>
      <c r="BIZ6" s="215"/>
      <c r="BJA6" s="215"/>
      <c r="BJB6" s="215"/>
      <c r="BJC6" s="215"/>
      <c r="BJD6" s="215"/>
      <c r="BJE6" s="215"/>
      <c r="BJF6" s="215"/>
      <c r="BJG6" s="215"/>
      <c r="BJH6" s="215"/>
      <c r="BJI6" s="215"/>
      <c r="BJJ6" s="215"/>
      <c r="BJK6" s="215"/>
      <c r="BJL6" s="215"/>
      <c r="BJM6" s="215"/>
      <c r="BJN6" s="215"/>
      <c r="BJO6" s="215"/>
      <c r="BJP6" s="215"/>
      <c r="BJQ6" s="215"/>
      <c r="BJR6" s="215"/>
      <c r="BJS6" s="215"/>
      <c r="BJT6" s="215"/>
      <c r="BJU6" s="215"/>
      <c r="BJV6" s="215"/>
      <c r="BJW6" s="215"/>
      <c r="BJX6" s="215"/>
      <c r="BJY6" s="215"/>
      <c r="BJZ6" s="215"/>
      <c r="BKA6" s="215"/>
      <c r="BKB6" s="215"/>
      <c r="BKC6" s="215"/>
      <c r="BKD6" s="215"/>
      <c r="BKE6" s="215"/>
      <c r="BKF6" s="215"/>
      <c r="BKG6" s="215"/>
      <c r="BKH6" s="215"/>
      <c r="BKI6" s="215"/>
      <c r="BKJ6" s="215"/>
      <c r="BKK6" s="215"/>
      <c r="BKL6" s="215"/>
      <c r="BKM6" s="215"/>
      <c r="BKN6" s="215"/>
      <c r="BKO6" s="215"/>
      <c r="BKP6" s="215"/>
      <c r="BKQ6" s="215"/>
      <c r="BKR6" s="215"/>
      <c r="BKS6" s="215"/>
      <c r="BKT6" s="215"/>
      <c r="BKU6" s="215"/>
      <c r="BKV6" s="215"/>
      <c r="BKW6" s="215"/>
      <c r="BKX6" s="215"/>
      <c r="BKY6" s="215"/>
      <c r="BKZ6" s="215"/>
      <c r="BLA6" s="215"/>
      <c r="BLB6" s="215"/>
      <c r="BLC6" s="215"/>
      <c r="BLD6" s="215"/>
      <c r="BLE6" s="215"/>
      <c r="BLF6" s="215"/>
      <c r="BLG6" s="215"/>
      <c r="BLH6" s="215"/>
      <c r="BLI6" s="215"/>
      <c r="BLJ6" s="215"/>
      <c r="BLK6" s="215"/>
      <c r="BLL6" s="215"/>
      <c r="BLM6" s="215"/>
      <c r="BLN6" s="215"/>
      <c r="BLO6" s="215"/>
      <c r="BLP6" s="215"/>
      <c r="BLQ6" s="215"/>
      <c r="BLR6" s="215"/>
      <c r="BLS6" s="215"/>
      <c r="BLT6" s="215"/>
      <c r="BLU6" s="215"/>
      <c r="BLV6" s="215"/>
      <c r="BLW6" s="215"/>
      <c r="BLX6" s="215"/>
      <c r="BLY6" s="215"/>
      <c r="BLZ6" s="215"/>
      <c r="BMA6" s="215"/>
      <c r="BMB6" s="215"/>
      <c r="BMC6" s="215"/>
      <c r="BMD6" s="215"/>
      <c r="BME6" s="215"/>
      <c r="BMF6" s="215"/>
      <c r="BMG6" s="215"/>
      <c r="BMH6" s="215"/>
      <c r="BMI6" s="215"/>
      <c r="BMJ6" s="215"/>
      <c r="BMK6" s="215"/>
      <c r="BML6" s="215"/>
      <c r="BMM6" s="215"/>
      <c r="BMN6" s="215"/>
      <c r="BMO6" s="215"/>
      <c r="BMP6" s="215"/>
      <c r="BMQ6" s="215"/>
      <c r="BMR6" s="215"/>
      <c r="BMS6" s="215"/>
      <c r="BMT6" s="215"/>
      <c r="BMU6" s="215"/>
      <c r="BMV6" s="215"/>
      <c r="BMW6" s="215"/>
      <c r="BMX6" s="215"/>
      <c r="BMY6" s="215"/>
      <c r="BMZ6" s="215"/>
      <c r="BNA6" s="215"/>
      <c r="BNB6" s="215"/>
      <c r="BNC6" s="215"/>
      <c r="BND6" s="215"/>
      <c r="BNE6" s="215"/>
      <c r="BNF6" s="215"/>
      <c r="BNG6" s="215"/>
      <c r="BNH6" s="215"/>
      <c r="BNI6" s="215"/>
      <c r="BNJ6" s="215"/>
      <c r="BNK6" s="215"/>
      <c r="BNL6" s="215"/>
      <c r="BNM6" s="215"/>
      <c r="BNN6" s="215"/>
      <c r="BNO6" s="215"/>
      <c r="BNP6" s="215"/>
      <c r="BNQ6" s="215"/>
      <c r="BNR6" s="215"/>
      <c r="BNS6" s="215"/>
      <c r="BNT6" s="215"/>
      <c r="BNU6" s="215"/>
      <c r="BNV6" s="215"/>
      <c r="BNW6" s="215"/>
      <c r="BNX6" s="215"/>
      <c r="BNY6" s="215"/>
      <c r="BNZ6" s="215"/>
      <c r="BOA6" s="215"/>
      <c r="BOB6" s="215"/>
      <c r="BOC6" s="215"/>
      <c r="BOD6" s="215"/>
      <c r="BOE6" s="215"/>
      <c r="BOF6" s="215"/>
      <c r="BOG6" s="215"/>
      <c r="BOH6" s="215"/>
      <c r="BOI6" s="215"/>
      <c r="BOJ6" s="215"/>
      <c r="BOK6" s="215"/>
      <c r="BOL6" s="215"/>
      <c r="BOM6" s="215"/>
      <c r="BON6" s="215"/>
      <c r="BOO6" s="215"/>
      <c r="BOP6" s="215"/>
      <c r="BOQ6" s="215"/>
      <c r="BOR6" s="215"/>
      <c r="BOS6" s="215"/>
      <c r="BOT6" s="215"/>
      <c r="BOU6" s="215"/>
      <c r="BOV6" s="215"/>
      <c r="BOW6" s="215"/>
      <c r="BOX6" s="215"/>
      <c r="BOY6" s="215"/>
      <c r="BOZ6" s="215"/>
      <c r="BPA6" s="215"/>
      <c r="BPB6" s="215"/>
      <c r="BPC6" s="215"/>
      <c r="BPD6" s="215"/>
      <c r="BPE6" s="215"/>
      <c r="BPF6" s="215"/>
      <c r="BPG6" s="215"/>
      <c r="BPH6" s="215"/>
      <c r="BPI6" s="215"/>
      <c r="BPJ6" s="215"/>
      <c r="BPK6" s="215"/>
      <c r="BPL6" s="215"/>
      <c r="BPM6" s="215"/>
      <c r="BPN6" s="215"/>
      <c r="BPO6" s="215"/>
      <c r="BPP6" s="215"/>
      <c r="BPQ6" s="215"/>
      <c r="BPR6" s="215"/>
      <c r="BPS6" s="215"/>
      <c r="BPT6" s="215"/>
      <c r="BPU6" s="215"/>
      <c r="BPV6" s="215"/>
      <c r="BPW6" s="215"/>
      <c r="BPX6" s="215"/>
      <c r="BPY6" s="215"/>
      <c r="BPZ6" s="215"/>
      <c r="BQA6" s="215"/>
      <c r="BQB6" s="215"/>
      <c r="BQC6" s="215"/>
      <c r="BQD6" s="215"/>
      <c r="BQE6" s="215"/>
      <c r="BQF6" s="215"/>
      <c r="BQG6" s="215"/>
      <c r="BQH6" s="215"/>
      <c r="BQI6" s="215"/>
      <c r="BQJ6" s="215"/>
      <c r="BQK6" s="215"/>
      <c r="BQL6" s="215"/>
      <c r="BQM6" s="215"/>
      <c r="BQN6" s="215"/>
      <c r="BQO6" s="215"/>
      <c r="BQP6" s="215"/>
      <c r="BQQ6" s="215"/>
      <c r="BQR6" s="215"/>
      <c r="BQS6" s="215"/>
      <c r="BQT6" s="215"/>
      <c r="BQU6" s="215"/>
      <c r="BQV6" s="215"/>
      <c r="BQW6" s="215"/>
      <c r="BQX6" s="215"/>
      <c r="BQY6" s="215"/>
      <c r="BQZ6" s="215"/>
      <c r="BRA6" s="215"/>
      <c r="BRB6" s="215"/>
      <c r="BRC6" s="215"/>
      <c r="BRD6" s="215"/>
      <c r="BRE6" s="215"/>
      <c r="BRF6" s="215"/>
      <c r="BRG6" s="215"/>
      <c r="BRH6" s="215"/>
      <c r="BRI6" s="215"/>
      <c r="BRJ6" s="215"/>
      <c r="BRK6" s="215"/>
      <c r="BRL6" s="215"/>
      <c r="BRM6" s="215"/>
      <c r="BRN6" s="215"/>
      <c r="BRO6" s="215"/>
      <c r="BRP6" s="215"/>
      <c r="BRQ6" s="215"/>
      <c r="BRR6" s="215"/>
      <c r="BRS6" s="215"/>
      <c r="BRT6" s="215"/>
      <c r="BRU6" s="215"/>
      <c r="BRV6" s="215"/>
      <c r="BRW6" s="215"/>
      <c r="BRX6" s="215"/>
      <c r="BRY6" s="215"/>
      <c r="BRZ6" s="215"/>
      <c r="BSA6" s="215"/>
      <c r="BSB6" s="215"/>
      <c r="BSC6" s="215"/>
      <c r="BSD6" s="215"/>
      <c r="BSE6" s="215"/>
      <c r="BSF6" s="215"/>
      <c r="BSG6" s="215"/>
      <c r="BSH6" s="215"/>
      <c r="BSI6" s="215"/>
      <c r="BSJ6" s="215"/>
      <c r="BSK6" s="215"/>
      <c r="BSL6" s="215"/>
      <c r="BSM6" s="215"/>
      <c r="BSN6" s="215"/>
      <c r="BSO6" s="215"/>
      <c r="BSP6" s="215"/>
      <c r="BSQ6" s="215"/>
      <c r="BSR6" s="215"/>
      <c r="BSS6" s="215"/>
      <c r="BST6" s="215"/>
      <c r="BSU6" s="215"/>
      <c r="BSV6" s="215"/>
      <c r="BSW6" s="215"/>
      <c r="BSX6" s="215"/>
      <c r="BSY6" s="215"/>
      <c r="BSZ6" s="215"/>
      <c r="BTA6" s="215"/>
      <c r="BTB6" s="215"/>
      <c r="BTC6" s="215"/>
      <c r="BTD6" s="215"/>
      <c r="BTE6" s="215"/>
      <c r="BTF6" s="215"/>
      <c r="BTG6" s="215"/>
      <c r="BTH6" s="215"/>
      <c r="BTI6" s="215"/>
      <c r="BTJ6" s="215"/>
      <c r="BTK6" s="215"/>
      <c r="BTL6" s="215"/>
      <c r="BTM6" s="215"/>
      <c r="BTN6" s="215"/>
      <c r="BTO6" s="215"/>
      <c r="BTP6" s="215"/>
      <c r="BTQ6" s="215"/>
      <c r="BTR6" s="215"/>
      <c r="BTS6" s="215"/>
      <c r="BTT6" s="215"/>
      <c r="BTU6" s="215"/>
      <c r="BTV6" s="215"/>
      <c r="BTW6" s="215"/>
      <c r="BTX6" s="215"/>
      <c r="BTY6" s="215"/>
      <c r="BTZ6" s="215"/>
      <c r="BUA6" s="215"/>
      <c r="BUB6" s="215"/>
      <c r="BUC6" s="215"/>
      <c r="BUD6" s="215"/>
      <c r="BUE6" s="215"/>
      <c r="BUF6" s="215"/>
      <c r="BUG6" s="215"/>
      <c r="BUH6" s="215"/>
      <c r="BUI6" s="215"/>
      <c r="BUJ6" s="215"/>
      <c r="BUK6" s="215"/>
      <c r="BUL6" s="215"/>
      <c r="BUM6" s="215"/>
      <c r="BUN6" s="215"/>
      <c r="BUO6" s="215"/>
      <c r="BUP6" s="215"/>
      <c r="BUQ6" s="215"/>
      <c r="BUR6" s="215"/>
      <c r="BUS6" s="215"/>
      <c r="BUT6" s="215"/>
      <c r="BUU6" s="215"/>
      <c r="BUV6" s="215"/>
      <c r="BUW6" s="215"/>
      <c r="BUX6" s="215"/>
      <c r="BUY6" s="215"/>
      <c r="BUZ6" s="215"/>
      <c r="BVA6" s="215"/>
      <c r="BVB6" s="215"/>
      <c r="BVC6" s="215"/>
      <c r="BVD6" s="215"/>
      <c r="BVE6" s="215"/>
      <c r="BVF6" s="215"/>
      <c r="BVG6" s="215"/>
      <c r="BVH6" s="215"/>
      <c r="BVI6" s="215"/>
      <c r="BVJ6" s="215"/>
      <c r="BVK6" s="215"/>
      <c r="BVL6" s="215"/>
      <c r="BVM6" s="215"/>
      <c r="BVN6" s="215"/>
      <c r="BVO6" s="215"/>
      <c r="BVP6" s="215"/>
      <c r="BVQ6" s="215"/>
      <c r="BVR6" s="215"/>
      <c r="BVS6" s="215"/>
      <c r="BVT6" s="215"/>
      <c r="BVU6" s="215"/>
      <c r="BVV6" s="215"/>
      <c r="BVW6" s="215"/>
      <c r="BVX6" s="215"/>
      <c r="BVY6" s="215"/>
      <c r="BVZ6" s="215"/>
      <c r="BWA6" s="215"/>
      <c r="BWB6" s="215"/>
      <c r="BWC6" s="215"/>
      <c r="BWD6" s="215"/>
      <c r="BWE6" s="215"/>
      <c r="BWF6" s="215"/>
      <c r="BWG6" s="215"/>
      <c r="BWH6" s="215"/>
      <c r="BWI6" s="215"/>
      <c r="BWJ6" s="215"/>
      <c r="BWK6" s="215"/>
      <c r="BWL6" s="215"/>
      <c r="BWM6" s="215"/>
      <c r="BWN6" s="215"/>
      <c r="BWO6" s="215"/>
      <c r="BWP6" s="215"/>
      <c r="BWQ6" s="215"/>
      <c r="BWR6" s="215"/>
      <c r="BWS6" s="215"/>
      <c r="BWT6" s="215"/>
      <c r="BWU6" s="215"/>
      <c r="BWV6" s="215"/>
      <c r="BWW6" s="215"/>
      <c r="BWX6" s="215"/>
      <c r="BWY6" s="215"/>
      <c r="BWZ6" s="215"/>
      <c r="BXA6" s="215"/>
      <c r="BXB6" s="215"/>
      <c r="BXC6" s="215"/>
      <c r="BXD6" s="215"/>
      <c r="BXE6" s="215"/>
      <c r="BXF6" s="215"/>
      <c r="BXG6" s="215"/>
      <c r="BXH6" s="215"/>
      <c r="BXI6" s="215"/>
      <c r="BXJ6" s="215"/>
      <c r="BXK6" s="215"/>
      <c r="BXL6" s="215"/>
      <c r="BXM6" s="215"/>
      <c r="BXN6" s="215"/>
      <c r="BXO6" s="215"/>
      <c r="BXP6" s="215"/>
      <c r="BXQ6" s="215"/>
      <c r="BXR6" s="215"/>
      <c r="BXS6" s="215"/>
      <c r="BXT6" s="215"/>
      <c r="BXU6" s="215"/>
      <c r="BXV6" s="215"/>
      <c r="BXW6" s="215"/>
      <c r="BXX6" s="215"/>
      <c r="BXY6" s="215"/>
      <c r="BXZ6" s="215"/>
      <c r="BYA6" s="215"/>
      <c r="BYB6" s="215"/>
      <c r="BYC6" s="215"/>
      <c r="BYD6" s="215"/>
      <c r="BYE6" s="215"/>
      <c r="BYF6" s="215"/>
      <c r="BYG6" s="215"/>
      <c r="BYH6" s="215"/>
      <c r="BYI6" s="215"/>
      <c r="BYJ6" s="215"/>
      <c r="BYK6" s="215"/>
      <c r="BYL6" s="215"/>
      <c r="BYM6" s="215"/>
      <c r="BYN6" s="215"/>
      <c r="BYO6" s="215"/>
      <c r="BYP6" s="215"/>
      <c r="BYQ6" s="215"/>
      <c r="BYR6" s="215"/>
      <c r="BYS6" s="215"/>
      <c r="BYT6" s="215"/>
      <c r="BYU6" s="215"/>
      <c r="BYV6" s="215"/>
      <c r="BYW6" s="215"/>
      <c r="BYX6" s="215"/>
      <c r="BYY6" s="215"/>
      <c r="BYZ6" s="215"/>
      <c r="BZA6" s="215"/>
      <c r="BZB6" s="215"/>
      <c r="BZC6" s="215"/>
      <c r="BZD6" s="215"/>
      <c r="BZE6" s="215"/>
      <c r="BZF6" s="215"/>
      <c r="BZG6" s="215"/>
      <c r="BZH6" s="215"/>
      <c r="BZI6" s="215"/>
      <c r="BZJ6" s="215"/>
      <c r="BZK6" s="215"/>
      <c r="BZL6" s="215"/>
      <c r="BZM6" s="215"/>
      <c r="BZN6" s="215"/>
      <c r="BZO6" s="215"/>
      <c r="BZP6" s="215"/>
      <c r="BZQ6" s="215"/>
      <c r="BZR6" s="215"/>
      <c r="BZS6" s="215"/>
      <c r="BZT6" s="215"/>
      <c r="BZU6" s="215"/>
      <c r="BZV6" s="215"/>
      <c r="BZW6" s="215"/>
      <c r="BZX6" s="215"/>
      <c r="BZY6" s="215"/>
      <c r="BZZ6" s="215"/>
      <c r="CAA6" s="215"/>
      <c r="CAB6" s="215"/>
      <c r="CAC6" s="215"/>
      <c r="CAD6" s="215"/>
      <c r="CAE6" s="215"/>
      <c r="CAF6" s="215"/>
      <c r="CAG6" s="215"/>
      <c r="CAH6" s="215"/>
      <c r="CAI6" s="215"/>
      <c r="CAJ6" s="215"/>
      <c r="CAK6" s="215"/>
      <c r="CAL6" s="215"/>
      <c r="CAM6" s="215"/>
      <c r="CAN6" s="215"/>
      <c r="CAO6" s="215"/>
      <c r="CAP6" s="215"/>
      <c r="CAQ6" s="215"/>
      <c r="CAR6" s="215"/>
      <c r="CAS6" s="215"/>
      <c r="CAT6" s="215"/>
      <c r="CAU6" s="215"/>
      <c r="CAV6" s="215"/>
      <c r="CAW6" s="215"/>
      <c r="CAX6" s="215"/>
      <c r="CAY6" s="215"/>
      <c r="CAZ6" s="215"/>
      <c r="CBA6" s="215"/>
      <c r="CBB6" s="215"/>
      <c r="CBC6" s="215"/>
      <c r="CBD6" s="215"/>
      <c r="CBE6" s="215"/>
      <c r="CBF6" s="215"/>
      <c r="CBG6" s="215"/>
      <c r="CBH6" s="215"/>
      <c r="CBI6" s="215"/>
      <c r="CBJ6" s="215"/>
      <c r="CBK6" s="215"/>
      <c r="CBL6" s="215"/>
      <c r="CBM6" s="215"/>
      <c r="CBN6" s="215"/>
      <c r="CBO6" s="215"/>
      <c r="CBP6" s="215"/>
      <c r="CBQ6" s="215"/>
      <c r="CBR6" s="215"/>
      <c r="CBS6" s="215"/>
      <c r="CBT6" s="215"/>
      <c r="CBU6" s="215"/>
      <c r="CBV6" s="215"/>
      <c r="CBW6" s="215"/>
      <c r="CBX6" s="215"/>
      <c r="CBY6" s="215"/>
      <c r="CBZ6" s="215"/>
      <c r="CCA6" s="215"/>
      <c r="CCB6" s="215"/>
      <c r="CCC6" s="215"/>
      <c r="CCD6" s="215"/>
      <c r="CCE6" s="215"/>
      <c r="CCF6" s="215"/>
      <c r="CCG6" s="215"/>
      <c r="CCH6" s="215"/>
      <c r="CCI6" s="215"/>
      <c r="CCJ6" s="215"/>
      <c r="CCK6" s="215"/>
      <c r="CCL6" s="215"/>
      <c r="CCM6" s="215"/>
      <c r="CCN6" s="215"/>
      <c r="CCO6" s="215"/>
      <c r="CCP6" s="215"/>
      <c r="CCQ6" s="215"/>
      <c r="CCR6" s="215"/>
      <c r="CCS6" s="215"/>
      <c r="CCT6" s="215"/>
      <c r="CCU6" s="215"/>
      <c r="CCV6" s="215"/>
      <c r="CCW6" s="215"/>
      <c r="CCX6" s="215"/>
      <c r="CCY6" s="215"/>
      <c r="CCZ6" s="215"/>
      <c r="CDA6" s="215"/>
      <c r="CDB6" s="215"/>
      <c r="CDC6" s="215"/>
      <c r="CDD6" s="215"/>
      <c r="CDE6" s="215"/>
      <c r="CDF6" s="215"/>
      <c r="CDG6" s="215"/>
      <c r="CDH6" s="215"/>
      <c r="CDI6" s="215"/>
      <c r="CDJ6" s="215"/>
      <c r="CDK6" s="215"/>
      <c r="CDL6" s="215"/>
      <c r="CDM6" s="215"/>
      <c r="CDN6" s="215"/>
      <c r="CDO6" s="215"/>
      <c r="CDP6" s="215"/>
      <c r="CDQ6" s="215"/>
      <c r="CDR6" s="215"/>
      <c r="CDS6" s="215"/>
      <c r="CDT6" s="215"/>
      <c r="CDU6" s="215"/>
      <c r="CDV6" s="215"/>
      <c r="CDW6" s="215"/>
      <c r="CDX6" s="215"/>
      <c r="CDY6" s="215"/>
      <c r="CDZ6" s="215"/>
      <c r="CEA6" s="215"/>
      <c r="CEB6" s="215"/>
      <c r="CEC6" s="215"/>
      <c r="CED6" s="215"/>
      <c r="CEE6" s="215"/>
      <c r="CEF6" s="215"/>
      <c r="CEG6" s="215"/>
      <c r="CEH6" s="215"/>
      <c r="CEI6" s="215"/>
      <c r="CEJ6" s="215"/>
      <c r="CEK6" s="215"/>
      <c r="CEL6" s="215"/>
      <c r="CEM6" s="215"/>
      <c r="CEN6" s="215"/>
      <c r="CEO6" s="215"/>
      <c r="CEP6" s="215"/>
      <c r="CEQ6" s="215"/>
      <c r="CER6" s="215"/>
      <c r="CES6" s="215"/>
      <c r="CET6" s="215"/>
      <c r="CEU6" s="215"/>
      <c r="CEV6" s="215"/>
      <c r="CEW6" s="215"/>
      <c r="CEX6" s="215"/>
      <c r="CEY6" s="215"/>
      <c r="CEZ6" s="215"/>
      <c r="CFA6" s="215"/>
      <c r="CFB6" s="215"/>
      <c r="CFC6" s="215"/>
      <c r="CFD6" s="215"/>
      <c r="CFE6" s="215"/>
      <c r="CFF6" s="215"/>
      <c r="CFG6" s="215"/>
      <c r="CFH6" s="215"/>
      <c r="CFI6" s="215"/>
      <c r="CFJ6" s="215"/>
      <c r="CFK6" s="215"/>
      <c r="CFL6" s="215"/>
      <c r="CFM6" s="215"/>
      <c r="CFN6" s="215"/>
      <c r="CFO6" s="215"/>
      <c r="CFP6" s="215"/>
      <c r="CFQ6" s="215"/>
      <c r="CFR6" s="215"/>
      <c r="CFS6" s="215"/>
      <c r="CFT6" s="215"/>
      <c r="CFU6" s="215"/>
      <c r="CFV6" s="215"/>
      <c r="CFW6" s="215"/>
      <c r="CFX6" s="215"/>
      <c r="CFY6" s="215"/>
      <c r="CFZ6" s="215"/>
      <c r="CGA6" s="215"/>
      <c r="CGB6" s="215"/>
      <c r="CGC6" s="215"/>
      <c r="CGD6" s="215"/>
      <c r="CGE6" s="215"/>
      <c r="CGF6" s="215"/>
      <c r="CGG6" s="215"/>
      <c r="CGH6" s="215"/>
      <c r="CGI6" s="215"/>
      <c r="CGJ6" s="215"/>
      <c r="CGK6" s="215"/>
      <c r="CGL6" s="215"/>
      <c r="CGM6" s="215"/>
      <c r="CGN6" s="215"/>
      <c r="CGO6" s="215"/>
      <c r="CGP6" s="215"/>
      <c r="CGQ6" s="215"/>
      <c r="CGR6" s="215"/>
      <c r="CGS6" s="215"/>
      <c r="CGT6" s="215"/>
      <c r="CGU6" s="215"/>
      <c r="CGV6" s="215"/>
      <c r="CGW6" s="215"/>
      <c r="CGX6" s="215"/>
      <c r="CGY6" s="215"/>
      <c r="CGZ6" s="215"/>
      <c r="CHA6" s="215"/>
      <c r="CHB6" s="215"/>
      <c r="CHC6" s="215"/>
      <c r="CHD6" s="215"/>
      <c r="CHE6" s="215"/>
      <c r="CHF6" s="215"/>
      <c r="CHG6" s="215"/>
      <c r="CHH6" s="215"/>
      <c r="CHI6" s="215"/>
      <c r="CHJ6" s="215"/>
      <c r="CHK6" s="215"/>
      <c r="CHL6" s="215"/>
      <c r="CHM6" s="215"/>
      <c r="CHN6" s="215"/>
      <c r="CHO6" s="215"/>
      <c r="CHP6" s="215"/>
      <c r="CHQ6" s="215"/>
      <c r="CHR6" s="215"/>
      <c r="CHS6" s="215"/>
      <c r="CHT6" s="215"/>
      <c r="CHU6" s="215"/>
      <c r="CHV6" s="215"/>
      <c r="CHW6" s="215"/>
      <c r="CHX6" s="215"/>
      <c r="CHY6" s="215"/>
      <c r="CHZ6" s="215"/>
      <c r="CIA6" s="215"/>
      <c r="CIB6" s="215"/>
      <c r="CIC6" s="215"/>
      <c r="CID6" s="215"/>
      <c r="CIE6" s="215"/>
      <c r="CIF6" s="215"/>
      <c r="CIG6" s="215"/>
      <c r="CIH6" s="215"/>
      <c r="CII6" s="215"/>
      <c r="CIJ6" s="215"/>
      <c r="CIK6" s="215"/>
      <c r="CIL6" s="215"/>
      <c r="CIM6" s="215"/>
      <c r="CIN6" s="215"/>
      <c r="CIO6" s="215"/>
      <c r="CIP6" s="215"/>
      <c r="CIQ6" s="215"/>
      <c r="CIR6" s="215"/>
      <c r="CIS6" s="215"/>
      <c r="CIT6" s="215"/>
      <c r="CIU6" s="215"/>
      <c r="CIV6" s="215"/>
      <c r="CIW6" s="215"/>
      <c r="CIX6" s="215"/>
      <c r="CIY6" s="215"/>
      <c r="CIZ6" s="215"/>
      <c r="CJA6" s="215"/>
      <c r="CJB6" s="215"/>
      <c r="CJC6" s="215"/>
      <c r="CJD6" s="215"/>
      <c r="CJE6" s="215"/>
      <c r="CJF6" s="215"/>
      <c r="CJG6" s="215"/>
      <c r="CJH6" s="215"/>
      <c r="CJI6" s="215"/>
      <c r="CJJ6" s="215"/>
      <c r="CJK6" s="215"/>
      <c r="CJL6" s="215"/>
      <c r="CJM6" s="215"/>
      <c r="CJN6" s="215"/>
      <c r="CJO6" s="215"/>
      <c r="CJP6" s="215"/>
      <c r="CJQ6" s="215"/>
      <c r="CJR6" s="215"/>
      <c r="CJS6" s="215"/>
      <c r="CJT6" s="215"/>
      <c r="CJU6" s="215"/>
      <c r="CJV6" s="215"/>
      <c r="CJW6" s="215"/>
      <c r="CJX6" s="215"/>
      <c r="CJY6" s="215"/>
      <c r="CJZ6" s="215"/>
      <c r="CKA6" s="215"/>
      <c r="CKB6" s="215"/>
      <c r="CKC6" s="215"/>
      <c r="CKD6" s="215"/>
      <c r="CKE6" s="215"/>
      <c r="CKF6" s="215"/>
      <c r="CKG6" s="215"/>
      <c r="CKH6" s="215"/>
      <c r="CKI6" s="215"/>
      <c r="CKJ6" s="215"/>
      <c r="CKK6" s="215"/>
      <c r="CKL6" s="215"/>
      <c r="CKM6" s="215"/>
      <c r="CKN6" s="215"/>
      <c r="CKO6" s="215"/>
      <c r="CKP6" s="215"/>
      <c r="CKQ6" s="215"/>
      <c r="CKR6" s="215"/>
      <c r="CKS6" s="215"/>
      <c r="CKT6" s="215"/>
      <c r="CKU6" s="215"/>
      <c r="CKV6" s="215"/>
      <c r="CKW6" s="215"/>
      <c r="CKX6" s="215"/>
      <c r="CKY6" s="215"/>
      <c r="CKZ6" s="215"/>
      <c r="CLA6" s="215"/>
      <c r="CLB6" s="215"/>
      <c r="CLC6" s="215"/>
      <c r="CLD6" s="215"/>
      <c r="CLE6" s="215"/>
      <c r="CLF6" s="215"/>
      <c r="CLG6" s="215"/>
      <c r="CLH6" s="215"/>
      <c r="CLI6" s="215"/>
      <c r="CLJ6" s="215"/>
      <c r="CLK6" s="215"/>
      <c r="CLL6" s="215"/>
      <c r="CLM6" s="215"/>
      <c r="CLN6" s="215"/>
      <c r="CLO6" s="215"/>
      <c r="CLP6" s="215"/>
      <c r="CLQ6" s="215"/>
      <c r="CLR6" s="215"/>
      <c r="CLS6" s="215"/>
      <c r="CLT6" s="215"/>
      <c r="CLU6" s="215"/>
      <c r="CLV6" s="215"/>
      <c r="CLW6" s="215"/>
      <c r="CLX6" s="215"/>
      <c r="CLY6" s="215"/>
      <c r="CLZ6" s="215"/>
      <c r="CMA6" s="215"/>
      <c r="CMB6" s="215"/>
      <c r="CMC6" s="215"/>
      <c r="CMD6" s="215"/>
      <c r="CME6" s="215"/>
      <c r="CMF6" s="215"/>
      <c r="CMG6" s="215"/>
      <c r="CMH6" s="215"/>
      <c r="CMI6" s="215"/>
      <c r="CMJ6" s="215"/>
      <c r="CMK6" s="215"/>
      <c r="CML6" s="215"/>
      <c r="CMM6" s="215"/>
      <c r="CMN6" s="215"/>
      <c r="CMO6" s="215"/>
      <c r="CMP6" s="215"/>
      <c r="CMQ6" s="215"/>
      <c r="CMR6" s="215"/>
      <c r="CMS6" s="215"/>
      <c r="CMT6" s="215"/>
      <c r="CMU6" s="215"/>
      <c r="CMV6" s="215"/>
      <c r="CMW6" s="215"/>
      <c r="CMX6" s="215"/>
      <c r="CMY6" s="215"/>
      <c r="CMZ6" s="215"/>
      <c r="CNA6" s="215"/>
      <c r="CNB6" s="215"/>
      <c r="CNC6" s="215"/>
      <c r="CND6" s="215"/>
      <c r="CNE6" s="215"/>
      <c r="CNF6" s="215"/>
      <c r="CNG6" s="215"/>
      <c r="CNH6" s="215"/>
      <c r="CNI6" s="215"/>
      <c r="CNJ6" s="215"/>
      <c r="CNK6" s="215"/>
      <c r="CNL6" s="215"/>
      <c r="CNM6" s="215"/>
      <c r="CNN6" s="215"/>
      <c r="CNO6" s="215"/>
      <c r="CNP6" s="215"/>
      <c r="CNQ6" s="215"/>
      <c r="CNR6" s="215"/>
      <c r="CNS6" s="215"/>
      <c r="CNT6" s="215"/>
      <c r="CNU6" s="215"/>
      <c r="CNV6" s="215"/>
      <c r="CNW6" s="215"/>
      <c r="CNX6" s="215"/>
      <c r="CNY6" s="215"/>
      <c r="CNZ6" s="215"/>
      <c r="COA6" s="215"/>
      <c r="COB6" s="215"/>
      <c r="COC6" s="215"/>
      <c r="COD6" s="215"/>
      <c r="COE6" s="215"/>
      <c r="COF6" s="215"/>
      <c r="COG6" s="215"/>
      <c r="COH6" s="215"/>
      <c r="COI6" s="215"/>
      <c r="COJ6" s="215"/>
      <c r="COK6" s="215"/>
      <c r="COL6" s="215"/>
      <c r="COM6" s="215"/>
      <c r="CON6" s="215"/>
      <c r="COO6" s="215"/>
      <c r="COP6" s="215"/>
      <c r="COQ6" s="215"/>
      <c r="COR6" s="215"/>
      <c r="COS6" s="215"/>
      <c r="COT6" s="215"/>
      <c r="COU6" s="215"/>
      <c r="COV6" s="215"/>
      <c r="COW6" s="215"/>
      <c r="COX6" s="215"/>
      <c r="COY6" s="215"/>
      <c r="COZ6" s="215"/>
      <c r="CPA6" s="215"/>
      <c r="CPB6" s="215"/>
      <c r="CPC6" s="215"/>
      <c r="CPD6" s="215"/>
      <c r="CPE6" s="215"/>
      <c r="CPF6" s="215"/>
      <c r="CPG6" s="215"/>
      <c r="CPH6" s="215"/>
      <c r="CPI6" s="215"/>
      <c r="CPJ6" s="215"/>
      <c r="CPK6" s="215"/>
      <c r="CPL6" s="215"/>
      <c r="CPM6" s="215"/>
      <c r="CPN6" s="215"/>
      <c r="CPO6" s="215"/>
      <c r="CPP6" s="215"/>
      <c r="CPQ6" s="215"/>
      <c r="CPR6" s="215"/>
      <c r="CPS6" s="215"/>
      <c r="CPT6" s="215"/>
      <c r="CPU6" s="215"/>
      <c r="CPV6" s="215"/>
      <c r="CPW6" s="215"/>
      <c r="CPX6" s="215"/>
      <c r="CPY6" s="215"/>
      <c r="CPZ6" s="215"/>
      <c r="CQA6" s="215"/>
      <c r="CQB6" s="215"/>
      <c r="CQC6" s="215"/>
      <c r="CQD6" s="215"/>
      <c r="CQE6" s="215"/>
      <c r="CQF6" s="215"/>
      <c r="CQG6" s="215"/>
      <c r="CQH6" s="215"/>
      <c r="CQI6" s="215"/>
      <c r="CQJ6" s="215"/>
      <c r="CQK6" s="215"/>
      <c r="CQL6" s="215"/>
      <c r="CQM6" s="215"/>
      <c r="CQN6" s="215"/>
      <c r="CQO6" s="215"/>
      <c r="CQP6" s="215"/>
      <c r="CQQ6" s="215"/>
      <c r="CQR6" s="215"/>
      <c r="CQS6" s="215"/>
      <c r="CQT6" s="215"/>
      <c r="CQU6" s="215"/>
      <c r="CQV6" s="215"/>
      <c r="CQW6" s="215"/>
      <c r="CQX6" s="215"/>
      <c r="CQY6" s="215"/>
      <c r="CQZ6" s="215"/>
      <c r="CRA6" s="215"/>
      <c r="CRB6" s="215"/>
      <c r="CRC6" s="215"/>
      <c r="CRD6" s="215"/>
      <c r="CRE6" s="215"/>
      <c r="CRF6" s="215"/>
      <c r="CRG6" s="215"/>
      <c r="CRH6" s="215"/>
      <c r="CRI6" s="215"/>
      <c r="CRJ6" s="215"/>
      <c r="CRK6" s="215"/>
      <c r="CRL6" s="215"/>
      <c r="CRM6" s="215"/>
      <c r="CRN6" s="215"/>
      <c r="CRO6" s="215"/>
      <c r="CRP6" s="215"/>
      <c r="CRQ6" s="215"/>
      <c r="CRR6" s="215"/>
      <c r="CRS6" s="215"/>
      <c r="CRT6" s="215"/>
      <c r="CRU6" s="215"/>
      <c r="CRV6" s="215"/>
      <c r="CRW6" s="215"/>
      <c r="CRX6" s="215"/>
      <c r="CRY6" s="215"/>
      <c r="CRZ6" s="215"/>
      <c r="CSA6" s="215"/>
      <c r="CSB6" s="215"/>
      <c r="CSC6" s="215"/>
      <c r="CSD6" s="215"/>
      <c r="CSE6" s="215"/>
      <c r="CSF6" s="215"/>
      <c r="CSG6" s="215"/>
      <c r="CSH6" s="215"/>
      <c r="CSI6" s="215"/>
      <c r="CSJ6" s="215"/>
      <c r="CSK6" s="215"/>
      <c r="CSL6" s="215"/>
      <c r="CSM6" s="215"/>
      <c r="CSN6" s="215"/>
      <c r="CSO6" s="215"/>
      <c r="CSP6" s="215"/>
      <c r="CSQ6" s="215"/>
      <c r="CSR6" s="215"/>
      <c r="CSS6" s="215"/>
      <c r="CST6" s="215"/>
      <c r="CSU6" s="215"/>
      <c r="CSV6" s="215"/>
      <c r="CSW6" s="215"/>
      <c r="CSX6" s="215"/>
      <c r="CSY6" s="215"/>
      <c r="CSZ6" s="215"/>
      <c r="CTA6" s="215"/>
      <c r="CTB6" s="215"/>
      <c r="CTC6" s="215"/>
      <c r="CTD6" s="215"/>
      <c r="CTE6" s="215"/>
      <c r="CTF6" s="215"/>
      <c r="CTG6" s="215"/>
      <c r="CTH6" s="215"/>
      <c r="CTI6" s="215"/>
      <c r="CTJ6" s="215"/>
      <c r="CTK6" s="215"/>
      <c r="CTL6" s="215"/>
      <c r="CTM6" s="215"/>
      <c r="CTN6" s="215"/>
      <c r="CTO6" s="215"/>
      <c r="CTP6" s="215"/>
      <c r="CTQ6" s="215"/>
      <c r="CTR6" s="215"/>
      <c r="CTS6" s="215"/>
      <c r="CTT6" s="215"/>
      <c r="CTU6" s="215"/>
      <c r="CTV6" s="215"/>
      <c r="CTW6" s="215"/>
      <c r="CTX6" s="215"/>
      <c r="CTY6" s="215"/>
      <c r="CTZ6" s="215"/>
      <c r="CUA6" s="215"/>
      <c r="CUB6" s="215"/>
      <c r="CUC6" s="215"/>
      <c r="CUD6" s="215"/>
      <c r="CUE6" s="215"/>
      <c r="CUF6" s="215"/>
      <c r="CUG6" s="215"/>
      <c r="CUH6" s="215"/>
      <c r="CUI6" s="215"/>
      <c r="CUJ6" s="215"/>
      <c r="CUK6" s="215"/>
      <c r="CUL6" s="215"/>
      <c r="CUM6" s="215"/>
      <c r="CUN6" s="215"/>
      <c r="CUO6" s="215"/>
      <c r="CUP6" s="215"/>
      <c r="CUQ6" s="215"/>
      <c r="CUR6" s="215"/>
      <c r="CUS6" s="215"/>
      <c r="CUT6" s="215"/>
      <c r="CUU6" s="215"/>
      <c r="CUV6" s="215"/>
      <c r="CUW6" s="215"/>
      <c r="CUX6" s="215"/>
      <c r="CUY6" s="215"/>
      <c r="CUZ6" s="215"/>
      <c r="CVA6" s="215"/>
      <c r="CVB6" s="215"/>
      <c r="CVC6" s="215"/>
      <c r="CVD6" s="215"/>
      <c r="CVE6" s="215"/>
      <c r="CVF6" s="215"/>
      <c r="CVG6" s="215"/>
      <c r="CVH6" s="215"/>
      <c r="CVI6" s="215"/>
      <c r="CVJ6" s="215"/>
      <c r="CVK6" s="215"/>
      <c r="CVL6" s="215"/>
      <c r="CVM6" s="215"/>
      <c r="CVN6" s="215"/>
      <c r="CVO6" s="215"/>
      <c r="CVP6" s="215"/>
      <c r="CVQ6" s="215"/>
      <c r="CVR6" s="215"/>
      <c r="CVS6" s="215"/>
      <c r="CVT6" s="215"/>
      <c r="CVU6" s="215"/>
      <c r="CVV6" s="215"/>
      <c r="CVW6" s="215"/>
      <c r="CVX6" s="215"/>
      <c r="CVY6" s="215"/>
      <c r="CVZ6" s="215"/>
      <c r="CWA6" s="215"/>
      <c r="CWB6" s="215"/>
      <c r="CWC6" s="215"/>
      <c r="CWD6" s="215"/>
      <c r="CWE6" s="215"/>
      <c r="CWF6" s="215"/>
      <c r="CWG6" s="215"/>
      <c r="CWH6" s="215"/>
      <c r="CWI6" s="215"/>
      <c r="CWJ6" s="215"/>
      <c r="CWK6" s="215"/>
      <c r="CWL6" s="215"/>
      <c r="CWM6" s="215"/>
      <c r="CWN6" s="215"/>
      <c r="CWO6" s="215"/>
      <c r="CWP6" s="215"/>
      <c r="CWQ6" s="215"/>
      <c r="CWR6" s="215"/>
      <c r="CWS6" s="215"/>
      <c r="CWT6" s="215"/>
      <c r="CWU6" s="215"/>
      <c r="CWV6" s="215"/>
      <c r="CWW6" s="215"/>
      <c r="CWX6" s="215"/>
      <c r="CWY6" s="215"/>
      <c r="CWZ6" s="215"/>
      <c r="CXA6" s="215"/>
      <c r="CXB6" s="215"/>
      <c r="CXC6" s="215"/>
      <c r="CXD6" s="215"/>
      <c r="CXE6" s="215"/>
      <c r="CXF6" s="215"/>
      <c r="CXG6" s="215"/>
      <c r="CXH6" s="215"/>
      <c r="CXI6" s="215"/>
      <c r="CXJ6" s="215"/>
      <c r="CXK6" s="215"/>
      <c r="CXL6" s="215"/>
      <c r="CXM6" s="215"/>
      <c r="CXN6" s="215"/>
      <c r="CXO6" s="215"/>
      <c r="CXP6" s="215"/>
      <c r="CXQ6" s="215"/>
      <c r="CXR6" s="215"/>
      <c r="CXS6" s="215"/>
      <c r="CXT6" s="215"/>
      <c r="CXU6" s="215"/>
      <c r="CXV6" s="215"/>
      <c r="CXW6" s="215"/>
      <c r="CXX6" s="215"/>
      <c r="CXY6" s="215"/>
      <c r="CXZ6" s="215"/>
      <c r="CYA6" s="215"/>
      <c r="CYB6" s="215"/>
      <c r="CYC6" s="215"/>
      <c r="CYD6" s="215"/>
      <c r="CYE6" s="215"/>
      <c r="CYF6" s="215"/>
      <c r="CYG6" s="215"/>
      <c r="CYH6" s="215"/>
      <c r="CYI6" s="215"/>
      <c r="CYJ6" s="215"/>
      <c r="CYK6" s="215"/>
      <c r="CYL6" s="215"/>
      <c r="CYM6" s="215"/>
      <c r="CYN6" s="215"/>
      <c r="CYO6" s="215"/>
      <c r="CYP6" s="215"/>
      <c r="CYQ6" s="215"/>
      <c r="CYR6" s="215"/>
      <c r="CYS6" s="215"/>
      <c r="CYT6" s="215"/>
      <c r="CYU6" s="215"/>
      <c r="CYV6" s="215"/>
      <c r="CYW6" s="215"/>
      <c r="CYX6" s="215"/>
      <c r="CYY6" s="215"/>
      <c r="CYZ6" s="215"/>
      <c r="CZA6" s="215"/>
      <c r="CZB6" s="215"/>
      <c r="CZC6" s="215"/>
      <c r="CZD6" s="215"/>
      <c r="CZE6" s="215"/>
      <c r="CZF6" s="215"/>
      <c r="CZG6" s="215"/>
      <c r="CZH6" s="215"/>
      <c r="CZI6" s="215"/>
      <c r="CZJ6" s="215"/>
      <c r="CZK6" s="215"/>
      <c r="CZL6" s="215"/>
      <c r="CZM6" s="215"/>
      <c r="CZN6" s="215"/>
      <c r="CZO6" s="215"/>
      <c r="CZP6" s="215"/>
      <c r="CZQ6" s="215"/>
      <c r="CZR6" s="215"/>
      <c r="CZS6" s="215"/>
      <c r="CZT6" s="215"/>
      <c r="CZU6" s="215"/>
      <c r="CZV6" s="215"/>
      <c r="CZW6" s="215"/>
      <c r="CZX6" s="215"/>
      <c r="CZY6" s="215"/>
      <c r="CZZ6" s="215"/>
      <c r="DAA6" s="215"/>
      <c r="DAB6" s="215"/>
      <c r="DAC6" s="215"/>
      <c r="DAD6" s="215"/>
      <c r="DAE6" s="215"/>
      <c r="DAF6" s="215"/>
      <c r="DAG6" s="215"/>
      <c r="DAH6" s="215"/>
      <c r="DAI6" s="215"/>
      <c r="DAJ6" s="215"/>
      <c r="DAK6" s="215"/>
      <c r="DAL6" s="215"/>
      <c r="DAM6" s="215"/>
      <c r="DAN6" s="215"/>
      <c r="DAO6" s="215"/>
      <c r="DAP6" s="215"/>
      <c r="DAQ6" s="215"/>
      <c r="DAR6" s="215"/>
      <c r="DAS6" s="215"/>
      <c r="DAT6" s="215"/>
      <c r="DAU6" s="215"/>
      <c r="DAV6" s="215"/>
      <c r="DAW6" s="215"/>
      <c r="DAX6" s="215"/>
      <c r="DAY6" s="215"/>
      <c r="DAZ6" s="215"/>
      <c r="DBA6" s="215"/>
      <c r="DBB6" s="215"/>
      <c r="DBC6" s="215"/>
      <c r="DBD6" s="215"/>
      <c r="DBE6" s="215"/>
      <c r="DBF6" s="215"/>
      <c r="DBG6" s="215"/>
      <c r="DBH6" s="215"/>
      <c r="DBI6" s="215"/>
      <c r="DBJ6" s="215"/>
      <c r="DBK6" s="215"/>
      <c r="DBL6" s="215"/>
      <c r="DBM6" s="215"/>
      <c r="DBN6" s="215"/>
      <c r="DBO6" s="215"/>
      <c r="DBP6" s="215"/>
      <c r="DBQ6" s="215"/>
      <c r="DBR6" s="215"/>
      <c r="DBS6" s="215"/>
      <c r="DBT6" s="215"/>
      <c r="DBU6" s="215"/>
      <c r="DBV6" s="215"/>
      <c r="DBW6" s="215"/>
      <c r="DBX6" s="215"/>
      <c r="DBY6" s="215"/>
      <c r="DBZ6" s="215"/>
      <c r="DCA6" s="215"/>
      <c r="DCB6" s="215"/>
      <c r="DCC6" s="215"/>
      <c r="DCD6" s="215"/>
      <c r="DCE6" s="215"/>
      <c r="DCF6" s="215"/>
      <c r="DCG6" s="215"/>
      <c r="DCH6" s="215"/>
      <c r="DCI6" s="215"/>
      <c r="DCJ6" s="215"/>
      <c r="DCK6" s="215"/>
      <c r="DCL6" s="215"/>
      <c r="DCM6" s="215"/>
      <c r="DCN6" s="215"/>
      <c r="DCO6" s="215"/>
      <c r="DCP6" s="215"/>
      <c r="DCQ6" s="215"/>
      <c r="DCR6" s="215"/>
      <c r="DCS6" s="215"/>
      <c r="DCT6" s="215"/>
      <c r="DCU6" s="215"/>
      <c r="DCV6" s="215"/>
      <c r="DCW6" s="215"/>
      <c r="DCX6" s="215"/>
      <c r="DCY6" s="215"/>
      <c r="DCZ6" s="215"/>
      <c r="DDA6" s="215"/>
      <c r="DDB6" s="215"/>
      <c r="DDC6" s="215"/>
      <c r="DDD6" s="215"/>
      <c r="DDE6" s="215"/>
      <c r="DDF6" s="215"/>
      <c r="DDG6" s="215"/>
      <c r="DDH6" s="215"/>
      <c r="DDI6" s="215"/>
      <c r="DDJ6" s="215"/>
      <c r="DDK6" s="215"/>
      <c r="DDL6" s="215"/>
      <c r="DDM6" s="215"/>
      <c r="DDN6" s="215"/>
      <c r="DDO6" s="215"/>
      <c r="DDP6" s="215"/>
      <c r="DDQ6" s="215"/>
      <c r="DDR6" s="215"/>
      <c r="DDS6" s="215"/>
      <c r="DDT6" s="215"/>
      <c r="DDU6" s="215"/>
      <c r="DDV6" s="215"/>
      <c r="DDW6" s="215"/>
      <c r="DDX6" s="215"/>
      <c r="DDY6" s="215"/>
      <c r="DDZ6" s="215"/>
      <c r="DEA6" s="215"/>
      <c r="DEB6" s="215"/>
      <c r="DEC6" s="215"/>
      <c r="DED6" s="215"/>
      <c r="DEE6" s="215"/>
      <c r="DEF6" s="215"/>
      <c r="DEG6" s="215"/>
      <c r="DEH6" s="215"/>
      <c r="DEI6" s="215"/>
      <c r="DEJ6" s="215"/>
      <c r="DEK6" s="215"/>
      <c r="DEL6" s="215"/>
      <c r="DEM6" s="215"/>
      <c r="DEN6" s="215"/>
      <c r="DEO6" s="215"/>
      <c r="DEP6" s="215"/>
      <c r="DEQ6" s="215"/>
      <c r="DER6" s="215"/>
      <c r="DES6" s="215"/>
      <c r="DET6" s="215"/>
      <c r="DEU6" s="215"/>
      <c r="DEV6" s="215"/>
      <c r="DEW6" s="215"/>
      <c r="DEX6" s="215"/>
      <c r="DEY6" s="215"/>
      <c r="DEZ6" s="215"/>
      <c r="DFA6" s="215"/>
      <c r="DFB6" s="215"/>
      <c r="DFC6" s="215"/>
      <c r="DFD6" s="215"/>
      <c r="DFE6" s="215"/>
      <c r="DFF6" s="215"/>
      <c r="DFG6" s="215"/>
      <c r="DFH6" s="215"/>
      <c r="DFI6" s="215"/>
      <c r="DFJ6" s="215"/>
      <c r="DFK6" s="215"/>
      <c r="DFL6" s="215"/>
      <c r="DFM6" s="215"/>
      <c r="DFN6" s="215"/>
      <c r="DFO6" s="215"/>
      <c r="DFP6" s="215"/>
      <c r="DFQ6" s="215"/>
      <c r="DFR6" s="215"/>
      <c r="DFS6" s="215"/>
      <c r="DFT6" s="215"/>
      <c r="DFU6" s="215"/>
      <c r="DFV6" s="215"/>
      <c r="DFW6" s="215"/>
      <c r="DFX6" s="215"/>
      <c r="DFY6" s="215"/>
      <c r="DFZ6" s="215"/>
      <c r="DGA6" s="215"/>
      <c r="DGB6" s="215"/>
      <c r="DGC6" s="215"/>
      <c r="DGD6" s="215"/>
      <c r="DGE6" s="215"/>
      <c r="DGF6" s="215"/>
      <c r="DGG6" s="215"/>
      <c r="DGH6" s="215"/>
      <c r="DGI6" s="215"/>
      <c r="DGJ6" s="215"/>
      <c r="DGK6" s="215"/>
      <c r="DGL6" s="215"/>
      <c r="DGM6" s="215"/>
      <c r="DGN6" s="215"/>
      <c r="DGO6" s="215"/>
      <c r="DGP6" s="215"/>
      <c r="DGQ6" s="215"/>
      <c r="DGR6" s="215"/>
      <c r="DGS6" s="215"/>
      <c r="DGT6" s="215"/>
      <c r="DGU6" s="215"/>
      <c r="DGV6" s="215"/>
      <c r="DGW6" s="215"/>
      <c r="DGX6" s="215"/>
      <c r="DGY6" s="215"/>
      <c r="DGZ6" s="215"/>
      <c r="DHA6" s="215"/>
      <c r="DHB6" s="215"/>
      <c r="DHC6" s="215"/>
      <c r="DHD6" s="215"/>
      <c r="DHE6" s="215"/>
      <c r="DHF6" s="215"/>
      <c r="DHG6" s="215"/>
      <c r="DHH6" s="215"/>
      <c r="DHI6" s="215"/>
      <c r="DHJ6" s="215"/>
      <c r="DHK6" s="215"/>
      <c r="DHL6" s="215"/>
      <c r="DHM6" s="215"/>
      <c r="DHN6" s="215"/>
      <c r="DHO6" s="215"/>
      <c r="DHP6" s="215"/>
      <c r="DHQ6" s="215"/>
      <c r="DHR6" s="215"/>
      <c r="DHS6" s="215"/>
      <c r="DHT6" s="215"/>
      <c r="DHU6" s="215"/>
      <c r="DHV6" s="215"/>
      <c r="DHW6" s="215"/>
      <c r="DHX6" s="215"/>
      <c r="DHY6" s="215"/>
      <c r="DHZ6" s="215"/>
      <c r="DIA6" s="215"/>
      <c r="DIB6" s="215"/>
      <c r="DIC6" s="215"/>
      <c r="DID6" s="215"/>
      <c r="DIE6" s="215"/>
      <c r="DIF6" s="215"/>
      <c r="DIG6" s="215"/>
      <c r="DIH6" s="215"/>
      <c r="DII6" s="215"/>
      <c r="DIJ6" s="215"/>
      <c r="DIK6" s="215"/>
      <c r="DIL6" s="215"/>
      <c r="DIM6" s="215"/>
      <c r="DIN6" s="215"/>
      <c r="DIO6" s="215"/>
      <c r="DIP6" s="215"/>
      <c r="DIQ6" s="215"/>
      <c r="DIR6" s="215"/>
      <c r="DIS6" s="215"/>
      <c r="DIT6" s="215"/>
      <c r="DIU6" s="215"/>
      <c r="DIV6" s="215"/>
      <c r="DIW6" s="215"/>
      <c r="DIX6" s="215"/>
      <c r="DIY6" s="215"/>
      <c r="DIZ6" s="215"/>
      <c r="DJA6" s="215"/>
      <c r="DJB6" s="215"/>
      <c r="DJC6" s="215"/>
      <c r="DJD6" s="215"/>
      <c r="DJE6" s="215"/>
      <c r="DJF6" s="215"/>
      <c r="DJG6" s="215"/>
      <c r="DJH6" s="215"/>
      <c r="DJI6" s="215"/>
      <c r="DJJ6" s="215"/>
      <c r="DJK6" s="215"/>
      <c r="DJL6" s="215"/>
      <c r="DJM6" s="215"/>
      <c r="DJN6" s="215"/>
      <c r="DJO6" s="215"/>
      <c r="DJP6" s="215"/>
      <c r="DJQ6" s="215"/>
      <c r="DJR6" s="215"/>
      <c r="DJS6" s="215"/>
      <c r="DJT6" s="215"/>
      <c r="DJU6" s="215"/>
      <c r="DJV6" s="215"/>
      <c r="DJW6" s="215"/>
      <c r="DJX6" s="215"/>
      <c r="DJY6" s="215"/>
      <c r="DJZ6" s="215"/>
      <c r="DKA6" s="215"/>
      <c r="DKB6" s="215"/>
      <c r="DKC6" s="215"/>
      <c r="DKD6" s="215"/>
      <c r="DKE6" s="215"/>
      <c r="DKF6" s="215"/>
      <c r="DKG6" s="215"/>
      <c r="DKH6" s="215"/>
      <c r="DKI6" s="215"/>
      <c r="DKJ6" s="215"/>
      <c r="DKK6" s="215"/>
      <c r="DKL6" s="215"/>
      <c r="DKM6" s="215"/>
      <c r="DKN6" s="215"/>
      <c r="DKO6" s="215"/>
      <c r="DKP6" s="215"/>
      <c r="DKQ6" s="215"/>
      <c r="DKR6" s="215"/>
      <c r="DKS6" s="215"/>
      <c r="DKT6" s="215"/>
      <c r="DKU6" s="215"/>
      <c r="DKV6" s="215"/>
      <c r="DKW6" s="215"/>
      <c r="DKX6" s="215"/>
      <c r="DKY6" s="215"/>
      <c r="DKZ6" s="215"/>
      <c r="DLA6" s="215"/>
      <c r="DLB6" s="215"/>
      <c r="DLC6" s="215"/>
      <c r="DLD6" s="215"/>
      <c r="DLE6" s="215"/>
      <c r="DLF6" s="215"/>
      <c r="DLG6" s="215"/>
      <c r="DLH6" s="215"/>
      <c r="DLI6" s="215"/>
      <c r="DLJ6" s="215"/>
      <c r="DLK6" s="215"/>
      <c r="DLL6" s="215"/>
      <c r="DLM6" s="215"/>
      <c r="DLN6" s="215"/>
      <c r="DLO6" s="215"/>
      <c r="DLP6" s="215"/>
      <c r="DLQ6" s="215"/>
      <c r="DLR6" s="215"/>
      <c r="DLS6" s="215"/>
      <c r="DLT6" s="215"/>
      <c r="DLU6" s="215"/>
      <c r="DLV6" s="215"/>
      <c r="DLW6" s="215"/>
      <c r="DLX6" s="215"/>
      <c r="DLY6" s="215"/>
      <c r="DLZ6" s="215"/>
      <c r="DMA6" s="215"/>
      <c r="DMB6" s="215"/>
      <c r="DMC6" s="215"/>
      <c r="DMD6" s="215"/>
      <c r="DME6" s="215"/>
      <c r="DMF6" s="215"/>
      <c r="DMG6" s="215"/>
      <c r="DMH6" s="215"/>
      <c r="DMI6" s="215"/>
      <c r="DMJ6" s="215"/>
      <c r="DMK6" s="215"/>
      <c r="DML6" s="215"/>
      <c r="DMM6" s="215"/>
      <c r="DMN6" s="215"/>
      <c r="DMO6" s="215"/>
      <c r="DMP6" s="215"/>
      <c r="DMQ6" s="215"/>
      <c r="DMR6" s="215"/>
      <c r="DMS6" s="215"/>
      <c r="DMT6" s="215"/>
      <c r="DMU6" s="215"/>
      <c r="DMV6" s="215"/>
      <c r="DMW6" s="215"/>
      <c r="DMX6" s="215"/>
      <c r="DMY6" s="215"/>
      <c r="DMZ6" s="215"/>
      <c r="DNA6" s="215"/>
      <c r="DNB6" s="215"/>
      <c r="DNC6" s="215"/>
      <c r="DND6" s="215"/>
      <c r="DNE6" s="215"/>
      <c r="DNF6" s="215"/>
      <c r="DNG6" s="215"/>
      <c r="DNH6" s="215"/>
      <c r="DNI6" s="215"/>
      <c r="DNJ6" s="215"/>
      <c r="DNK6" s="215"/>
      <c r="DNL6" s="215"/>
      <c r="DNM6" s="215"/>
      <c r="DNN6" s="215"/>
      <c r="DNO6" s="215"/>
      <c r="DNP6" s="215"/>
      <c r="DNQ6" s="215"/>
      <c r="DNR6" s="215"/>
      <c r="DNS6" s="215"/>
      <c r="DNT6" s="215"/>
      <c r="DNU6" s="215"/>
      <c r="DNV6" s="215"/>
      <c r="DNW6" s="215"/>
      <c r="DNX6" s="215"/>
      <c r="DNY6" s="215"/>
      <c r="DNZ6" s="215"/>
      <c r="DOA6" s="215"/>
      <c r="DOB6" s="215"/>
      <c r="DOC6" s="215"/>
      <c r="DOD6" s="215"/>
      <c r="DOE6" s="215"/>
      <c r="DOF6" s="215"/>
      <c r="DOG6" s="215"/>
      <c r="DOH6" s="215"/>
      <c r="DOI6" s="215"/>
      <c r="DOJ6" s="215"/>
      <c r="DOK6" s="215"/>
      <c r="DOL6" s="215"/>
      <c r="DOM6" s="215"/>
      <c r="DON6" s="215"/>
      <c r="DOO6" s="215"/>
      <c r="DOP6" s="215"/>
      <c r="DOQ6" s="215"/>
      <c r="DOR6" s="215"/>
      <c r="DOS6" s="215"/>
      <c r="DOT6" s="215"/>
      <c r="DOU6" s="215"/>
      <c r="DOV6" s="215"/>
      <c r="DOW6" s="215"/>
      <c r="DOX6" s="215"/>
      <c r="DOY6" s="215"/>
      <c r="DOZ6" s="215"/>
      <c r="DPA6" s="215"/>
      <c r="DPB6" s="215"/>
      <c r="DPC6" s="215"/>
      <c r="DPD6" s="215"/>
      <c r="DPE6" s="215"/>
      <c r="DPF6" s="215"/>
      <c r="DPG6" s="215"/>
      <c r="DPH6" s="215"/>
      <c r="DPI6" s="215"/>
      <c r="DPJ6" s="215"/>
      <c r="DPK6" s="215"/>
      <c r="DPL6" s="215"/>
      <c r="DPM6" s="215"/>
      <c r="DPN6" s="215"/>
      <c r="DPO6" s="215"/>
      <c r="DPP6" s="215"/>
      <c r="DPQ6" s="215"/>
      <c r="DPR6" s="215"/>
      <c r="DPS6" s="215"/>
      <c r="DPT6" s="215"/>
      <c r="DPU6" s="215"/>
      <c r="DPV6" s="215"/>
      <c r="DPW6" s="215"/>
      <c r="DPX6" s="215"/>
      <c r="DPY6" s="215"/>
      <c r="DPZ6" s="215"/>
      <c r="DQA6" s="215"/>
      <c r="DQB6" s="215"/>
      <c r="DQC6" s="215"/>
      <c r="DQD6" s="215"/>
      <c r="DQE6" s="215"/>
      <c r="DQF6" s="215"/>
      <c r="DQG6" s="215"/>
      <c r="DQH6" s="215"/>
      <c r="DQI6" s="215"/>
      <c r="DQJ6" s="215"/>
      <c r="DQK6" s="215"/>
      <c r="DQL6" s="215"/>
      <c r="DQM6" s="215"/>
      <c r="DQN6" s="215"/>
      <c r="DQO6" s="215"/>
      <c r="DQP6" s="215"/>
      <c r="DQQ6" s="215"/>
      <c r="DQR6" s="215"/>
      <c r="DQS6" s="215"/>
      <c r="DQT6" s="215"/>
      <c r="DQU6" s="215"/>
      <c r="DQV6" s="215"/>
      <c r="DQW6" s="215"/>
      <c r="DQX6" s="215"/>
      <c r="DQY6" s="215"/>
      <c r="DQZ6" s="215"/>
      <c r="DRA6" s="215"/>
      <c r="DRB6" s="215"/>
      <c r="DRC6" s="215"/>
      <c r="DRD6" s="215"/>
      <c r="DRE6" s="215"/>
      <c r="DRF6" s="215"/>
      <c r="DRG6" s="215"/>
      <c r="DRH6" s="215"/>
      <c r="DRI6" s="215"/>
      <c r="DRJ6" s="215"/>
      <c r="DRK6" s="215"/>
      <c r="DRL6" s="215"/>
      <c r="DRM6" s="215"/>
      <c r="DRN6" s="215"/>
      <c r="DRO6" s="215"/>
      <c r="DRP6" s="215"/>
      <c r="DRQ6" s="215"/>
      <c r="DRR6" s="215"/>
      <c r="DRS6" s="215"/>
      <c r="DRT6" s="215"/>
      <c r="DRU6" s="215"/>
      <c r="DRV6" s="215"/>
      <c r="DRW6" s="215"/>
      <c r="DRX6" s="215"/>
      <c r="DRY6" s="215"/>
      <c r="DRZ6" s="215"/>
      <c r="DSA6" s="215"/>
      <c r="DSB6" s="215"/>
      <c r="DSC6" s="215"/>
      <c r="DSD6" s="215"/>
      <c r="DSE6" s="215"/>
      <c r="DSF6" s="215"/>
      <c r="DSG6" s="215"/>
      <c r="DSH6" s="215"/>
      <c r="DSI6" s="215"/>
      <c r="DSJ6" s="215"/>
      <c r="DSK6" s="215"/>
      <c r="DSL6" s="215"/>
      <c r="DSM6" s="215"/>
      <c r="DSN6" s="215"/>
      <c r="DSO6" s="215"/>
      <c r="DSP6" s="215"/>
      <c r="DSQ6" s="215"/>
      <c r="DSR6" s="215"/>
      <c r="DSS6" s="215"/>
      <c r="DST6" s="215"/>
      <c r="DSU6" s="215"/>
      <c r="DSV6" s="215"/>
      <c r="DSW6" s="215"/>
      <c r="DSX6" s="215"/>
      <c r="DSY6" s="215"/>
      <c r="DSZ6" s="215"/>
      <c r="DTA6" s="215"/>
      <c r="DTB6" s="215"/>
      <c r="DTC6" s="215"/>
      <c r="DTD6" s="215"/>
      <c r="DTE6" s="215"/>
      <c r="DTF6" s="215"/>
      <c r="DTG6" s="215"/>
      <c r="DTH6" s="215"/>
      <c r="DTI6" s="215"/>
      <c r="DTJ6" s="215"/>
      <c r="DTK6" s="215"/>
      <c r="DTL6" s="215"/>
      <c r="DTM6" s="215"/>
      <c r="DTN6" s="215"/>
      <c r="DTO6" s="215"/>
      <c r="DTP6" s="215"/>
      <c r="DTQ6" s="215"/>
      <c r="DTR6" s="215"/>
      <c r="DTS6" s="215"/>
      <c r="DTT6" s="215"/>
      <c r="DTU6" s="215"/>
      <c r="DTV6" s="215"/>
      <c r="DTW6" s="215"/>
      <c r="DTX6" s="215"/>
      <c r="DTY6" s="215"/>
      <c r="DTZ6" s="215"/>
      <c r="DUA6" s="215"/>
      <c r="DUB6" s="215"/>
      <c r="DUC6" s="215"/>
      <c r="DUD6" s="215"/>
      <c r="DUE6" s="215"/>
      <c r="DUF6" s="215"/>
      <c r="DUG6" s="215"/>
      <c r="DUH6" s="215"/>
      <c r="DUI6" s="215"/>
      <c r="DUJ6" s="215"/>
      <c r="DUK6" s="215"/>
      <c r="DUL6" s="215"/>
      <c r="DUM6" s="215"/>
      <c r="DUN6" s="215"/>
      <c r="DUO6" s="215"/>
      <c r="DUP6" s="215"/>
      <c r="DUQ6" s="215"/>
      <c r="DUR6" s="215"/>
      <c r="DUS6" s="215"/>
      <c r="DUT6" s="215"/>
      <c r="DUU6" s="215"/>
      <c r="DUV6" s="215"/>
      <c r="DUW6" s="215"/>
      <c r="DUX6" s="215"/>
      <c r="DUY6" s="215"/>
      <c r="DUZ6" s="215"/>
      <c r="DVA6" s="215"/>
      <c r="DVB6" s="215"/>
      <c r="DVC6" s="215"/>
      <c r="DVD6" s="215"/>
      <c r="DVE6" s="215"/>
      <c r="DVF6" s="215"/>
      <c r="DVG6" s="215"/>
      <c r="DVH6" s="215"/>
      <c r="DVI6" s="215"/>
      <c r="DVJ6" s="215"/>
      <c r="DVK6" s="215"/>
      <c r="DVL6" s="215"/>
      <c r="DVM6" s="215"/>
      <c r="DVN6" s="215"/>
      <c r="DVO6" s="215"/>
      <c r="DVP6" s="215"/>
      <c r="DVQ6" s="215"/>
      <c r="DVR6" s="215"/>
      <c r="DVS6" s="215"/>
      <c r="DVT6" s="215"/>
      <c r="DVU6" s="215"/>
      <c r="DVV6" s="215"/>
      <c r="DVW6" s="215"/>
      <c r="DVX6" s="215"/>
      <c r="DVY6" s="215"/>
      <c r="DVZ6" s="215"/>
      <c r="DWA6" s="215"/>
      <c r="DWB6" s="215"/>
      <c r="DWC6" s="215"/>
      <c r="DWD6" s="215"/>
      <c r="DWE6" s="215"/>
      <c r="DWF6" s="215"/>
      <c r="DWG6" s="215"/>
      <c r="DWH6" s="215"/>
      <c r="DWI6" s="215"/>
      <c r="DWJ6" s="215"/>
      <c r="DWK6" s="215"/>
      <c r="DWL6" s="215"/>
      <c r="DWM6" s="215"/>
      <c r="DWN6" s="215"/>
      <c r="DWO6" s="215"/>
      <c r="DWP6" s="215"/>
      <c r="DWQ6" s="215"/>
      <c r="DWR6" s="215"/>
      <c r="DWS6" s="215"/>
      <c r="DWT6" s="215"/>
      <c r="DWU6" s="215"/>
      <c r="DWV6" s="215"/>
      <c r="DWW6" s="215"/>
      <c r="DWX6" s="215"/>
      <c r="DWY6" s="215"/>
      <c r="DWZ6" s="215"/>
      <c r="DXA6" s="215"/>
      <c r="DXB6" s="215"/>
      <c r="DXC6" s="215"/>
      <c r="DXD6" s="215"/>
      <c r="DXE6" s="215"/>
      <c r="DXF6" s="215"/>
      <c r="DXG6" s="215"/>
      <c r="DXH6" s="215"/>
      <c r="DXI6" s="215"/>
      <c r="DXJ6" s="215"/>
      <c r="DXK6" s="215"/>
      <c r="DXL6" s="215"/>
      <c r="DXM6" s="215"/>
      <c r="DXN6" s="215"/>
      <c r="DXO6" s="215"/>
      <c r="DXP6" s="215"/>
      <c r="DXQ6" s="215"/>
      <c r="DXR6" s="215"/>
      <c r="DXS6" s="215"/>
      <c r="DXT6" s="215"/>
      <c r="DXU6" s="215"/>
      <c r="DXV6" s="215"/>
      <c r="DXW6" s="215"/>
      <c r="DXX6" s="215"/>
      <c r="DXY6" s="215"/>
      <c r="DXZ6" s="215"/>
      <c r="DYA6" s="215"/>
      <c r="DYB6" s="215"/>
      <c r="DYC6" s="215"/>
      <c r="DYD6" s="215"/>
      <c r="DYE6" s="215"/>
      <c r="DYF6" s="215"/>
      <c r="DYG6" s="215"/>
      <c r="DYH6" s="215"/>
      <c r="DYI6" s="215"/>
      <c r="DYJ6" s="215"/>
      <c r="DYK6" s="215"/>
      <c r="DYL6" s="215"/>
      <c r="DYM6" s="215"/>
      <c r="DYN6" s="215"/>
      <c r="DYO6" s="215"/>
      <c r="DYP6" s="215"/>
      <c r="DYQ6" s="215"/>
      <c r="DYR6" s="215"/>
      <c r="DYS6" s="215"/>
      <c r="DYT6" s="215"/>
      <c r="DYU6" s="215"/>
      <c r="DYV6" s="215"/>
      <c r="DYW6" s="215"/>
      <c r="DYX6" s="215"/>
      <c r="DYY6" s="215"/>
      <c r="DYZ6" s="215"/>
      <c r="DZA6" s="215"/>
      <c r="DZB6" s="215"/>
      <c r="DZC6" s="215"/>
      <c r="DZD6" s="215"/>
      <c r="DZE6" s="215"/>
      <c r="DZF6" s="215"/>
      <c r="DZG6" s="215"/>
      <c r="DZH6" s="215"/>
      <c r="DZI6" s="215"/>
      <c r="DZJ6" s="215"/>
      <c r="DZK6" s="215"/>
      <c r="DZL6" s="215"/>
      <c r="DZM6" s="215"/>
      <c r="DZN6" s="215"/>
      <c r="DZO6" s="215"/>
      <c r="DZP6" s="215"/>
      <c r="DZQ6" s="215"/>
      <c r="DZR6" s="215"/>
      <c r="DZS6" s="215"/>
      <c r="DZT6" s="215"/>
      <c r="DZU6" s="215"/>
      <c r="DZV6" s="215"/>
      <c r="DZW6" s="215"/>
      <c r="DZX6" s="215"/>
      <c r="DZY6" s="215"/>
      <c r="DZZ6" s="215"/>
      <c r="EAA6" s="215"/>
      <c r="EAB6" s="215"/>
      <c r="EAC6" s="215"/>
      <c r="EAD6" s="215"/>
      <c r="EAE6" s="215"/>
      <c r="EAF6" s="215"/>
      <c r="EAG6" s="215"/>
      <c r="EAH6" s="215"/>
      <c r="EAI6" s="215"/>
      <c r="EAJ6" s="215"/>
      <c r="EAK6" s="215"/>
      <c r="EAL6" s="215"/>
      <c r="EAM6" s="215"/>
      <c r="EAN6" s="215"/>
      <c r="EAO6" s="215"/>
      <c r="EAP6" s="215"/>
      <c r="EAQ6" s="215"/>
      <c r="EAR6" s="215"/>
      <c r="EAS6" s="215"/>
      <c r="EAT6" s="215"/>
      <c r="EAU6" s="215"/>
      <c r="EAV6" s="215"/>
      <c r="EAW6" s="215"/>
      <c r="EAX6" s="215"/>
      <c r="EAY6" s="215"/>
      <c r="EAZ6" s="215"/>
      <c r="EBA6" s="215"/>
      <c r="EBB6" s="215"/>
      <c r="EBC6" s="215"/>
      <c r="EBD6" s="215"/>
      <c r="EBE6" s="215"/>
      <c r="EBF6" s="215"/>
      <c r="EBG6" s="215"/>
      <c r="EBH6" s="215"/>
      <c r="EBI6" s="215"/>
      <c r="EBJ6" s="215"/>
      <c r="EBK6" s="215"/>
      <c r="EBL6" s="215"/>
      <c r="EBM6" s="215"/>
      <c r="EBN6" s="215"/>
      <c r="EBO6" s="215"/>
      <c r="EBP6" s="215"/>
      <c r="EBQ6" s="215"/>
      <c r="EBR6" s="215"/>
      <c r="EBS6" s="215"/>
      <c r="EBT6" s="215"/>
      <c r="EBU6" s="215"/>
      <c r="EBV6" s="215"/>
      <c r="EBW6" s="215"/>
      <c r="EBX6" s="215"/>
      <c r="EBY6" s="215"/>
      <c r="EBZ6" s="215"/>
      <c r="ECA6" s="215"/>
      <c r="ECB6" s="215"/>
      <c r="ECC6" s="215"/>
      <c r="ECD6" s="215"/>
      <c r="ECE6" s="215"/>
      <c r="ECF6" s="215"/>
      <c r="ECG6" s="215"/>
      <c r="ECH6" s="215"/>
      <c r="ECI6" s="215"/>
      <c r="ECJ6" s="215"/>
      <c r="ECK6" s="215"/>
      <c r="ECL6" s="215"/>
      <c r="ECM6" s="215"/>
      <c r="ECN6" s="215"/>
      <c r="ECO6" s="215"/>
      <c r="ECP6" s="215"/>
      <c r="ECQ6" s="215"/>
      <c r="ECR6" s="215"/>
      <c r="ECS6" s="215"/>
      <c r="ECT6" s="215"/>
      <c r="ECU6" s="215"/>
      <c r="ECV6" s="215"/>
      <c r="ECW6" s="215"/>
      <c r="ECX6" s="215"/>
      <c r="ECY6" s="215"/>
      <c r="ECZ6" s="215"/>
      <c r="EDA6" s="215"/>
      <c r="EDB6" s="215"/>
      <c r="EDC6" s="215"/>
      <c r="EDD6" s="215"/>
      <c r="EDE6" s="215"/>
      <c r="EDF6" s="215"/>
      <c r="EDG6" s="215"/>
      <c r="EDH6" s="215"/>
      <c r="EDI6" s="215"/>
      <c r="EDJ6" s="215"/>
      <c r="EDK6" s="215"/>
      <c r="EDL6" s="215"/>
      <c r="EDM6" s="215"/>
      <c r="EDN6" s="215"/>
      <c r="EDO6" s="215"/>
      <c r="EDP6" s="215"/>
      <c r="EDQ6" s="215"/>
      <c r="EDR6" s="215"/>
      <c r="EDS6" s="215"/>
      <c r="EDT6" s="215"/>
      <c r="EDU6" s="215"/>
      <c r="EDV6" s="215"/>
      <c r="EDW6" s="215"/>
      <c r="EDX6" s="215"/>
      <c r="EDY6" s="215"/>
      <c r="EDZ6" s="215"/>
      <c r="EEA6" s="215"/>
      <c r="EEB6" s="215"/>
      <c r="EEC6" s="215"/>
      <c r="EED6" s="215"/>
      <c r="EEE6" s="215"/>
      <c r="EEF6" s="215"/>
      <c r="EEG6" s="215"/>
      <c r="EEH6" s="215"/>
      <c r="EEI6" s="215"/>
      <c r="EEJ6" s="215"/>
      <c r="EEK6" s="215"/>
      <c r="EEL6" s="215"/>
      <c r="EEM6" s="215"/>
      <c r="EEN6" s="215"/>
      <c r="EEO6" s="215"/>
      <c r="EEP6" s="215"/>
      <c r="EEQ6" s="215"/>
      <c r="EER6" s="215"/>
      <c r="EES6" s="215"/>
      <c r="EET6" s="215"/>
      <c r="EEU6" s="215"/>
      <c r="EEV6" s="215"/>
      <c r="EEW6" s="215"/>
      <c r="EEX6" s="215"/>
      <c r="EEY6" s="215"/>
      <c r="EEZ6" s="215"/>
      <c r="EFA6" s="215"/>
      <c r="EFB6" s="215"/>
      <c r="EFC6" s="215"/>
      <c r="EFD6" s="215"/>
      <c r="EFE6" s="215"/>
      <c r="EFF6" s="215"/>
      <c r="EFG6" s="215"/>
      <c r="EFH6" s="215"/>
      <c r="EFI6" s="215"/>
      <c r="EFJ6" s="215"/>
      <c r="EFK6" s="215"/>
      <c r="EFL6" s="215"/>
      <c r="EFM6" s="215"/>
      <c r="EFN6" s="215"/>
      <c r="EFO6" s="215"/>
      <c r="EFP6" s="215"/>
      <c r="EFQ6" s="215"/>
      <c r="EFR6" s="215"/>
      <c r="EFS6" s="215"/>
      <c r="EFT6" s="215"/>
      <c r="EFU6" s="215"/>
      <c r="EFV6" s="215"/>
      <c r="EFW6" s="215"/>
      <c r="EFX6" s="215"/>
      <c r="EFY6" s="215"/>
      <c r="EFZ6" s="215"/>
      <c r="EGA6" s="215"/>
      <c r="EGB6" s="215"/>
      <c r="EGC6" s="215"/>
      <c r="EGD6" s="215"/>
      <c r="EGE6" s="215"/>
      <c r="EGF6" s="215"/>
      <c r="EGG6" s="215"/>
      <c r="EGH6" s="215"/>
      <c r="EGI6" s="215"/>
      <c r="EGJ6" s="215"/>
      <c r="EGK6" s="215"/>
      <c r="EGL6" s="215"/>
      <c r="EGM6" s="215"/>
      <c r="EGN6" s="215"/>
      <c r="EGO6" s="215"/>
      <c r="EGP6" s="215"/>
      <c r="EGQ6" s="215"/>
      <c r="EGR6" s="215"/>
      <c r="EGS6" s="215"/>
      <c r="EGT6" s="215"/>
      <c r="EGU6" s="215"/>
      <c r="EGV6" s="215"/>
      <c r="EGW6" s="215"/>
      <c r="EGX6" s="215"/>
      <c r="EGY6" s="215"/>
      <c r="EGZ6" s="215"/>
      <c r="EHA6" s="215"/>
      <c r="EHB6" s="215"/>
      <c r="EHC6" s="215"/>
      <c r="EHD6" s="215"/>
      <c r="EHE6" s="215"/>
      <c r="EHF6" s="215"/>
      <c r="EHG6" s="215"/>
      <c r="EHH6" s="215"/>
      <c r="EHI6" s="215"/>
      <c r="EHJ6" s="215"/>
      <c r="EHK6" s="215"/>
      <c r="EHL6" s="215"/>
      <c r="EHM6" s="215"/>
      <c r="EHN6" s="215"/>
      <c r="EHO6" s="215"/>
      <c r="EHP6" s="215"/>
      <c r="EHQ6" s="215"/>
      <c r="EHR6" s="215"/>
      <c r="EHS6" s="215"/>
      <c r="EHT6" s="215"/>
      <c r="EHU6" s="215"/>
      <c r="EHV6" s="215"/>
      <c r="EHW6" s="215"/>
      <c r="EHX6" s="215"/>
      <c r="EHY6" s="215"/>
      <c r="EHZ6" s="215"/>
      <c r="EIA6" s="215"/>
      <c r="EIB6" s="215"/>
      <c r="EIC6" s="215"/>
      <c r="EID6" s="215"/>
      <c r="EIE6" s="215"/>
      <c r="EIF6" s="215"/>
      <c r="EIG6" s="215"/>
      <c r="EIH6" s="215"/>
      <c r="EII6" s="215"/>
      <c r="EIJ6" s="215"/>
      <c r="EIK6" s="215"/>
      <c r="EIL6" s="215"/>
      <c r="EIM6" s="215"/>
      <c r="EIN6" s="215"/>
      <c r="EIO6" s="215"/>
      <c r="EIP6" s="215"/>
      <c r="EIQ6" s="215"/>
      <c r="EIR6" s="215"/>
      <c r="EIS6" s="215"/>
      <c r="EIT6" s="215"/>
      <c r="EIU6" s="215"/>
      <c r="EIV6" s="215"/>
      <c r="EIW6" s="215"/>
      <c r="EIX6" s="215"/>
      <c r="EIY6" s="215"/>
      <c r="EIZ6" s="215"/>
      <c r="EJA6" s="215"/>
      <c r="EJB6" s="215"/>
      <c r="EJC6" s="215"/>
      <c r="EJD6" s="215"/>
      <c r="EJE6" s="215"/>
      <c r="EJF6" s="215"/>
      <c r="EJG6" s="215"/>
      <c r="EJH6" s="215"/>
      <c r="EJI6" s="215"/>
      <c r="EJJ6" s="215"/>
      <c r="EJK6" s="215"/>
      <c r="EJL6" s="215"/>
      <c r="EJM6" s="215"/>
      <c r="EJN6" s="215"/>
      <c r="EJO6" s="215"/>
      <c r="EJP6" s="215"/>
      <c r="EJQ6" s="215"/>
      <c r="EJR6" s="215"/>
      <c r="EJS6" s="215"/>
      <c r="EJT6" s="215"/>
      <c r="EJU6" s="215"/>
      <c r="EJV6" s="215"/>
      <c r="EJW6" s="215"/>
      <c r="EJX6" s="215"/>
      <c r="EJY6" s="215"/>
      <c r="EJZ6" s="215"/>
      <c r="EKA6" s="215"/>
      <c r="EKB6" s="215"/>
      <c r="EKC6" s="215"/>
      <c r="EKD6" s="215"/>
      <c r="EKE6" s="215"/>
      <c r="EKF6" s="215"/>
      <c r="EKG6" s="215"/>
      <c r="EKH6" s="215"/>
      <c r="EKI6" s="215"/>
      <c r="EKJ6" s="215"/>
      <c r="EKK6" s="215"/>
      <c r="EKL6" s="215"/>
      <c r="EKM6" s="215"/>
      <c r="EKN6" s="215"/>
      <c r="EKO6" s="215"/>
      <c r="EKP6" s="215"/>
      <c r="EKQ6" s="215"/>
      <c r="EKR6" s="215"/>
      <c r="EKS6" s="215"/>
      <c r="EKT6" s="215"/>
      <c r="EKU6" s="215"/>
      <c r="EKV6" s="215"/>
      <c r="EKW6" s="215"/>
      <c r="EKX6" s="215"/>
      <c r="EKY6" s="215"/>
      <c r="EKZ6" s="215"/>
      <c r="ELA6" s="215"/>
      <c r="ELB6" s="215"/>
      <c r="ELC6" s="215"/>
      <c r="ELD6" s="215"/>
      <c r="ELE6" s="215"/>
      <c r="ELF6" s="215"/>
      <c r="ELG6" s="215"/>
      <c r="ELH6" s="215"/>
      <c r="ELI6" s="215"/>
      <c r="ELJ6" s="215"/>
      <c r="ELK6" s="215"/>
      <c r="ELL6" s="215"/>
      <c r="ELM6" s="215"/>
      <c r="ELN6" s="215"/>
      <c r="ELO6" s="215"/>
      <c r="ELP6" s="215"/>
      <c r="ELQ6" s="215"/>
      <c r="ELR6" s="215"/>
      <c r="ELS6" s="215"/>
      <c r="ELT6" s="215"/>
      <c r="ELU6" s="215"/>
      <c r="ELV6" s="215"/>
      <c r="ELW6" s="215"/>
      <c r="ELX6" s="215"/>
      <c r="ELY6" s="215"/>
      <c r="ELZ6" s="215"/>
      <c r="EMA6" s="215"/>
      <c r="EMB6" s="215"/>
      <c r="EMC6" s="215"/>
      <c r="EMD6" s="215"/>
      <c r="EME6" s="215"/>
      <c r="EMF6" s="215"/>
      <c r="EMG6" s="215"/>
      <c r="EMH6" s="215"/>
      <c r="EMI6" s="215"/>
      <c r="EMJ6" s="215"/>
      <c r="EMK6" s="215"/>
      <c r="EML6" s="215"/>
      <c r="EMM6" s="215"/>
      <c r="EMN6" s="215"/>
      <c r="EMO6" s="215"/>
      <c r="EMP6" s="215"/>
      <c r="EMQ6" s="215"/>
      <c r="EMR6" s="215"/>
      <c r="EMS6" s="215"/>
      <c r="EMT6" s="215"/>
      <c r="EMU6" s="215"/>
      <c r="EMV6" s="215"/>
      <c r="EMW6" s="215"/>
      <c r="EMX6" s="215"/>
      <c r="EMY6" s="215"/>
      <c r="EMZ6" s="215"/>
      <c r="ENA6" s="215"/>
      <c r="ENB6" s="215"/>
      <c r="ENC6" s="215"/>
      <c r="END6" s="215"/>
      <c r="ENE6" s="215"/>
      <c r="ENF6" s="215"/>
      <c r="ENG6" s="215"/>
      <c r="ENH6" s="215"/>
      <c r="ENI6" s="215"/>
      <c r="ENJ6" s="215"/>
      <c r="ENK6" s="215"/>
      <c r="ENL6" s="215"/>
      <c r="ENM6" s="215"/>
      <c r="ENN6" s="215"/>
      <c r="ENO6" s="215"/>
      <c r="ENP6" s="215"/>
      <c r="ENQ6" s="215"/>
      <c r="ENR6" s="215"/>
      <c r="ENS6" s="215"/>
      <c r="ENT6" s="215"/>
      <c r="ENU6" s="215"/>
      <c r="ENV6" s="215"/>
      <c r="ENW6" s="215"/>
      <c r="ENX6" s="215"/>
      <c r="ENY6" s="215"/>
      <c r="ENZ6" s="215"/>
      <c r="EOA6" s="215"/>
      <c r="EOB6" s="215"/>
      <c r="EOC6" s="215"/>
      <c r="EOD6" s="215"/>
      <c r="EOE6" s="215"/>
      <c r="EOF6" s="215"/>
      <c r="EOG6" s="215"/>
      <c r="EOH6" s="215"/>
      <c r="EOI6" s="215"/>
      <c r="EOJ6" s="215"/>
      <c r="EOK6" s="215"/>
      <c r="EOL6" s="215"/>
      <c r="EOM6" s="215"/>
      <c r="EON6" s="215"/>
      <c r="EOO6" s="215"/>
      <c r="EOP6" s="215"/>
      <c r="EOQ6" s="215"/>
      <c r="EOR6" s="215"/>
      <c r="EOS6" s="215"/>
      <c r="EOT6" s="215"/>
      <c r="EOU6" s="215"/>
      <c r="EOV6" s="215"/>
      <c r="EOW6" s="215"/>
      <c r="EOX6" s="215"/>
      <c r="EOY6" s="215"/>
      <c r="EOZ6" s="215"/>
      <c r="EPA6" s="215"/>
      <c r="EPB6" s="215"/>
      <c r="EPC6" s="215"/>
      <c r="EPD6" s="215"/>
      <c r="EPE6" s="215"/>
      <c r="EPF6" s="215"/>
      <c r="EPG6" s="215"/>
      <c r="EPH6" s="215"/>
      <c r="EPI6" s="215"/>
      <c r="EPJ6" s="215"/>
      <c r="EPK6" s="215"/>
      <c r="EPL6" s="215"/>
      <c r="EPM6" s="215"/>
      <c r="EPN6" s="215"/>
      <c r="EPO6" s="215"/>
      <c r="EPP6" s="215"/>
      <c r="EPQ6" s="215"/>
      <c r="EPR6" s="215"/>
      <c r="EPS6" s="215"/>
      <c r="EPT6" s="215"/>
      <c r="EPU6" s="215"/>
      <c r="EPV6" s="215"/>
      <c r="EPW6" s="215"/>
      <c r="EPX6" s="215"/>
      <c r="EPY6" s="215"/>
      <c r="EPZ6" s="215"/>
      <c r="EQA6" s="215"/>
      <c r="EQB6" s="215"/>
      <c r="EQC6" s="215"/>
      <c r="EQD6" s="215"/>
      <c r="EQE6" s="215"/>
      <c r="EQF6" s="215"/>
      <c r="EQG6" s="215"/>
      <c r="EQH6" s="215"/>
      <c r="EQI6" s="215"/>
      <c r="EQJ6" s="215"/>
      <c r="EQK6" s="215"/>
      <c r="EQL6" s="215"/>
      <c r="EQM6" s="215"/>
      <c r="EQN6" s="215"/>
      <c r="EQO6" s="215"/>
      <c r="EQP6" s="215"/>
      <c r="EQQ6" s="215"/>
      <c r="EQR6" s="215"/>
      <c r="EQS6" s="215"/>
      <c r="EQT6" s="215"/>
      <c r="EQU6" s="215"/>
      <c r="EQV6" s="215"/>
      <c r="EQW6" s="215"/>
      <c r="EQX6" s="215"/>
      <c r="EQY6" s="215"/>
      <c r="EQZ6" s="215"/>
      <c r="ERA6" s="215"/>
      <c r="ERB6" s="215"/>
      <c r="ERC6" s="215"/>
      <c r="ERD6" s="215"/>
      <c r="ERE6" s="215"/>
      <c r="ERF6" s="215"/>
      <c r="ERG6" s="215"/>
      <c r="ERH6" s="215"/>
      <c r="ERI6" s="215"/>
      <c r="ERJ6" s="215"/>
      <c r="ERK6" s="215"/>
      <c r="ERL6" s="215"/>
      <c r="ERM6" s="215"/>
      <c r="ERN6" s="215"/>
      <c r="ERO6" s="215"/>
      <c r="ERP6" s="215"/>
      <c r="ERQ6" s="215"/>
      <c r="ERR6" s="215"/>
      <c r="ERS6" s="215"/>
      <c r="ERT6" s="215"/>
      <c r="ERU6" s="215"/>
      <c r="ERV6" s="215"/>
      <c r="ERW6" s="215"/>
      <c r="ERX6" s="215"/>
      <c r="ERY6" s="215"/>
      <c r="ERZ6" s="215"/>
      <c r="ESA6" s="215"/>
      <c r="ESB6" s="215"/>
      <c r="ESC6" s="215"/>
      <c r="ESD6" s="215"/>
      <c r="ESE6" s="215"/>
      <c r="ESF6" s="215"/>
      <c r="ESG6" s="215"/>
      <c r="ESH6" s="215"/>
      <c r="ESI6" s="215"/>
      <c r="ESJ6" s="215"/>
      <c r="ESK6" s="215"/>
      <c r="ESL6" s="215"/>
      <c r="ESM6" s="215"/>
      <c r="ESN6" s="215"/>
      <c r="ESO6" s="215"/>
      <c r="ESP6" s="215"/>
      <c r="ESQ6" s="215"/>
      <c r="ESR6" s="215"/>
      <c r="ESS6" s="215"/>
      <c r="EST6" s="215"/>
      <c r="ESU6" s="215"/>
      <c r="ESV6" s="215"/>
      <c r="ESW6" s="215"/>
      <c r="ESX6" s="215"/>
      <c r="ESY6" s="215"/>
      <c r="ESZ6" s="215"/>
      <c r="ETA6" s="215"/>
      <c r="ETB6" s="215"/>
      <c r="ETC6" s="215"/>
      <c r="ETD6" s="215"/>
      <c r="ETE6" s="215"/>
      <c r="ETF6" s="215"/>
      <c r="ETG6" s="215"/>
      <c r="ETH6" s="215"/>
      <c r="ETI6" s="215"/>
      <c r="ETJ6" s="215"/>
      <c r="ETK6" s="215"/>
      <c r="ETL6" s="215"/>
      <c r="ETM6" s="215"/>
      <c r="ETN6" s="215"/>
      <c r="ETO6" s="215"/>
      <c r="ETP6" s="215"/>
      <c r="ETQ6" s="215"/>
      <c r="ETR6" s="215"/>
      <c r="ETS6" s="215"/>
      <c r="ETT6" s="215"/>
      <c r="ETU6" s="215"/>
      <c r="ETV6" s="215"/>
      <c r="ETW6" s="215"/>
      <c r="ETX6" s="215"/>
      <c r="ETY6" s="215"/>
      <c r="ETZ6" s="215"/>
      <c r="EUA6" s="215"/>
      <c r="EUB6" s="215"/>
      <c r="EUC6" s="215"/>
      <c r="EUD6" s="215"/>
      <c r="EUE6" s="215"/>
      <c r="EUF6" s="215"/>
      <c r="EUG6" s="215"/>
      <c r="EUH6" s="215"/>
      <c r="EUI6" s="215"/>
      <c r="EUJ6" s="215"/>
      <c r="EUK6" s="215"/>
      <c r="EUL6" s="215"/>
      <c r="EUM6" s="215"/>
      <c r="EUN6" s="215"/>
      <c r="EUO6" s="215"/>
      <c r="EUP6" s="215"/>
      <c r="EUQ6" s="215"/>
      <c r="EUR6" s="215"/>
      <c r="EUS6" s="215"/>
      <c r="EUT6" s="215"/>
      <c r="EUU6" s="215"/>
      <c r="EUV6" s="215"/>
      <c r="EUW6" s="215"/>
      <c r="EUX6" s="215"/>
      <c r="EUY6" s="215"/>
      <c r="EUZ6" s="215"/>
      <c r="EVA6" s="215"/>
      <c r="EVB6" s="215"/>
      <c r="EVC6" s="215"/>
      <c r="EVD6" s="215"/>
      <c r="EVE6" s="215"/>
      <c r="EVF6" s="215"/>
      <c r="EVG6" s="215"/>
      <c r="EVH6" s="215"/>
      <c r="EVI6" s="215"/>
      <c r="EVJ6" s="215"/>
      <c r="EVK6" s="215"/>
      <c r="EVL6" s="215"/>
      <c r="EVM6" s="215"/>
      <c r="EVN6" s="215"/>
      <c r="EVO6" s="215"/>
      <c r="EVP6" s="215"/>
      <c r="EVQ6" s="215"/>
      <c r="EVR6" s="215"/>
      <c r="EVS6" s="215"/>
      <c r="EVT6" s="215"/>
      <c r="EVU6" s="215"/>
      <c r="EVV6" s="215"/>
      <c r="EVW6" s="215"/>
      <c r="EVX6" s="215"/>
      <c r="EVY6" s="215"/>
      <c r="EVZ6" s="215"/>
      <c r="EWA6" s="215"/>
      <c r="EWB6" s="215"/>
      <c r="EWC6" s="215"/>
      <c r="EWD6" s="215"/>
      <c r="EWE6" s="215"/>
      <c r="EWF6" s="215"/>
      <c r="EWG6" s="215"/>
      <c r="EWH6" s="215"/>
      <c r="EWI6" s="215"/>
      <c r="EWJ6" s="215"/>
      <c r="EWK6" s="215"/>
      <c r="EWL6" s="215"/>
      <c r="EWM6" s="215"/>
      <c r="EWN6" s="215"/>
      <c r="EWO6" s="215"/>
      <c r="EWP6" s="215"/>
      <c r="EWQ6" s="215"/>
      <c r="EWR6" s="215"/>
      <c r="EWS6" s="215"/>
      <c r="EWT6" s="215"/>
      <c r="EWU6" s="215"/>
      <c r="EWV6" s="215"/>
      <c r="EWW6" s="215"/>
      <c r="EWX6" s="215"/>
      <c r="EWY6" s="215"/>
      <c r="EWZ6" s="215"/>
      <c r="EXA6" s="215"/>
      <c r="EXB6" s="215"/>
      <c r="EXC6" s="215"/>
      <c r="EXD6" s="215"/>
      <c r="EXE6" s="215"/>
      <c r="EXF6" s="215"/>
      <c r="EXG6" s="215"/>
      <c r="EXH6" s="215"/>
      <c r="EXI6" s="215"/>
      <c r="EXJ6" s="215"/>
      <c r="EXK6" s="215"/>
      <c r="EXL6" s="215"/>
      <c r="EXM6" s="215"/>
      <c r="EXN6" s="215"/>
      <c r="EXO6" s="215"/>
      <c r="EXP6" s="215"/>
      <c r="EXQ6" s="215"/>
      <c r="EXR6" s="215"/>
      <c r="EXS6" s="215"/>
      <c r="EXT6" s="215"/>
      <c r="EXU6" s="215"/>
      <c r="EXV6" s="215"/>
      <c r="EXW6" s="215"/>
      <c r="EXX6" s="215"/>
      <c r="EXY6" s="215"/>
      <c r="EXZ6" s="215"/>
      <c r="EYA6" s="215"/>
      <c r="EYB6" s="215"/>
      <c r="EYC6" s="215"/>
      <c r="EYD6" s="215"/>
      <c r="EYE6" s="215"/>
      <c r="EYF6" s="215"/>
      <c r="EYG6" s="215"/>
      <c r="EYH6" s="215"/>
      <c r="EYI6" s="215"/>
      <c r="EYJ6" s="215"/>
      <c r="EYK6" s="215"/>
      <c r="EYL6" s="215"/>
      <c r="EYM6" s="215"/>
      <c r="EYN6" s="215"/>
      <c r="EYO6" s="215"/>
      <c r="EYP6" s="215"/>
      <c r="EYQ6" s="215"/>
      <c r="EYR6" s="215"/>
      <c r="EYS6" s="215"/>
      <c r="EYT6" s="215"/>
      <c r="EYU6" s="215"/>
      <c r="EYV6" s="215"/>
      <c r="EYW6" s="215"/>
      <c r="EYX6" s="215"/>
      <c r="EYY6" s="215"/>
      <c r="EYZ6" s="215"/>
      <c r="EZA6" s="215"/>
      <c r="EZB6" s="215"/>
      <c r="EZC6" s="215"/>
      <c r="EZD6" s="215"/>
      <c r="EZE6" s="215"/>
      <c r="EZF6" s="215"/>
      <c r="EZG6" s="215"/>
      <c r="EZH6" s="215"/>
      <c r="EZI6" s="215"/>
      <c r="EZJ6" s="215"/>
      <c r="EZK6" s="215"/>
      <c r="EZL6" s="215"/>
      <c r="EZM6" s="215"/>
      <c r="EZN6" s="215"/>
      <c r="EZO6" s="215"/>
      <c r="EZP6" s="215"/>
      <c r="EZQ6" s="215"/>
      <c r="EZR6" s="215"/>
      <c r="EZS6" s="215"/>
      <c r="EZT6" s="215"/>
      <c r="EZU6" s="215"/>
      <c r="EZV6" s="215"/>
      <c r="EZW6" s="215"/>
      <c r="EZX6" s="215"/>
      <c r="EZY6" s="215"/>
      <c r="EZZ6" s="215"/>
      <c r="FAA6" s="215"/>
      <c r="FAB6" s="215"/>
      <c r="FAC6" s="215"/>
      <c r="FAD6" s="215"/>
      <c r="FAE6" s="215"/>
      <c r="FAF6" s="215"/>
      <c r="FAG6" s="215"/>
      <c r="FAH6" s="215"/>
      <c r="FAI6" s="215"/>
      <c r="FAJ6" s="215"/>
      <c r="FAK6" s="215"/>
      <c r="FAL6" s="215"/>
      <c r="FAM6" s="215"/>
      <c r="FAN6" s="215"/>
      <c r="FAO6" s="215"/>
      <c r="FAP6" s="215"/>
      <c r="FAQ6" s="215"/>
      <c r="FAR6" s="215"/>
      <c r="FAS6" s="215"/>
      <c r="FAT6" s="215"/>
      <c r="FAU6" s="215"/>
      <c r="FAV6" s="215"/>
      <c r="FAW6" s="215"/>
      <c r="FAX6" s="215"/>
      <c r="FAY6" s="215"/>
      <c r="FAZ6" s="215"/>
      <c r="FBA6" s="215"/>
      <c r="FBB6" s="215"/>
      <c r="FBC6" s="215"/>
      <c r="FBD6" s="215"/>
      <c r="FBE6" s="215"/>
      <c r="FBF6" s="215"/>
      <c r="FBG6" s="215"/>
      <c r="FBH6" s="215"/>
      <c r="FBI6" s="215"/>
      <c r="FBJ6" s="215"/>
      <c r="FBK6" s="215"/>
      <c r="FBL6" s="215"/>
      <c r="FBM6" s="215"/>
      <c r="FBN6" s="215"/>
      <c r="FBO6" s="215"/>
      <c r="FBP6" s="215"/>
      <c r="FBQ6" s="215"/>
      <c r="FBR6" s="215"/>
      <c r="FBS6" s="215"/>
      <c r="FBT6" s="215"/>
      <c r="FBU6" s="215"/>
      <c r="FBV6" s="215"/>
      <c r="FBW6" s="215"/>
      <c r="FBX6" s="215"/>
      <c r="FBY6" s="215"/>
      <c r="FBZ6" s="215"/>
      <c r="FCA6" s="215"/>
      <c r="FCB6" s="215"/>
      <c r="FCC6" s="215"/>
      <c r="FCD6" s="215"/>
      <c r="FCE6" s="215"/>
      <c r="FCF6" s="215"/>
      <c r="FCG6" s="215"/>
      <c r="FCH6" s="215"/>
      <c r="FCI6" s="215"/>
      <c r="FCJ6" s="215"/>
      <c r="FCK6" s="215"/>
      <c r="FCL6" s="215"/>
      <c r="FCM6" s="215"/>
      <c r="FCN6" s="215"/>
      <c r="FCO6" s="215"/>
      <c r="FCP6" s="215"/>
      <c r="FCQ6" s="215"/>
      <c r="FCR6" s="215"/>
      <c r="FCS6" s="215"/>
      <c r="FCT6" s="215"/>
      <c r="FCU6" s="215"/>
      <c r="FCV6" s="215"/>
      <c r="FCW6" s="215"/>
      <c r="FCX6" s="215"/>
      <c r="FCY6" s="215"/>
      <c r="FCZ6" s="215"/>
      <c r="FDA6" s="215"/>
      <c r="FDB6" s="215"/>
      <c r="FDC6" s="215"/>
      <c r="FDD6" s="215"/>
      <c r="FDE6" s="215"/>
      <c r="FDF6" s="215"/>
      <c r="FDG6" s="215"/>
      <c r="FDH6" s="215"/>
      <c r="FDI6" s="215"/>
      <c r="FDJ6" s="215"/>
      <c r="FDK6" s="215"/>
      <c r="FDL6" s="215"/>
      <c r="FDM6" s="215"/>
      <c r="FDN6" s="215"/>
      <c r="FDO6" s="215"/>
      <c r="FDP6" s="215"/>
      <c r="FDQ6" s="215"/>
      <c r="FDR6" s="215"/>
      <c r="FDS6" s="215"/>
      <c r="FDT6" s="215"/>
      <c r="FDU6" s="215"/>
      <c r="FDV6" s="215"/>
      <c r="FDW6" s="215"/>
      <c r="FDX6" s="215"/>
      <c r="FDY6" s="215"/>
      <c r="FDZ6" s="215"/>
      <c r="FEA6" s="215"/>
      <c r="FEB6" s="215"/>
      <c r="FEC6" s="215"/>
      <c r="FED6" s="215"/>
      <c r="FEE6" s="215"/>
      <c r="FEF6" s="215"/>
      <c r="FEG6" s="215"/>
      <c r="FEH6" s="215"/>
      <c r="FEI6" s="215"/>
      <c r="FEJ6" s="215"/>
      <c r="FEK6" s="215"/>
      <c r="FEL6" s="215"/>
      <c r="FEM6" s="215"/>
      <c r="FEN6" s="215"/>
      <c r="FEO6" s="215"/>
      <c r="FEP6" s="215"/>
      <c r="FEQ6" s="215"/>
      <c r="FER6" s="215"/>
      <c r="FES6" s="215"/>
      <c r="FET6" s="215"/>
      <c r="FEU6" s="215"/>
      <c r="FEV6" s="215"/>
      <c r="FEW6" s="215"/>
      <c r="FEX6" s="215"/>
      <c r="FEY6" s="215"/>
      <c r="FEZ6" s="215"/>
      <c r="FFA6" s="215"/>
      <c r="FFB6" s="215"/>
      <c r="FFC6" s="215"/>
      <c r="FFD6" s="215"/>
      <c r="FFE6" s="215"/>
      <c r="FFF6" s="215"/>
      <c r="FFG6" s="215"/>
      <c r="FFH6" s="215"/>
      <c r="FFI6" s="215"/>
      <c r="FFJ6" s="215"/>
      <c r="FFK6" s="215"/>
      <c r="FFL6" s="215"/>
      <c r="FFM6" s="215"/>
      <c r="FFN6" s="215"/>
      <c r="FFO6" s="215"/>
      <c r="FFP6" s="215"/>
      <c r="FFQ6" s="215"/>
      <c r="FFR6" s="215"/>
      <c r="FFS6" s="215"/>
      <c r="FFT6" s="215"/>
      <c r="FFU6" s="215"/>
      <c r="FFV6" s="215"/>
      <c r="FFW6" s="215"/>
      <c r="FFX6" s="215"/>
      <c r="FFY6" s="215"/>
      <c r="FFZ6" s="215"/>
      <c r="FGA6" s="215"/>
      <c r="FGB6" s="215"/>
      <c r="FGC6" s="215"/>
      <c r="FGD6" s="215"/>
      <c r="FGE6" s="215"/>
      <c r="FGF6" s="215"/>
      <c r="FGG6" s="215"/>
      <c r="FGH6" s="215"/>
      <c r="FGI6" s="215"/>
      <c r="FGJ6" s="215"/>
      <c r="FGK6" s="215"/>
      <c r="FGL6" s="215"/>
      <c r="FGM6" s="215"/>
      <c r="FGN6" s="215"/>
      <c r="FGO6" s="215"/>
      <c r="FGP6" s="215"/>
      <c r="FGQ6" s="215"/>
      <c r="FGR6" s="215"/>
      <c r="FGS6" s="215"/>
      <c r="FGT6" s="215"/>
      <c r="FGU6" s="215"/>
      <c r="FGV6" s="215"/>
      <c r="FGW6" s="215"/>
      <c r="FGX6" s="215"/>
      <c r="FGY6" s="215"/>
      <c r="FGZ6" s="215"/>
      <c r="FHA6" s="215"/>
      <c r="FHB6" s="215"/>
      <c r="FHC6" s="215"/>
      <c r="FHD6" s="215"/>
      <c r="FHE6" s="215"/>
      <c r="FHF6" s="215"/>
      <c r="FHG6" s="215"/>
      <c r="FHH6" s="215"/>
      <c r="FHI6" s="215"/>
      <c r="FHJ6" s="215"/>
      <c r="FHK6" s="215"/>
      <c r="FHL6" s="215"/>
      <c r="FHM6" s="215"/>
      <c r="FHN6" s="215"/>
      <c r="FHO6" s="215"/>
      <c r="FHP6" s="215"/>
      <c r="FHQ6" s="215"/>
      <c r="FHR6" s="215"/>
      <c r="FHS6" s="215"/>
      <c r="FHT6" s="215"/>
      <c r="FHU6" s="215"/>
      <c r="FHV6" s="215"/>
      <c r="FHW6" s="215"/>
      <c r="FHX6" s="215"/>
      <c r="FHY6" s="215"/>
      <c r="FHZ6" s="215"/>
      <c r="FIA6" s="215"/>
      <c r="FIB6" s="215"/>
      <c r="FIC6" s="215"/>
      <c r="FID6" s="215"/>
      <c r="FIE6" s="215"/>
      <c r="FIF6" s="215"/>
      <c r="FIG6" s="215"/>
      <c r="FIH6" s="215"/>
      <c r="FII6" s="215"/>
      <c r="FIJ6" s="215"/>
      <c r="FIK6" s="215"/>
      <c r="FIL6" s="215"/>
      <c r="FIM6" s="215"/>
      <c r="FIN6" s="215"/>
      <c r="FIO6" s="215"/>
      <c r="FIP6" s="215"/>
      <c r="FIQ6" s="215"/>
      <c r="FIR6" s="215"/>
      <c r="FIS6" s="215"/>
      <c r="FIT6" s="215"/>
      <c r="FIU6" s="215"/>
      <c r="FIV6" s="215"/>
      <c r="FIW6" s="215"/>
      <c r="FIX6" s="215"/>
      <c r="FIY6" s="215"/>
      <c r="FIZ6" s="215"/>
      <c r="FJA6" s="215"/>
      <c r="FJB6" s="215"/>
      <c r="FJC6" s="215"/>
      <c r="FJD6" s="215"/>
      <c r="FJE6" s="215"/>
      <c r="FJF6" s="215"/>
      <c r="FJG6" s="215"/>
      <c r="FJH6" s="215"/>
      <c r="FJI6" s="215"/>
      <c r="FJJ6" s="215"/>
      <c r="FJK6" s="215"/>
      <c r="FJL6" s="215"/>
      <c r="FJM6" s="215"/>
      <c r="FJN6" s="215"/>
      <c r="FJO6" s="215"/>
      <c r="FJP6" s="215"/>
      <c r="FJQ6" s="215"/>
      <c r="FJR6" s="215"/>
      <c r="FJS6" s="215"/>
      <c r="FJT6" s="215"/>
      <c r="FJU6" s="215"/>
      <c r="FJV6" s="215"/>
      <c r="FJW6" s="215"/>
      <c r="FJX6" s="215"/>
      <c r="FJY6" s="215"/>
      <c r="FJZ6" s="215"/>
      <c r="FKA6" s="215"/>
      <c r="FKB6" s="215"/>
      <c r="FKC6" s="215"/>
      <c r="FKD6" s="215"/>
      <c r="FKE6" s="215"/>
      <c r="FKF6" s="215"/>
      <c r="FKG6" s="215"/>
      <c r="FKH6" s="215"/>
      <c r="FKI6" s="215"/>
      <c r="FKJ6" s="215"/>
      <c r="FKK6" s="215"/>
      <c r="FKL6" s="215"/>
      <c r="FKM6" s="215"/>
      <c r="FKN6" s="215"/>
      <c r="FKO6" s="215"/>
      <c r="FKP6" s="215"/>
      <c r="FKQ6" s="215"/>
      <c r="FKR6" s="215"/>
      <c r="FKS6" s="215"/>
      <c r="FKT6" s="215"/>
      <c r="FKU6" s="215"/>
      <c r="FKV6" s="215"/>
      <c r="FKW6" s="215"/>
      <c r="FKX6" s="215"/>
      <c r="FKY6" s="215"/>
      <c r="FKZ6" s="215"/>
      <c r="FLA6" s="215"/>
      <c r="FLB6" s="215"/>
      <c r="FLC6" s="215"/>
      <c r="FLD6" s="215"/>
      <c r="FLE6" s="215"/>
      <c r="FLF6" s="215"/>
      <c r="FLG6" s="215"/>
      <c r="FLH6" s="215"/>
      <c r="FLI6" s="215"/>
      <c r="FLJ6" s="215"/>
      <c r="FLK6" s="215"/>
      <c r="FLL6" s="215"/>
      <c r="FLM6" s="215"/>
      <c r="FLN6" s="215"/>
      <c r="FLO6" s="215"/>
      <c r="FLP6" s="215"/>
      <c r="FLQ6" s="215"/>
      <c r="FLR6" s="215"/>
      <c r="FLS6" s="215"/>
      <c r="FLT6" s="215"/>
      <c r="FLU6" s="215"/>
      <c r="FLV6" s="215"/>
      <c r="FLW6" s="215"/>
      <c r="FLX6" s="215"/>
      <c r="FLY6" s="215"/>
      <c r="FLZ6" s="215"/>
      <c r="FMA6" s="215"/>
      <c r="FMB6" s="215"/>
      <c r="FMC6" s="215"/>
      <c r="FMD6" s="215"/>
      <c r="FME6" s="215"/>
      <c r="FMF6" s="215"/>
      <c r="FMG6" s="215"/>
      <c r="FMH6" s="215"/>
      <c r="FMI6" s="215"/>
      <c r="FMJ6" s="215"/>
      <c r="FMK6" s="215"/>
      <c r="FML6" s="215"/>
      <c r="FMM6" s="215"/>
      <c r="FMN6" s="215"/>
      <c r="FMO6" s="215"/>
      <c r="FMP6" s="215"/>
      <c r="FMQ6" s="215"/>
      <c r="FMR6" s="215"/>
      <c r="FMS6" s="215"/>
      <c r="FMT6" s="215"/>
      <c r="FMU6" s="215"/>
      <c r="FMV6" s="215"/>
      <c r="FMW6" s="215"/>
      <c r="FMX6" s="215"/>
      <c r="FMY6" s="215"/>
      <c r="FMZ6" s="215"/>
      <c r="FNA6" s="215"/>
      <c r="FNB6" s="215"/>
      <c r="FNC6" s="215"/>
      <c r="FND6" s="215"/>
      <c r="FNE6" s="215"/>
      <c r="FNF6" s="215"/>
      <c r="FNG6" s="215"/>
      <c r="FNH6" s="215"/>
      <c r="FNI6" s="215"/>
      <c r="FNJ6" s="215"/>
      <c r="FNK6" s="215"/>
      <c r="FNL6" s="215"/>
      <c r="FNM6" s="215"/>
      <c r="FNN6" s="215"/>
      <c r="FNO6" s="215"/>
      <c r="FNP6" s="215"/>
      <c r="FNQ6" s="215"/>
      <c r="FNR6" s="215"/>
      <c r="FNS6" s="215"/>
      <c r="FNT6" s="215"/>
      <c r="FNU6" s="215"/>
      <c r="FNV6" s="215"/>
      <c r="FNW6" s="215"/>
      <c r="FNX6" s="215"/>
      <c r="FNY6" s="215"/>
      <c r="FNZ6" s="215"/>
      <c r="FOA6" s="215"/>
      <c r="FOB6" s="215"/>
      <c r="FOC6" s="215"/>
      <c r="FOD6" s="215"/>
      <c r="FOE6" s="215"/>
      <c r="FOF6" s="215"/>
      <c r="FOG6" s="215"/>
      <c r="FOH6" s="215"/>
      <c r="FOI6" s="215"/>
      <c r="FOJ6" s="215"/>
      <c r="FOK6" s="215"/>
      <c r="FOL6" s="215"/>
      <c r="FOM6" s="215"/>
      <c r="FON6" s="215"/>
      <c r="FOO6" s="215"/>
      <c r="FOP6" s="215"/>
      <c r="FOQ6" s="215"/>
      <c r="FOR6" s="215"/>
      <c r="FOS6" s="215"/>
      <c r="FOT6" s="215"/>
      <c r="FOU6" s="215"/>
      <c r="FOV6" s="215"/>
      <c r="FOW6" s="215"/>
      <c r="FOX6" s="215"/>
      <c r="FOY6" s="215"/>
      <c r="FOZ6" s="215"/>
      <c r="FPA6" s="215"/>
      <c r="FPB6" s="215"/>
      <c r="FPC6" s="215"/>
      <c r="FPD6" s="215"/>
      <c r="FPE6" s="215"/>
      <c r="FPF6" s="215"/>
      <c r="FPG6" s="215"/>
      <c r="FPH6" s="215"/>
      <c r="FPI6" s="215"/>
      <c r="FPJ6" s="215"/>
      <c r="FPK6" s="215"/>
      <c r="FPL6" s="215"/>
      <c r="FPM6" s="215"/>
      <c r="FPN6" s="215"/>
      <c r="FPO6" s="215"/>
      <c r="FPP6" s="215"/>
      <c r="FPQ6" s="215"/>
      <c r="FPR6" s="215"/>
      <c r="FPS6" s="215"/>
      <c r="FPT6" s="215"/>
      <c r="FPU6" s="215"/>
      <c r="FPV6" s="215"/>
      <c r="FPW6" s="215"/>
      <c r="FPX6" s="215"/>
      <c r="FPY6" s="215"/>
      <c r="FPZ6" s="215"/>
      <c r="FQA6" s="215"/>
      <c r="FQB6" s="215"/>
      <c r="FQC6" s="215"/>
      <c r="FQD6" s="215"/>
      <c r="FQE6" s="215"/>
      <c r="FQF6" s="215"/>
      <c r="FQG6" s="215"/>
      <c r="FQH6" s="215"/>
      <c r="FQI6" s="215"/>
      <c r="FQJ6" s="215"/>
      <c r="FQK6" s="215"/>
      <c r="FQL6" s="215"/>
      <c r="FQM6" s="215"/>
      <c r="FQN6" s="215"/>
      <c r="FQO6" s="215"/>
      <c r="FQP6" s="215"/>
      <c r="FQQ6" s="215"/>
      <c r="FQR6" s="215"/>
      <c r="FQS6" s="215"/>
      <c r="FQT6" s="215"/>
      <c r="FQU6" s="215"/>
      <c r="FQV6" s="215"/>
      <c r="FQW6" s="215"/>
      <c r="FQX6" s="215"/>
      <c r="FQY6" s="215"/>
      <c r="FQZ6" s="215"/>
      <c r="FRA6" s="215"/>
      <c r="FRB6" s="215"/>
      <c r="FRC6" s="215"/>
      <c r="FRD6" s="215"/>
      <c r="FRE6" s="215"/>
      <c r="FRF6" s="215"/>
      <c r="FRG6" s="215"/>
      <c r="FRH6" s="215"/>
      <c r="FRI6" s="215"/>
      <c r="FRJ6" s="215"/>
      <c r="FRK6" s="215"/>
      <c r="FRL6" s="215"/>
      <c r="FRM6" s="215"/>
      <c r="FRN6" s="215"/>
      <c r="FRO6" s="215"/>
      <c r="FRP6" s="215"/>
      <c r="FRQ6" s="215"/>
      <c r="FRR6" s="215"/>
      <c r="FRS6" s="215"/>
      <c r="FRT6" s="215"/>
      <c r="FRU6" s="215"/>
      <c r="FRV6" s="215"/>
      <c r="FRW6" s="215"/>
      <c r="FRX6" s="215"/>
      <c r="FRY6" s="215"/>
      <c r="FRZ6" s="215"/>
      <c r="FSA6" s="215"/>
      <c r="FSB6" s="215"/>
      <c r="FSC6" s="215"/>
      <c r="FSD6" s="215"/>
      <c r="FSE6" s="215"/>
      <c r="FSF6" s="215"/>
      <c r="FSG6" s="215"/>
      <c r="FSH6" s="215"/>
      <c r="FSI6" s="215"/>
      <c r="FSJ6" s="215"/>
      <c r="FSK6" s="215"/>
      <c r="FSL6" s="215"/>
      <c r="FSM6" s="215"/>
      <c r="FSN6" s="215"/>
      <c r="FSO6" s="215"/>
      <c r="FSP6" s="215"/>
      <c r="FSQ6" s="215"/>
      <c r="FSR6" s="215"/>
      <c r="FSS6" s="215"/>
      <c r="FST6" s="215"/>
      <c r="FSU6" s="215"/>
      <c r="FSV6" s="215"/>
      <c r="FSW6" s="215"/>
      <c r="FSX6" s="215"/>
      <c r="FSY6" s="215"/>
      <c r="FSZ6" s="215"/>
      <c r="FTA6" s="215"/>
      <c r="FTB6" s="215"/>
      <c r="FTC6" s="215"/>
      <c r="FTD6" s="215"/>
      <c r="FTE6" s="215"/>
      <c r="FTF6" s="215"/>
      <c r="FTG6" s="215"/>
      <c r="FTH6" s="215"/>
      <c r="FTI6" s="215"/>
      <c r="FTJ6" s="215"/>
      <c r="FTK6" s="215"/>
      <c r="FTL6" s="215"/>
      <c r="FTM6" s="215"/>
      <c r="FTN6" s="215"/>
      <c r="FTO6" s="215"/>
      <c r="FTP6" s="215"/>
      <c r="FTQ6" s="215"/>
      <c r="FTR6" s="215"/>
      <c r="FTS6" s="215"/>
      <c r="FTT6" s="215"/>
      <c r="FTU6" s="215"/>
      <c r="FTV6" s="215"/>
      <c r="FTW6" s="215"/>
      <c r="FTX6" s="215"/>
      <c r="FTY6" s="215"/>
      <c r="FTZ6" s="215"/>
      <c r="FUA6" s="215"/>
      <c r="FUB6" s="215"/>
      <c r="FUC6" s="215"/>
      <c r="FUD6" s="215"/>
      <c r="FUE6" s="215"/>
      <c r="FUF6" s="215"/>
      <c r="FUG6" s="215"/>
      <c r="FUH6" s="215"/>
      <c r="FUI6" s="215"/>
      <c r="FUJ6" s="215"/>
      <c r="FUK6" s="215"/>
      <c r="FUL6" s="215"/>
      <c r="FUM6" s="215"/>
      <c r="FUN6" s="215"/>
      <c r="FUO6" s="215"/>
      <c r="FUP6" s="215"/>
      <c r="FUQ6" s="215"/>
      <c r="FUR6" s="215"/>
      <c r="FUS6" s="215"/>
      <c r="FUT6" s="215"/>
      <c r="FUU6" s="215"/>
      <c r="FUV6" s="215"/>
      <c r="FUW6" s="215"/>
      <c r="FUX6" s="215"/>
      <c r="FUY6" s="215"/>
      <c r="FUZ6" s="215"/>
      <c r="FVA6" s="215"/>
      <c r="FVB6" s="215"/>
      <c r="FVC6" s="215"/>
      <c r="FVD6" s="215"/>
      <c r="FVE6" s="215"/>
      <c r="FVF6" s="215"/>
      <c r="FVG6" s="215"/>
      <c r="FVH6" s="215"/>
      <c r="FVI6" s="215"/>
      <c r="FVJ6" s="215"/>
      <c r="FVK6" s="215"/>
      <c r="FVL6" s="215"/>
      <c r="FVM6" s="215"/>
      <c r="FVN6" s="215"/>
      <c r="FVO6" s="215"/>
      <c r="FVP6" s="215"/>
      <c r="FVQ6" s="215"/>
      <c r="FVR6" s="215"/>
      <c r="FVS6" s="215"/>
      <c r="FVT6" s="215"/>
      <c r="FVU6" s="215"/>
      <c r="FVV6" s="215"/>
      <c r="FVW6" s="215"/>
      <c r="FVX6" s="215"/>
      <c r="FVY6" s="215"/>
      <c r="FVZ6" s="215"/>
      <c r="FWA6" s="215"/>
      <c r="FWB6" s="215"/>
      <c r="FWC6" s="215"/>
      <c r="FWD6" s="215"/>
      <c r="FWE6" s="215"/>
      <c r="FWF6" s="215"/>
      <c r="FWG6" s="215"/>
      <c r="FWH6" s="215"/>
      <c r="FWI6" s="215"/>
      <c r="FWJ6" s="215"/>
      <c r="FWK6" s="215"/>
      <c r="FWL6" s="215"/>
      <c r="FWM6" s="215"/>
      <c r="FWN6" s="215"/>
      <c r="FWO6" s="215"/>
      <c r="FWP6" s="215"/>
      <c r="FWQ6" s="215"/>
      <c r="FWR6" s="215"/>
      <c r="FWS6" s="215"/>
      <c r="FWT6" s="215"/>
      <c r="FWU6" s="215"/>
      <c r="FWV6" s="215"/>
      <c r="FWW6" s="215"/>
      <c r="FWX6" s="215"/>
      <c r="FWY6" s="215"/>
      <c r="FWZ6" s="215"/>
      <c r="FXA6" s="215"/>
      <c r="FXB6" s="215"/>
      <c r="FXC6" s="215"/>
      <c r="FXD6" s="215"/>
      <c r="FXE6" s="215"/>
      <c r="FXF6" s="215"/>
      <c r="FXG6" s="215"/>
      <c r="FXH6" s="215"/>
      <c r="FXI6" s="215"/>
      <c r="FXJ6" s="215"/>
      <c r="FXK6" s="215"/>
      <c r="FXL6" s="215"/>
      <c r="FXM6" s="215"/>
      <c r="FXN6" s="215"/>
      <c r="FXO6" s="215"/>
      <c r="FXP6" s="215"/>
      <c r="FXQ6" s="215"/>
      <c r="FXR6" s="215"/>
      <c r="FXS6" s="215"/>
      <c r="FXT6" s="215"/>
      <c r="FXU6" s="215"/>
      <c r="FXV6" s="215"/>
      <c r="FXW6" s="215"/>
      <c r="FXX6" s="215"/>
      <c r="FXY6" s="215"/>
      <c r="FXZ6" s="215"/>
      <c r="FYA6" s="215"/>
      <c r="FYB6" s="215"/>
      <c r="FYC6" s="215"/>
      <c r="FYD6" s="215"/>
      <c r="FYE6" s="215"/>
      <c r="FYF6" s="215"/>
      <c r="FYG6" s="215"/>
      <c r="FYH6" s="215"/>
      <c r="FYI6" s="215"/>
      <c r="FYJ6" s="215"/>
      <c r="FYK6" s="215"/>
      <c r="FYL6" s="215"/>
      <c r="FYM6" s="215"/>
      <c r="FYN6" s="215"/>
      <c r="FYO6" s="215"/>
      <c r="FYP6" s="215"/>
      <c r="FYQ6" s="215"/>
      <c r="FYR6" s="215"/>
      <c r="FYS6" s="215"/>
      <c r="FYT6" s="215"/>
      <c r="FYU6" s="215"/>
      <c r="FYV6" s="215"/>
      <c r="FYW6" s="215"/>
      <c r="FYX6" s="215"/>
      <c r="FYY6" s="215"/>
      <c r="FYZ6" s="215"/>
      <c r="FZA6" s="215"/>
      <c r="FZB6" s="215"/>
      <c r="FZC6" s="215"/>
      <c r="FZD6" s="215"/>
      <c r="FZE6" s="215"/>
      <c r="FZF6" s="215"/>
      <c r="FZG6" s="215"/>
      <c r="FZH6" s="215"/>
      <c r="FZI6" s="215"/>
      <c r="FZJ6" s="215"/>
      <c r="FZK6" s="215"/>
      <c r="FZL6" s="215"/>
      <c r="FZM6" s="215"/>
      <c r="FZN6" s="215"/>
      <c r="FZO6" s="215"/>
      <c r="FZP6" s="215"/>
      <c r="FZQ6" s="215"/>
      <c r="FZR6" s="215"/>
      <c r="FZS6" s="215"/>
      <c r="FZT6" s="215"/>
      <c r="FZU6" s="215"/>
      <c r="FZV6" s="215"/>
      <c r="FZW6" s="215"/>
      <c r="FZX6" s="215"/>
      <c r="FZY6" s="215"/>
      <c r="FZZ6" s="215"/>
      <c r="GAA6" s="215"/>
      <c r="GAB6" s="215"/>
      <c r="GAC6" s="215"/>
      <c r="GAD6" s="215"/>
      <c r="GAE6" s="215"/>
      <c r="GAF6" s="215"/>
      <c r="GAG6" s="215"/>
      <c r="GAH6" s="215"/>
      <c r="GAI6" s="215"/>
      <c r="GAJ6" s="215"/>
      <c r="GAK6" s="215"/>
      <c r="GAL6" s="215"/>
      <c r="GAM6" s="215"/>
      <c r="GAN6" s="215"/>
      <c r="GAO6" s="215"/>
      <c r="GAP6" s="215"/>
      <c r="GAQ6" s="215"/>
      <c r="GAR6" s="215"/>
      <c r="GAS6" s="215"/>
      <c r="GAT6" s="215"/>
      <c r="GAU6" s="215"/>
      <c r="GAV6" s="215"/>
      <c r="GAW6" s="215"/>
      <c r="GAX6" s="215"/>
      <c r="GAY6" s="215"/>
      <c r="GAZ6" s="215"/>
      <c r="GBA6" s="215"/>
      <c r="GBB6" s="215"/>
      <c r="GBC6" s="215"/>
      <c r="GBD6" s="215"/>
      <c r="GBE6" s="215"/>
      <c r="GBF6" s="215"/>
      <c r="GBG6" s="215"/>
      <c r="GBH6" s="215"/>
      <c r="GBI6" s="215"/>
      <c r="GBJ6" s="215"/>
      <c r="GBK6" s="215"/>
      <c r="GBL6" s="215"/>
      <c r="GBM6" s="215"/>
      <c r="GBN6" s="215"/>
      <c r="GBO6" s="215"/>
      <c r="GBP6" s="215"/>
      <c r="GBQ6" s="215"/>
      <c r="GBR6" s="215"/>
      <c r="GBS6" s="215"/>
      <c r="GBT6" s="215"/>
      <c r="GBU6" s="215"/>
      <c r="GBV6" s="215"/>
      <c r="GBW6" s="215"/>
      <c r="GBX6" s="215"/>
      <c r="GBY6" s="215"/>
      <c r="GBZ6" s="215"/>
      <c r="GCA6" s="215"/>
      <c r="GCB6" s="215"/>
      <c r="GCC6" s="215"/>
      <c r="GCD6" s="215"/>
      <c r="GCE6" s="215"/>
      <c r="GCF6" s="215"/>
      <c r="GCG6" s="215"/>
      <c r="GCH6" s="215"/>
      <c r="GCI6" s="215"/>
      <c r="GCJ6" s="215"/>
      <c r="GCK6" s="215"/>
      <c r="GCL6" s="215"/>
      <c r="GCM6" s="215"/>
      <c r="GCN6" s="215"/>
      <c r="GCO6" s="215"/>
      <c r="GCP6" s="215"/>
      <c r="GCQ6" s="215"/>
      <c r="GCR6" s="215"/>
      <c r="GCS6" s="215"/>
      <c r="GCT6" s="215"/>
      <c r="GCU6" s="215"/>
      <c r="GCV6" s="215"/>
      <c r="GCW6" s="215"/>
      <c r="GCX6" s="215"/>
      <c r="GCY6" s="215"/>
      <c r="GCZ6" s="215"/>
      <c r="GDA6" s="215"/>
      <c r="GDB6" s="215"/>
      <c r="GDC6" s="215"/>
      <c r="GDD6" s="215"/>
      <c r="GDE6" s="215"/>
      <c r="GDF6" s="215"/>
      <c r="GDG6" s="215"/>
      <c r="GDH6" s="215"/>
      <c r="GDI6" s="215"/>
      <c r="GDJ6" s="215"/>
      <c r="GDK6" s="215"/>
      <c r="GDL6" s="215"/>
      <c r="GDM6" s="215"/>
      <c r="GDN6" s="215"/>
      <c r="GDO6" s="215"/>
      <c r="GDP6" s="215"/>
      <c r="GDQ6" s="215"/>
      <c r="GDR6" s="215"/>
      <c r="GDS6" s="215"/>
      <c r="GDT6" s="215"/>
      <c r="GDU6" s="215"/>
      <c r="GDV6" s="215"/>
      <c r="GDW6" s="215"/>
      <c r="GDX6" s="215"/>
      <c r="GDY6" s="215"/>
      <c r="GDZ6" s="215"/>
      <c r="GEA6" s="215"/>
      <c r="GEB6" s="215"/>
      <c r="GEC6" s="215"/>
      <c r="GED6" s="215"/>
      <c r="GEE6" s="215"/>
      <c r="GEF6" s="215"/>
      <c r="GEG6" s="215"/>
      <c r="GEH6" s="215"/>
      <c r="GEI6" s="215"/>
      <c r="GEJ6" s="215"/>
      <c r="GEK6" s="215"/>
      <c r="GEL6" s="215"/>
      <c r="GEM6" s="215"/>
      <c r="GEN6" s="215"/>
      <c r="GEO6" s="215"/>
      <c r="GEP6" s="215"/>
      <c r="GEQ6" s="215"/>
      <c r="GER6" s="215"/>
      <c r="GES6" s="215"/>
      <c r="GET6" s="215"/>
      <c r="GEU6" s="215"/>
      <c r="GEV6" s="215"/>
      <c r="GEW6" s="215"/>
      <c r="GEX6" s="215"/>
      <c r="GEY6" s="215"/>
      <c r="GEZ6" s="215"/>
      <c r="GFA6" s="215"/>
      <c r="GFB6" s="215"/>
      <c r="GFC6" s="215"/>
      <c r="GFD6" s="215"/>
      <c r="GFE6" s="215"/>
      <c r="GFF6" s="215"/>
      <c r="GFG6" s="215"/>
      <c r="GFH6" s="215"/>
      <c r="GFI6" s="215"/>
      <c r="GFJ6" s="215"/>
      <c r="GFK6" s="215"/>
      <c r="GFL6" s="215"/>
      <c r="GFM6" s="215"/>
      <c r="GFN6" s="215"/>
      <c r="GFO6" s="215"/>
      <c r="GFP6" s="215"/>
      <c r="GFQ6" s="215"/>
      <c r="GFR6" s="215"/>
      <c r="GFS6" s="215"/>
      <c r="GFT6" s="215"/>
      <c r="GFU6" s="215"/>
      <c r="GFV6" s="215"/>
      <c r="GFW6" s="215"/>
      <c r="GFX6" s="215"/>
      <c r="GFY6" s="215"/>
      <c r="GFZ6" s="215"/>
      <c r="GGA6" s="215"/>
      <c r="GGB6" s="215"/>
      <c r="GGC6" s="215"/>
      <c r="GGD6" s="215"/>
      <c r="GGE6" s="215"/>
      <c r="GGF6" s="215"/>
      <c r="GGG6" s="215"/>
      <c r="GGH6" s="215"/>
      <c r="GGI6" s="215"/>
      <c r="GGJ6" s="215"/>
      <c r="GGK6" s="215"/>
      <c r="GGL6" s="215"/>
      <c r="GGM6" s="215"/>
      <c r="GGN6" s="215"/>
      <c r="GGO6" s="215"/>
      <c r="GGP6" s="215"/>
      <c r="GGQ6" s="215"/>
      <c r="GGR6" s="215"/>
      <c r="GGS6" s="215"/>
      <c r="GGT6" s="215"/>
      <c r="GGU6" s="215"/>
      <c r="GGV6" s="215"/>
      <c r="GGW6" s="215"/>
      <c r="GGX6" s="215"/>
      <c r="GGY6" s="215"/>
      <c r="GGZ6" s="215"/>
      <c r="GHA6" s="215"/>
      <c r="GHB6" s="215"/>
      <c r="GHC6" s="215"/>
      <c r="GHD6" s="215"/>
      <c r="GHE6" s="215"/>
      <c r="GHF6" s="215"/>
      <c r="GHG6" s="215"/>
      <c r="GHH6" s="215"/>
      <c r="GHI6" s="215"/>
      <c r="GHJ6" s="215"/>
      <c r="GHK6" s="215"/>
      <c r="GHL6" s="215"/>
      <c r="GHM6" s="215"/>
      <c r="GHN6" s="215"/>
      <c r="GHO6" s="215"/>
      <c r="GHP6" s="215"/>
      <c r="GHQ6" s="215"/>
      <c r="GHR6" s="215"/>
      <c r="GHS6" s="215"/>
      <c r="GHT6" s="215"/>
      <c r="GHU6" s="215"/>
      <c r="GHV6" s="215"/>
      <c r="GHW6" s="215"/>
      <c r="GHX6" s="215"/>
      <c r="GHY6" s="215"/>
      <c r="GHZ6" s="215"/>
      <c r="GIA6" s="215"/>
      <c r="GIB6" s="215"/>
      <c r="GIC6" s="215"/>
      <c r="GID6" s="215"/>
      <c r="GIE6" s="215"/>
      <c r="GIF6" s="215"/>
      <c r="GIG6" s="215"/>
      <c r="GIH6" s="215"/>
      <c r="GII6" s="215"/>
      <c r="GIJ6" s="215"/>
      <c r="GIK6" s="215"/>
      <c r="GIL6" s="215"/>
      <c r="GIM6" s="215"/>
      <c r="GIN6" s="215"/>
      <c r="GIO6" s="215"/>
      <c r="GIP6" s="215"/>
      <c r="GIQ6" s="215"/>
      <c r="GIR6" s="215"/>
      <c r="GIS6" s="215"/>
      <c r="GIT6" s="215"/>
      <c r="GIU6" s="215"/>
      <c r="GIV6" s="215"/>
      <c r="GIW6" s="215"/>
      <c r="GIX6" s="215"/>
      <c r="GIY6" s="215"/>
      <c r="GIZ6" s="215"/>
      <c r="GJA6" s="215"/>
      <c r="GJB6" s="215"/>
      <c r="GJC6" s="215"/>
      <c r="GJD6" s="215"/>
      <c r="GJE6" s="215"/>
      <c r="GJF6" s="215"/>
      <c r="GJG6" s="215"/>
      <c r="GJH6" s="215"/>
      <c r="GJI6" s="215"/>
      <c r="GJJ6" s="215"/>
      <c r="GJK6" s="215"/>
      <c r="GJL6" s="215"/>
      <c r="GJM6" s="215"/>
      <c r="GJN6" s="215"/>
      <c r="GJO6" s="215"/>
      <c r="GJP6" s="215"/>
      <c r="GJQ6" s="215"/>
      <c r="GJR6" s="215"/>
      <c r="GJS6" s="215"/>
      <c r="GJT6" s="215"/>
      <c r="GJU6" s="215"/>
      <c r="GJV6" s="215"/>
      <c r="GJW6" s="215"/>
      <c r="GJX6" s="215"/>
      <c r="GJY6" s="215"/>
      <c r="GJZ6" s="215"/>
      <c r="GKA6" s="215"/>
      <c r="GKB6" s="215"/>
      <c r="GKC6" s="215"/>
      <c r="GKD6" s="215"/>
      <c r="GKE6" s="215"/>
      <c r="GKF6" s="215"/>
      <c r="GKG6" s="215"/>
      <c r="GKH6" s="215"/>
      <c r="GKI6" s="215"/>
      <c r="GKJ6" s="215"/>
      <c r="GKK6" s="215"/>
      <c r="GKL6" s="215"/>
      <c r="GKM6" s="215"/>
      <c r="GKN6" s="215"/>
      <c r="GKO6" s="215"/>
      <c r="GKP6" s="215"/>
      <c r="GKQ6" s="215"/>
      <c r="GKR6" s="215"/>
      <c r="GKS6" s="215"/>
      <c r="GKT6" s="215"/>
      <c r="GKU6" s="215"/>
      <c r="GKV6" s="215"/>
      <c r="GKW6" s="215"/>
      <c r="GKX6" s="215"/>
      <c r="GKY6" s="215"/>
      <c r="GKZ6" s="215"/>
      <c r="GLA6" s="215"/>
      <c r="GLB6" s="215"/>
      <c r="GLC6" s="215"/>
      <c r="GLD6" s="215"/>
      <c r="GLE6" s="215"/>
      <c r="GLF6" s="215"/>
      <c r="GLG6" s="215"/>
      <c r="GLH6" s="215"/>
      <c r="GLI6" s="215"/>
      <c r="GLJ6" s="215"/>
      <c r="GLK6" s="215"/>
      <c r="GLL6" s="215"/>
      <c r="GLM6" s="215"/>
      <c r="GLN6" s="215"/>
      <c r="GLO6" s="215"/>
      <c r="GLP6" s="215"/>
      <c r="GLQ6" s="215"/>
      <c r="GLR6" s="215"/>
      <c r="GLS6" s="215"/>
      <c r="GLT6" s="215"/>
      <c r="GLU6" s="215"/>
      <c r="GLV6" s="215"/>
      <c r="GLW6" s="215"/>
      <c r="GLX6" s="215"/>
      <c r="GLY6" s="215"/>
      <c r="GLZ6" s="215"/>
      <c r="GMA6" s="215"/>
      <c r="GMB6" s="215"/>
      <c r="GMC6" s="215"/>
      <c r="GMD6" s="215"/>
      <c r="GME6" s="215"/>
      <c r="GMF6" s="215"/>
      <c r="GMG6" s="215"/>
      <c r="GMH6" s="215"/>
      <c r="GMI6" s="215"/>
      <c r="GMJ6" s="215"/>
      <c r="GMK6" s="215"/>
      <c r="GML6" s="215"/>
      <c r="GMM6" s="215"/>
      <c r="GMN6" s="215"/>
      <c r="GMO6" s="215"/>
      <c r="GMP6" s="215"/>
      <c r="GMQ6" s="215"/>
      <c r="GMR6" s="215"/>
      <c r="GMS6" s="215"/>
      <c r="GMT6" s="215"/>
      <c r="GMU6" s="215"/>
      <c r="GMV6" s="215"/>
      <c r="GMW6" s="215"/>
      <c r="GMX6" s="215"/>
      <c r="GMY6" s="215"/>
      <c r="GMZ6" s="215"/>
      <c r="GNA6" s="215"/>
      <c r="GNB6" s="215"/>
      <c r="GNC6" s="215"/>
      <c r="GND6" s="215"/>
      <c r="GNE6" s="215"/>
      <c r="GNF6" s="215"/>
      <c r="GNG6" s="215"/>
      <c r="GNH6" s="215"/>
      <c r="GNI6" s="215"/>
      <c r="GNJ6" s="215"/>
      <c r="GNK6" s="215"/>
      <c r="GNL6" s="215"/>
      <c r="GNM6" s="215"/>
      <c r="GNN6" s="215"/>
      <c r="GNO6" s="215"/>
      <c r="GNP6" s="215"/>
      <c r="GNQ6" s="215"/>
      <c r="GNR6" s="215"/>
      <c r="GNS6" s="215"/>
      <c r="GNT6" s="215"/>
      <c r="GNU6" s="215"/>
      <c r="GNV6" s="215"/>
      <c r="GNW6" s="215"/>
      <c r="GNX6" s="215"/>
      <c r="GNY6" s="215"/>
      <c r="GNZ6" s="215"/>
      <c r="GOA6" s="215"/>
      <c r="GOB6" s="215"/>
      <c r="GOC6" s="215"/>
      <c r="GOD6" s="215"/>
      <c r="GOE6" s="215"/>
      <c r="GOF6" s="215"/>
      <c r="GOG6" s="215"/>
      <c r="GOH6" s="215"/>
      <c r="GOI6" s="215"/>
      <c r="GOJ6" s="215"/>
      <c r="GOK6" s="215"/>
      <c r="GOL6" s="215"/>
      <c r="GOM6" s="215"/>
      <c r="GON6" s="215"/>
      <c r="GOO6" s="215"/>
      <c r="GOP6" s="215"/>
      <c r="GOQ6" s="215"/>
      <c r="GOR6" s="215"/>
      <c r="GOS6" s="215"/>
      <c r="GOT6" s="215"/>
      <c r="GOU6" s="215"/>
      <c r="GOV6" s="215"/>
      <c r="GOW6" s="215"/>
      <c r="GOX6" s="215"/>
      <c r="GOY6" s="215"/>
      <c r="GOZ6" s="215"/>
      <c r="GPA6" s="215"/>
      <c r="GPB6" s="215"/>
      <c r="GPC6" s="215"/>
      <c r="GPD6" s="215"/>
      <c r="GPE6" s="215"/>
      <c r="GPF6" s="215"/>
      <c r="GPG6" s="215"/>
      <c r="GPH6" s="215"/>
      <c r="GPI6" s="215"/>
      <c r="GPJ6" s="215"/>
      <c r="GPK6" s="215"/>
      <c r="GPL6" s="215"/>
      <c r="GPM6" s="215"/>
      <c r="GPN6" s="215"/>
      <c r="GPO6" s="215"/>
      <c r="GPP6" s="215"/>
      <c r="GPQ6" s="215"/>
      <c r="GPR6" s="215"/>
      <c r="GPS6" s="215"/>
      <c r="GPT6" s="215"/>
      <c r="GPU6" s="215"/>
      <c r="GPV6" s="215"/>
      <c r="GPW6" s="215"/>
      <c r="GPX6" s="215"/>
      <c r="GPY6" s="215"/>
      <c r="GPZ6" s="215"/>
      <c r="GQA6" s="215"/>
      <c r="GQB6" s="215"/>
      <c r="GQC6" s="215"/>
      <c r="GQD6" s="215"/>
      <c r="GQE6" s="215"/>
      <c r="GQF6" s="215"/>
      <c r="GQG6" s="215"/>
      <c r="GQH6" s="215"/>
      <c r="GQI6" s="215"/>
      <c r="GQJ6" s="215"/>
      <c r="GQK6" s="215"/>
      <c r="GQL6" s="215"/>
      <c r="GQM6" s="215"/>
      <c r="GQN6" s="215"/>
      <c r="GQO6" s="215"/>
      <c r="GQP6" s="215"/>
      <c r="GQQ6" s="215"/>
      <c r="GQR6" s="215"/>
      <c r="GQS6" s="215"/>
      <c r="GQT6" s="215"/>
      <c r="GQU6" s="215"/>
      <c r="GQV6" s="215"/>
      <c r="GQW6" s="215"/>
      <c r="GQX6" s="215"/>
      <c r="GQY6" s="215"/>
      <c r="GQZ6" s="215"/>
      <c r="GRA6" s="215"/>
      <c r="GRB6" s="215"/>
      <c r="GRC6" s="215"/>
      <c r="GRD6" s="215"/>
      <c r="GRE6" s="215"/>
      <c r="GRF6" s="215"/>
      <c r="GRG6" s="215"/>
      <c r="GRH6" s="215"/>
      <c r="GRI6" s="215"/>
      <c r="GRJ6" s="215"/>
      <c r="GRK6" s="215"/>
      <c r="GRL6" s="215"/>
      <c r="GRM6" s="215"/>
      <c r="GRN6" s="215"/>
      <c r="GRO6" s="215"/>
      <c r="GRP6" s="215"/>
      <c r="GRQ6" s="215"/>
      <c r="GRR6" s="215"/>
      <c r="GRS6" s="215"/>
      <c r="GRT6" s="215"/>
      <c r="GRU6" s="215"/>
      <c r="GRV6" s="215"/>
      <c r="GRW6" s="215"/>
      <c r="GRX6" s="215"/>
      <c r="GRY6" s="215"/>
      <c r="GRZ6" s="215"/>
      <c r="GSA6" s="215"/>
      <c r="GSB6" s="215"/>
      <c r="GSC6" s="215"/>
      <c r="GSD6" s="215"/>
      <c r="GSE6" s="215"/>
      <c r="GSF6" s="215"/>
      <c r="GSG6" s="215"/>
      <c r="GSH6" s="215"/>
      <c r="GSI6" s="215"/>
      <c r="GSJ6" s="215"/>
      <c r="GSK6" s="215"/>
      <c r="GSL6" s="215"/>
      <c r="GSM6" s="215"/>
      <c r="GSN6" s="215"/>
      <c r="GSO6" s="215"/>
      <c r="GSP6" s="215"/>
      <c r="GSQ6" s="215"/>
      <c r="GSR6" s="215"/>
      <c r="GSS6" s="215"/>
      <c r="GST6" s="215"/>
      <c r="GSU6" s="215"/>
      <c r="GSV6" s="215"/>
      <c r="GSW6" s="215"/>
      <c r="GSX6" s="215"/>
      <c r="GSY6" s="215"/>
      <c r="GSZ6" s="215"/>
      <c r="GTA6" s="215"/>
      <c r="GTB6" s="215"/>
      <c r="GTC6" s="215"/>
      <c r="GTD6" s="215"/>
      <c r="GTE6" s="215"/>
      <c r="GTF6" s="215"/>
      <c r="GTG6" s="215"/>
      <c r="GTH6" s="215"/>
      <c r="GTI6" s="215"/>
      <c r="GTJ6" s="215"/>
      <c r="GTK6" s="215"/>
      <c r="GTL6" s="215"/>
      <c r="GTM6" s="215"/>
      <c r="GTN6" s="215"/>
      <c r="GTO6" s="215"/>
      <c r="GTP6" s="215"/>
      <c r="GTQ6" s="215"/>
      <c r="GTR6" s="215"/>
      <c r="GTS6" s="215"/>
      <c r="GTT6" s="215"/>
      <c r="GTU6" s="215"/>
      <c r="GTV6" s="215"/>
      <c r="GTW6" s="215"/>
      <c r="GTX6" s="215"/>
      <c r="GTY6" s="215"/>
      <c r="GTZ6" s="215"/>
      <c r="GUA6" s="215"/>
      <c r="GUB6" s="215"/>
      <c r="GUC6" s="215"/>
      <c r="GUD6" s="215"/>
      <c r="GUE6" s="215"/>
      <c r="GUF6" s="215"/>
      <c r="GUG6" s="215"/>
      <c r="GUH6" s="215"/>
      <c r="GUI6" s="215"/>
      <c r="GUJ6" s="215"/>
      <c r="GUK6" s="215"/>
      <c r="GUL6" s="215"/>
      <c r="GUM6" s="215"/>
      <c r="GUN6" s="215"/>
      <c r="GUO6" s="215"/>
      <c r="GUP6" s="215"/>
      <c r="GUQ6" s="215"/>
      <c r="GUR6" s="215"/>
      <c r="GUS6" s="215"/>
      <c r="GUT6" s="215"/>
      <c r="GUU6" s="215"/>
      <c r="GUV6" s="215"/>
      <c r="GUW6" s="215"/>
      <c r="GUX6" s="215"/>
      <c r="GUY6" s="215"/>
      <c r="GUZ6" s="215"/>
      <c r="GVA6" s="215"/>
      <c r="GVB6" s="215"/>
      <c r="GVC6" s="215"/>
      <c r="GVD6" s="215"/>
      <c r="GVE6" s="215"/>
      <c r="GVF6" s="215"/>
      <c r="GVG6" s="215"/>
      <c r="GVH6" s="215"/>
      <c r="GVI6" s="215"/>
      <c r="GVJ6" s="215"/>
      <c r="GVK6" s="215"/>
      <c r="GVL6" s="215"/>
      <c r="GVM6" s="215"/>
      <c r="GVN6" s="215"/>
      <c r="GVO6" s="215"/>
      <c r="GVP6" s="215"/>
      <c r="GVQ6" s="215"/>
      <c r="GVR6" s="215"/>
      <c r="GVS6" s="215"/>
      <c r="GVT6" s="215"/>
      <c r="GVU6" s="215"/>
      <c r="GVV6" s="215"/>
      <c r="GVW6" s="215"/>
      <c r="GVX6" s="215"/>
      <c r="GVY6" s="215"/>
      <c r="GVZ6" s="215"/>
      <c r="GWA6" s="215"/>
      <c r="GWB6" s="215"/>
      <c r="GWC6" s="215"/>
      <c r="GWD6" s="215"/>
      <c r="GWE6" s="215"/>
      <c r="GWF6" s="215"/>
      <c r="GWG6" s="215"/>
      <c r="GWH6" s="215"/>
      <c r="GWI6" s="215"/>
      <c r="GWJ6" s="215"/>
      <c r="GWK6" s="215"/>
      <c r="GWL6" s="215"/>
      <c r="GWM6" s="215"/>
      <c r="GWN6" s="215"/>
      <c r="GWO6" s="215"/>
      <c r="GWP6" s="215"/>
      <c r="GWQ6" s="215"/>
      <c r="GWR6" s="215"/>
      <c r="GWS6" s="215"/>
      <c r="GWT6" s="215"/>
      <c r="GWU6" s="215"/>
      <c r="GWV6" s="215"/>
      <c r="GWW6" s="215"/>
      <c r="GWX6" s="215"/>
      <c r="GWY6" s="215"/>
      <c r="GWZ6" s="215"/>
      <c r="GXA6" s="215"/>
      <c r="GXB6" s="215"/>
      <c r="GXC6" s="215"/>
      <c r="GXD6" s="215"/>
      <c r="GXE6" s="215"/>
      <c r="GXF6" s="215"/>
      <c r="GXG6" s="215"/>
      <c r="GXH6" s="215"/>
      <c r="GXI6" s="215"/>
      <c r="GXJ6" s="215"/>
      <c r="GXK6" s="215"/>
      <c r="GXL6" s="215"/>
      <c r="GXM6" s="215"/>
      <c r="GXN6" s="215"/>
      <c r="GXO6" s="215"/>
      <c r="GXP6" s="215"/>
      <c r="GXQ6" s="215"/>
      <c r="GXR6" s="215"/>
      <c r="GXS6" s="215"/>
      <c r="GXT6" s="215"/>
      <c r="GXU6" s="215"/>
      <c r="GXV6" s="215"/>
      <c r="GXW6" s="215"/>
      <c r="GXX6" s="215"/>
      <c r="GXY6" s="215"/>
      <c r="GXZ6" s="215"/>
      <c r="GYA6" s="215"/>
      <c r="GYB6" s="215"/>
      <c r="GYC6" s="215"/>
      <c r="GYD6" s="215"/>
      <c r="GYE6" s="215"/>
      <c r="GYF6" s="215"/>
      <c r="GYG6" s="215"/>
      <c r="GYH6" s="215"/>
      <c r="GYI6" s="215"/>
      <c r="GYJ6" s="215"/>
      <c r="GYK6" s="215"/>
      <c r="GYL6" s="215"/>
      <c r="GYM6" s="215"/>
      <c r="GYN6" s="215"/>
      <c r="GYO6" s="215"/>
      <c r="GYP6" s="215"/>
      <c r="GYQ6" s="215"/>
      <c r="GYR6" s="215"/>
      <c r="GYS6" s="215"/>
      <c r="GYT6" s="215"/>
      <c r="GYU6" s="215"/>
      <c r="GYV6" s="215"/>
      <c r="GYW6" s="215"/>
      <c r="GYX6" s="215"/>
      <c r="GYY6" s="215"/>
      <c r="GYZ6" s="215"/>
      <c r="GZA6" s="215"/>
      <c r="GZB6" s="215"/>
      <c r="GZC6" s="215"/>
      <c r="GZD6" s="215"/>
      <c r="GZE6" s="215"/>
      <c r="GZF6" s="215"/>
      <c r="GZG6" s="215"/>
      <c r="GZH6" s="215"/>
      <c r="GZI6" s="215"/>
      <c r="GZJ6" s="215"/>
      <c r="GZK6" s="215"/>
      <c r="GZL6" s="215"/>
      <c r="GZM6" s="215"/>
      <c r="GZN6" s="215"/>
      <c r="GZO6" s="215"/>
      <c r="GZP6" s="215"/>
      <c r="GZQ6" s="215"/>
      <c r="GZR6" s="215"/>
      <c r="GZS6" s="215"/>
      <c r="GZT6" s="215"/>
      <c r="GZU6" s="215"/>
      <c r="GZV6" s="215"/>
      <c r="GZW6" s="215"/>
      <c r="GZX6" s="215"/>
      <c r="GZY6" s="215"/>
      <c r="GZZ6" s="215"/>
      <c r="HAA6" s="215"/>
      <c r="HAB6" s="215"/>
      <c r="HAC6" s="215"/>
      <c r="HAD6" s="215"/>
      <c r="HAE6" s="215"/>
      <c r="HAF6" s="215"/>
      <c r="HAG6" s="215"/>
      <c r="HAH6" s="215"/>
      <c r="HAI6" s="215"/>
      <c r="HAJ6" s="215"/>
      <c r="HAK6" s="215"/>
      <c r="HAL6" s="215"/>
      <c r="HAM6" s="215"/>
      <c r="HAN6" s="215"/>
      <c r="HAO6" s="215"/>
      <c r="HAP6" s="215"/>
      <c r="HAQ6" s="215"/>
      <c r="HAR6" s="215"/>
      <c r="HAS6" s="215"/>
      <c r="HAT6" s="215"/>
      <c r="HAU6" s="215"/>
      <c r="HAV6" s="215"/>
      <c r="HAW6" s="215"/>
      <c r="HAX6" s="215"/>
      <c r="HAY6" s="215"/>
      <c r="HAZ6" s="215"/>
      <c r="HBA6" s="215"/>
      <c r="HBB6" s="215"/>
      <c r="HBC6" s="215"/>
      <c r="HBD6" s="215"/>
      <c r="HBE6" s="215"/>
      <c r="HBF6" s="215"/>
      <c r="HBG6" s="215"/>
      <c r="HBH6" s="215"/>
      <c r="HBI6" s="215"/>
      <c r="HBJ6" s="215"/>
      <c r="HBK6" s="215"/>
      <c r="HBL6" s="215"/>
      <c r="HBM6" s="215"/>
      <c r="HBN6" s="215"/>
      <c r="HBO6" s="215"/>
      <c r="HBP6" s="215"/>
      <c r="HBQ6" s="215"/>
      <c r="HBR6" s="215"/>
      <c r="HBS6" s="215"/>
      <c r="HBT6" s="215"/>
      <c r="HBU6" s="215"/>
      <c r="HBV6" s="215"/>
      <c r="HBW6" s="215"/>
      <c r="HBX6" s="215"/>
      <c r="HBY6" s="215"/>
      <c r="HBZ6" s="215"/>
      <c r="HCA6" s="215"/>
      <c r="HCB6" s="215"/>
      <c r="HCC6" s="215"/>
      <c r="HCD6" s="215"/>
      <c r="HCE6" s="215"/>
      <c r="HCF6" s="215"/>
      <c r="HCG6" s="215"/>
      <c r="HCH6" s="215"/>
      <c r="HCI6" s="215"/>
      <c r="HCJ6" s="215"/>
      <c r="HCK6" s="215"/>
      <c r="HCL6" s="215"/>
      <c r="HCM6" s="215"/>
      <c r="HCN6" s="215"/>
      <c r="HCO6" s="215"/>
      <c r="HCP6" s="215"/>
      <c r="HCQ6" s="215"/>
      <c r="HCR6" s="215"/>
      <c r="HCS6" s="215"/>
      <c r="HCT6" s="215"/>
      <c r="HCU6" s="215"/>
      <c r="HCV6" s="215"/>
      <c r="HCW6" s="215"/>
      <c r="HCX6" s="215"/>
      <c r="HCY6" s="215"/>
      <c r="HCZ6" s="215"/>
      <c r="HDA6" s="215"/>
      <c r="HDB6" s="215"/>
      <c r="HDC6" s="215"/>
      <c r="HDD6" s="215"/>
      <c r="HDE6" s="215"/>
      <c r="HDF6" s="215"/>
      <c r="HDG6" s="215"/>
      <c r="HDH6" s="215"/>
      <c r="HDI6" s="215"/>
      <c r="HDJ6" s="215"/>
      <c r="HDK6" s="215"/>
      <c r="HDL6" s="215"/>
      <c r="HDM6" s="215"/>
      <c r="HDN6" s="215"/>
      <c r="HDO6" s="215"/>
      <c r="HDP6" s="215"/>
      <c r="HDQ6" s="215"/>
      <c r="HDR6" s="215"/>
      <c r="HDS6" s="215"/>
      <c r="HDT6" s="215"/>
      <c r="HDU6" s="215"/>
      <c r="HDV6" s="215"/>
      <c r="HDW6" s="215"/>
      <c r="HDX6" s="215"/>
      <c r="HDY6" s="215"/>
      <c r="HDZ6" s="215"/>
      <c r="HEA6" s="215"/>
      <c r="HEB6" s="215"/>
      <c r="HEC6" s="215"/>
      <c r="HED6" s="215"/>
      <c r="HEE6" s="215"/>
      <c r="HEF6" s="215"/>
      <c r="HEG6" s="215"/>
      <c r="HEH6" s="215"/>
      <c r="HEI6" s="215"/>
      <c r="HEJ6" s="215"/>
      <c r="HEK6" s="215"/>
      <c r="HEL6" s="215"/>
      <c r="HEM6" s="215"/>
      <c r="HEN6" s="215"/>
      <c r="HEO6" s="215"/>
      <c r="HEP6" s="215"/>
      <c r="HEQ6" s="215"/>
      <c r="HER6" s="215"/>
      <c r="HES6" s="215"/>
      <c r="HET6" s="215"/>
      <c r="HEU6" s="215"/>
      <c r="HEV6" s="215"/>
      <c r="HEW6" s="215"/>
      <c r="HEX6" s="215"/>
      <c r="HEY6" s="215"/>
      <c r="HEZ6" s="215"/>
      <c r="HFA6" s="215"/>
      <c r="HFB6" s="215"/>
      <c r="HFC6" s="215"/>
      <c r="HFD6" s="215"/>
      <c r="HFE6" s="215"/>
      <c r="HFF6" s="215"/>
      <c r="HFG6" s="215"/>
      <c r="HFH6" s="215"/>
      <c r="HFI6" s="215"/>
      <c r="HFJ6" s="215"/>
      <c r="HFK6" s="215"/>
      <c r="HFL6" s="215"/>
      <c r="HFM6" s="215"/>
      <c r="HFN6" s="215"/>
      <c r="HFO6" s="215"/>
      <c r="HFP6" s="215"/>
      <c r="HFQ6" s="215"/>
      <c r="HFR6" s="215"/>
      <c r="HFS6" s="215"/>
      <c r="HFT6" s="215"/>
      <c r="HFU6" s="215"/>
      <c r="HFV6" s="215"/>
      <c r="HFW6" s="215"/>
      <c r="HFX6" s="215"/>
      <c r="HFY6" s="215"/>
      <c r="HFZ6" s="215"/>
      <c r="HGA6" s="215"/>
      <c r="HGB6" s="215"/>
      <c r="HGC6" s="215"/>
      <c r="HGD6" s="215"/>
      <c r="HGE6" s="215"/>
      <c r="HGF6" s="215"/>
      <c r="HGG6" s="215"/>
      <c r="HGH6" s="215"/>
      <c r="HGI6" s="215"/>
      <c r="HGJ6" s="215"/>
      <c r="HGK6" s="215"/>
      <c r="HGL6" s="215"/>
      <c r="HGM6" s="215"/>
      <c r="HGN6" s="215"/>
      <c r="HGO6" s="215"/>
      <c r="HGP6" s="215"/>
      <c r="HGQ6" s="215"/>
      <c r="HGR6" s="215"/>
      <c r="HGS6" s="215"/>
      <c r="HGT6" s="215"/>
      <c r="HGU6" s="215"/>
      <c r="HGV6" s="215"/>
      <c r="HGW6" s="215"/>
      <c r="HGX6" s="215"/>
      <c r="HGY6" s="215"/>
      <c r="HGZ6" s="215"/>
      <c r="HHA6" s="215"/>
      <c r="HHB6" s="215"/>
      <c r="HHC6" s="215"/>
      <c r="HHD6" s="215"/>
      <c r="HHE6" s="215"/>
      <c r="HHF6" s="215"/>
      <c r="HHG6" s="215"/>
      <c r="HHH6" s="215"/>
      <c r="HHI6" s="215"/>
      <c r="HHJ6" s="215"/>
      <c r="HHK6" s="215"/>
      <c r="HHL6" s="215"/>
      <c r="HHM6" s="215"/>
      <c r="HHN6" s="215"/>
      <c r="HHO6" s="215"/>
      <c r="HHP6" s="215"/>
      <c r="HHQ6" s="215"/>
      <c r="HHR6" s="215"/>
      <c r="HHS6" s="215"/>
      <c r="HHT6" s="215"/>
      <c r="HHU6" s="215"/>
      <c r="HHV6" s="215"/>
      <c r="HHW6" s="215"/>
      <c r="HHX6" s="215"/>
      <c r="HHY6" s="215"/>
      <c r="HHZ6" s="215"/>
      <c r="HIA6" s="215"/>
      <c r="HIB6" s="215"/>
      <c r="HIC6" s="215"/>
      <c r="HID6" s="215"/>
      <c r="HIE6" s="215"/>
      <c r="HIF6" s="215"/>
      <c r="HIG6" s="215"/>
      <c r="HIH6" s="215"/>
      <c r="HII6" s="215"/>
      <c r="HIJ6" s="215"/>
      <c r="HIK6" s="215"/>
      <c r="HIL6" s="215"/>
      <c r="HIM6" s="215"/>
      <c r="HIN6" s="215"/>
      <c r="HIO6" s="215"/>
      <c r="HIP6" s="215"/>
      <c r="HIQ6" s="215"/>
      <c r="HIR6" s="215"/>
      <c r="HIS6" s="215"/>
      <c r="HIT6" s="215"/>
      <c r="HIU6" s="215"/>
      <c r="HIV6" s="215"/>
      <c r="HIW6" s="215"/>
      <c r="HIX6" s="215"/>
      <c r="HIY6" s="215"/>
      <c r="HIZ6" s="215"/>
      <c r="HJA6" s="215"/>
      <c r="HJB6" s="215"/>
      <c r="HJC6" s="215"/>
      <c r="HJD6" s="215"/>
      <c r="HJE6" s="215"/>
      <c r="HJF6" s="215"/>
      <c r="HJG6" s="215"/>
      <c r="HJH6" s="215"/>
      <c r="HJI6" s="215"/>
      <c r="HJJ6" s="215"/>
      <c r="HJK6" s="215"/>
      <c r="HJL6" s="215"/>
      <c r="HJM6" s="215"/>
      <c r="HJN6" s="215"/>
      <c r="HJO6" s="215"/>
      <c r="HJP6" s="215"/>
      <c r="HJQ6" s="215"/>
      <c r="HJR6" s="215"/>
      <c r="HJS6" s="215"/>
      <c r="HJT6" s="215"/>
      <c r="HJU6" s="215"/>
      <c r="HJV6" s="215"/>
      <c r="HJW6" s="215"/>
      <c r="HJX6" s="215"/>
      <c r="HJY6" s="215"/>
      <c r="HJZ6" s="215"/>
      <c r="HKA6" s="215"/>
      <c r="HKB6" s="215"/>
      <c r="HKC6" s="215"/>
      <c r="HKD6" s="215"/>
      <c r="HKE6" s="215"/>
      <c r="HKF6" s="215"/>
      <c r="HKG6" s="215"/>
      <c r="HKH6" s="215"/>
      <c r="HKI6" s="215"/>
      <c r="HKJ6" s="215"/>
      <c r="HKK6" s="215"/>
      <c r="HKL6" s="215"/>
      <c r="HKM6" s="215"/>
      <c r="HKN6" s="215"/>
      <c r="HKO6" s="215"/>
      <c r="HKP6" s="215"/>
      <c r="HKQ6" s="215"/>
      <c r="HKR6" s="215"/>
      <c r="HKS6" s="215"/>
      <c r="HKT6" s="215"/>
      <c r="HKU6" s="215"/>
      <c r="HKV6" s="215"/>
      <c r="HKW6" s="215"/>
      <c r="HKX6" s="215"/>
      <c r="HKY6" s="215"/>
      <c r="HKZ6" s="215"/>
      <c r="HLA6" s="215"/>
      <c r="HLB6" s="215"/>
      <c r="HLC6" s="215"/>
      <c r="HLD6" s="215"/>
      <c r="HLE6" s="215"/>
      <c r="HLF6" s="215"/>
      <c r="HLG6" s="215"/>
      <c r="HLH6" s="215"/>
      <c r="HLI6" s="215"/>
      <c r="HLJ6" s="215"/>
      <c r="HLK6" s="215"/>
      <c r="HLL6" s="215"/>
      <c r="HLM6" s="215"/>
      <c r="HLN6" s="215"/>
      <c r="HLO6" s="215"/>
      <c r="HLP6" s="215"/>
      <c r="HLQ6" s="215"/>
      <c r="HLR6" s="215"/>
      <c r="HLS6" s="215"/>
      <c r="HLT6" s="215"/>
      <c r="HLU6" s="215"/>
      <c r="HLV6" s="215"/>
      <c r="HLW6" s="215"/>
      <c r="HLX6" s="215"/>
      <c r="HLY6" s="215"/>
      <c r="HLZ6" s="215"/>
      <c r="HMA6" s="215"/>
      <c r="HMB6" s="215"/>
      <c r="HMC6" s="215"/>
      <c r="HMD6" s="215"/>
      <c r="HME6" s="215"/>
      <c r="HMF6" s="215"/>
      <c r="HMG6" s="215"/>
      <c r="HMH6" s="215"/>
      <c r="HMI6" s="215"/>
      <c r="HMJ6" s="215"/>
      <c r="HMK6" s="215"/>
      <c r="HML6" s="215"/>
      <c r="HMM6" s="215"/>
      <c r="HMN6" s="215"/>
      <c r="HMO6" s="215"/>
      <c r="HMP6" s="215"/>
      <c r="HMQ6" s="215"/>
      <c r="HMR6" s="215"/>
      <c r="HMS6" s="215"/>
      <c r="HMT6" s="215"/>
      <c r="HMU6" s="215"/>
      <c r="HMV6" s="215"/>
      <c r="HMW6" s="215"/>
      <c r="HMX6" s="215"/>
      <c r="HMY6" s="215"/>
      <c r="HMZ6" s="215"/>
      <c r="HNA6" s="215"/>
      <c r="HNB6" s="215"/>
      <c r="HNC6" s="215"/>
      <c r="HND6" s="215"/>
      <c r="HNE6" s="215"/>
      <c r="HNF6" s="215"/>
      <c r="HNG6" s="215"/>
      <c r="HNH6" s="215"/>
      <c r="HNI6" s="215"/>
      <c r="HNJ6" s="215"/>
      <c r="HNK6" s="215"/>
      <c r="HNL6" s="215"/>
      <c r="HNM6" s="215"/>
      <c r="HNN6" s="215"/>
      <c r="HNO6" s="215"/>
      <c r="HNP6" s="215"/>
      <c r="HNQ6" s="215"/>
      <c r="HNR6" s="215"/>
      <c r="HNS6" s="215"/>
      <c r="HNT6" s="215"/>
      <c r="HNU6" s="215"/>
      <c r="HNV6" s="215"/>
      <c r="HNW6" s="215"/>
      <c r="HNX6" s="215"/>
      <c r="HNY6" s="215"/>
      <c r="HNZ6" s="215"/>
      <c r="HOA6" s="215"/>
      <c r="HOB6" s="215"/>
      <c r="HOC6" s="215"/>
      <c r="HOD6" s="215"/>
      <c r="HOE6" s="215"/>
      <c r="HOF6" s="215"/>
      <c r="HOG6" s="215"/>
      <c r="HOH6" s="215"/>
      <c r="HOI6" s="215"/>
      <c r="HOJ6" s="215"/>
      <c r="HOK6" s="215"/>
      <c r="HOL6" s="215"/>
      <c r="HOM6" s="215"/>
      <c r="HON6" s="215"/>
      <c r="HOO6" s="215"/>
      <c r="HOP6" s="215"/>
      <c r="HOQ6" s="215"/>
      <c r="HOR6" s="215"/>
      <c r="HOS6" s="215"/>
      <c r="HOT6" s="215"/>
      <c r="HOU6" s="215"/>
      <c r="HOV6" s="215"/>
      <c r="HOW6" s="215"/>
      <c r="HOX6" s="215"/>
      <c r="HOY6" s="215"/>
      <c r="HOZ6" s="215"/>
      <c r="HPA6" s="215"/>
      <c r="HPB6" s="215"/>
      <c r="HPC6" s="215"/>
      <c r="HPD6" s="215"/>
      <c r="HPE6" s="215"/>
      <c r="HPF6" s="215"/>
      <c r="HPG6" s="215"/>
      <c r="HPH6" s="215"/>
      <c r="HPI6" s="215"/>
      <c r="HPJ6" s="215"/>
      <c r="HPK6" s="215"/>
      <c r="HPL6" s="215"/>
      <c r="HPM6" s="215"/>
      <c r="HPN6" s="215"/>
      <c r="HPO6" s="215"/>
      <c r="HPP6" s="215"/>
      <c r="HPQ6" s="215"/>
      <c r="HPR6" s="215"/>
      <c r="HPS6" s="215"/>
      <c r="HPT6" s="215"/>
      <c r="HPU6" s="215"/>
      <c r="HPV6" s="215"/>
      <c r="HPW6" s="215"/>
      <c r="HPX6" s="215"/>
      <c r="HPY6" s="215"/>
      <c r="HPZ6" s="215"/>
      <c r="HQA6" s="215"/>
      <c r="HQB6" s="215"/>
      <c r="HQC6" s="215"/>
      <c r="HQD6" s="215"/>
      <c r="HQE6" s="215"/>
      <c r="HQF6" s="215"/>
      <c r="HQG6" s="215"/>
      <c r="HQH6" s="215"/>
      <c r="HQI6" s="215"/>
      <c r="HQJ6" s="215"/>
      <c r="HQK6" s="215"/>
      <c r="HQL6" s="215"/>
      <c r="HQM6" s="215"/>
      <c r="HQN6" s="215"/>
      <c r="HQO6" s="215"/>
      <c r="HQP6" s="215"/>
      <c r="HQQ6" s="215"/>
      <c r="HQR6" s="215"/>
      <c r="HQS6" s="215"/>
      <c r="HQT6" s="215"/>
      <c r="HQU6" s="215"/>
      <c r="HQV6" s="215"/>
      <c r="HQW6" s="215"/>
      <c r="HQX6" s="215"/>
      <c r="HQY6" s="215"/>
      <c r="HQZ6" s="215"/>
      <c r="HRA6" s="215"/>
      <c r="HRB6" s="215"/>
      <c r="HRC6" s="215"/>
      <c r="HRD6" s="215"/>
      <c r="HRE6" s="215"/>
      <c r="HRF6" s="215"/>
      <c r="HRG6" s="215"/>
      <c r="HRH6" s="215"/>
      <c r="HRI6" s="215"/>
      <c r="HRJ6" s="215"/>
      <c r="HRK6" s="215"/>
      <c r="HRL6" s="215"/>
      <c r="HRM6" s="215"/>
      <c r="HRN6" s="215"/>
      <c r="HRO6" s="215"/>
      <c r="HRP6" s="215"/>
      <c r="HRQ6" s="215"/>
      <c r="HRR6" s="215"/>
      <c r="HRS6" s="215"/>
      <c r="HRT6" s="215"/>
      <c r="HRU6" s="215"/>
      <c r="HRV6" s="215"/>
      <c r="HRW6" s="215"/>
      <c r="HRX6" s="215"/>
      <c r="HRY6" s="215"/>
      <c r="HRZ6" s="215"/>
      <c r="HSA6" s="215"/>
      <c r="HSB6" s="215"/>
      <c r="HSC6" s="215"/>
      <c r="HSD6" s="215"/>
      <c r="HSE6" s="215"/>
      <c r="HSF6" s="215"/>
      <c r="HSG6" s="215"/>
      <c r="HSH6" s="215"/>
      <c r="HSI6" s="215"/>
      <c r="HSJ6" s="215"/>
      <c r="HSK6" s="215"/>
      <c r="HSL6" s="215"/>
      <c r="HSM6" s="215"/>
      <c r="HSN6" s="215"/>
      <c r="HSO6" s="215"/>
      <c r="HSP6" s="215"/>
      <c r="HSQ6" s="215"/>
      <c r="HSR6" s="215"/>
      <c r="HSS6" s="215"/>
      <c r="HST6" s="215"/>
      <c r="HSU6" s="215"/>
      <c r="HSV6" s="215"/>
      <c r="HSW6" s="215"/>
      <c r="HSX6" s="215"/>
      <c r="HSY6" s="215"/>
      <c r="HSZ6" s="215"/>
      <c r="HTA6" s="215"/>
      <c r="HTB6" s="215"/>
      <c r="HTC6" s="215"/>
      <c r="HTD6" s="215"/>
      <c r="HTE6" s="215"/>
      <c r="HTF6" s="215"/>
      <c r="HTG6" s="215"/>
      <c r="HTH6" s="215"/>
      <c r="HTI6" s="215"/>
      <c r="HTJ6" s="215"/>
      <c r="HTK6" s="215"/>
      <c r="HTL6" s="215"/>
      <c r="HTM6" s="215"/>
      <c r="HTN6" s="215"/>
      <c r="HTO6" s="215"/>
      <c r="HTP6" s="215"/>
      <c r="HTQ6" s="215"/>
      <c r="HTR6" s="215"/>
      <c r="HTS6" s="215"/>
      <c r="HTT6" s="215"/>
      <c r="HTU6" s="215"/>
      <c r="HTV6" s="215"/>
      <c r="HTW6" s="215"/>
      <c r="HTX6" s="215"/>
      <c r="HTY6" s="215"/>
      <c r="HTZ6" s="215"/>
      <c r="HUA6" s="215"/>
      <c r="HUB6" s="215"/>
      <c r="HUC6" s="215"/>
      <c r="HUD6" s="215"/>
      <c r="HUE6" s="215"/>
      <c r="HUF6" s="215"/>
      <c r="HUG6" s="215"/>
      <c r="HUH6" s="215"/>
      <c r="HUI6" s="215"/>
      <c r="HUJ6" s="215"/>
      <c r="HUK6" s="215"/>
      <c r="HUL6" s="215"/>
      <c r="HUM6" s="215"/>
      <c r="HUN6" s="215"/>
      <c r="HUO6" s="215"/>
      <c r="HUP6" s="215"/>
      <c r="HUQ6" s="215"/>
      <c r="HUR6" s="215"/>
      <c r="HUS6" s="215"/>
      <c r="HUT6" s="215"/>
      <c r="HUU6" s="215"/>
      <c r="HUV6" s="215"/>
      <c r="HUW6" s="215"/>
      <c r="HUX6" s="215"/>
      <c r="HUY6" s="215"/>
      <c r="HUZ6" s="215"/>
      <c r="HVA6" s="215"/>
      <c r="HVB6" s="215"/>
      <c r="HVC6" s="215"/>
      <c r="HVD6" s="215"/>
      <c r="HVE6" s="215"/>
      <c r="HVF6" s="215"/>
      <c r="HVG6" s="215"/>
      <c r="HVH6" s="215"/>
      <c r="HVI6" s="215"/>
      <c r="HVJ6" s="215"/>
      <c r="HVK6" s="215"/>
      <c r="HVL6" s="215"/>
      <c r="HVM6" s="215"/>
      <c r="HVN6" s="215"/>
      <c r="HVO6" s="215"/>
      <c r="HVP6" s="215"/>
      <c r="HVQ6" s="215"/>
      <c r="HVR6" s="215"/>
      <c r="HVS6" s="215"/>
      <c r="HVT6" s="215"/>
      <c r="HVU6" s="215"/>
      <c r="HVV6" s="215"/>
      <c r="HVW6" s="215"/>
      <c r="HVX6" s="215"/>
      <c r="HVY6" s="215"/>
      <c r="HVZ6" s="215"/>
      <c r="HWA6" s="215"/>
      <c r="HWB6" s="215"/>
      <c r="HWC6" s="215"/>
      <c r="HWD6" s="215"/>
      <c r="HWE6" s="215"/>
      <c r="HWF6" s="215"/>
      <c r="HWG6" s="215"/>
      <c r="HWH6" s="215"/>
      <c r="HWI6" s="215"/>
      <c r="HWJ6" s="215"/>
      <c r="HWK6" s="215"/>
      <c r="HWL6" s="215"/>
      <c r="HWM6" s="215"/>
      <c r="HWN6" s="215"/>
      <c r="HWO6" s="215"/>
      <c r="HWP6" s="215"/>
      <c r="HWQ6" s="215"/>
      <c r="HWR6" s="215"/>
      <c r="HWS6" s="215"/>
      <c r="HWT6" s="215"/>
      <c r="HWU6" s="215"/>
      <c r="HWV6" s="215"/>
      <c r="HWW6" s="215"/>
      <c r="HWX6" s="215"/>
      <c r="HWY6" s="215"/>
      <c r="HWZ6" s="215"/>
      <c r="HXA6" s="215"/>
      <c r="HXB6" s="215"/>
      <c r="HXC6" s="215"/>
      <c r="HXD6" s="215"/>
      <c r="HXE6" s="215"/>
      <c r="HXF6" s="215"/>
      <c r="HXG6" s="215"/>
      <c r="HXH6" s="215"/>
      <c r="HXI6" s="215"/>
      <c r="HXJ6" s="215"/>
      <c r="HXK6" s="215"/>
      <c r="HXL6" s="215"/>
      <c r="HXM6" s="215"/>
      <c r="HXN6" s="215"/>
      <c r="HXO6" s="215"/>
      <c r="HXP6" s="215"/>
      <c r="HXQ6" s="215"/>
      <c r="HXR6" s="215"/>
      <c r="HXS6" s="215"/>
      <c r="HXT6" s="215"/>
      <c r="HXU6" s="215"/>
      <c r="HXV6" s="215"/>
      <c r="HXW6" s="215"/>
      <c r="HXX6" s="215"/>
      <c r="HXY6" s="215"/>
      <c r="HXZ6" s="215"/>
      <c r="HYA6" s="215"/>
      <c r="HYB6" s="215"/>
      <c r="HYC6" s="215"/>
      <c r="HYD6" s="215"/>
      <c r="HYE6" s="215"/>
      <c r="HYF6" s="215"/>
      <c r="HYG6" s="215"/>
      <c r="HYH6" s="215"/>
      <c r="HYI6" s="215"/>
      <c r="HYJ6" s="215"/>
      <c r="HYK6" s="215"/>
      <c r="HYL6" s="215"/>
      <c r="HYM6" s="215"/>
      <c r="HYN6" s="215"/>
      <c r="HYO6" s="215"/>
      <c r="HYP6" s="215"/>
      <c r="HYQ6" s="215"/>
      <c r="HYR6" s="215"/>
      <c r="HYS6" s="215"/>
      <c r="HYT6" s="215"/>
      <c r="HYU6" s="215"/>
      <c r="HYV6" s="215"/>
      <c r="HYW6" s="215"/>
      <c r="HYX6" s="215"/>
      <c r="HYY6" s="215"/>
      <c r="HYZ6" s="215"/>
      <c r="HZA6" s="215"/>
      <c r="HZB6" s="215"/>
      <c r="HZC6" s="215"/>
      <c r="HZD6" s="215"/>
      <c r="HZE6" s="215"/>
      <c r="HZF6" s="215"/>
      <c r="HZG6" s="215"/>
      <c r="HZH6" s="215"/>
      <c r="HZI6" s="215"/>
      <c r="HZJ6" s="215"/>
      <c r="HZK6" s="215"/>
      <c r="HZL6" s="215"/>
      <c r="HZM6" s="215"/>
      <c r="HZN6" s="215"/>
      <c r="HZO6" s="215"/>
      <c r="HZP6" s="215"/>
      <c r="HZQ6" s="215"/>
      <c r="HZR6" s="215"/>
      <c r="HZS6" s="215"/>
      <c r="HZT6" s="215"/>
      <c r="HZU6" s="215"/>
      <c r="HZV6" s="215"/>
      <c r="HZW6" s="215"/>
      <c r="HZX6" s="215"/>
      <c r="HZY6" s="215"/>
      <c r="HZZ6" s="215"/>
      <c r="IAA6" s="215"/>
      <c r="IAB6" s="215"/>
      <c r="IAC6" s="215"/>
      <c r="IAD6" s="215"/>
      <c r="IAE6" s="215"/>
      <c r="IAF6" s="215"/>
      <c r="IAG6" s="215"/>
      <c r="IAH6" s="215"/>
      <c r="IAI6" s="215"/>
      <c r="IAJ6" s="215"/>
      <c r="IAK6" s="215"/>
      <c r="IAL6" s="215"/>
      <c r="IAM6" s="215"/>
      <c r="IAN6" s="215"/>
      <c r="IAO6" s="215"/>
      <c r="IAP6" s="215"/>
      <c r="IAQ6" s="215"/>
      <c r="IAR6" s="215"/>
      <c r="IAS6" s="215"/>
      <c r="IAT6" s="215"/>
      <c r="IAU6" s="215"/>
      <c r="IAV6" s="215"/>
      <c r="IAW6" s="215"/>
      <c r="IAX6" s="215"/>
      <c r="IAY6" s="215"/>
      <c r="IAZ6" s="215"/>
      <c r="IBA6" s="215"/>
      <c r="IBB6" s="215"/>
      <c r="IBC6" s="215"/>
      <c r="IBD6" s="215"/>
      <c r="IBE6" s="215"/>
      <c r="IBF6" s="215"/>
      <c r="IBG6" s="215"/>
      <c r="IBH6" s="215"/>
      <c r="IBI6" s="215"/>
      <c r="IBJ6" s="215"/>
      <c r="IBK6" s="215"/>
      <c r="IBL6" s="215"/>
      <c r="IBM6" s="215"/>
      <c r="IBN6" s="215"/>
      <c r="IBO6" s="215"/>
      <c r="IBP6" s="215"/>
      <c r="IBQ6" s="215"/>
      <c r="IBR6" s="215"/>
      <c r="IBS6" s="215"/>
      <c r="IBT6" s="215"/>
      <c r="IBU6" s="215"/>
      <c r="IBV6" s="215"/>
      <c r="IBW6" s="215"/>
      <c r="IBX6" s="215"/>
      <c r="IBY6" s="215"/>
      <c r="IBZ6" s="215"/>
      <c r="ICA6" s="215"/>
      <c r="ICB6" s="215"/>
      <c r="ICC6" s="215"/>
      <c r="ICD6" s="215"/>
      <c r="ICE6" s="215"/>
      <c r="ICF6" s="215"/>
      <c r="ICG6" s="215"/>
      <c r="ICH6" s="215"/>
      <c r="ICI6" s="215"/>
      <c r="ICJ6" s="215"/>
      <c r="ICK6" s="215"/>
      <c r="ICL6" s="215"/>
      <c r="ICM6" s="215"/>
      <c r="ICN6" s="215"/>
      <c r="ICO6" s="215"/>
      <c r="ICP6" s="215"/>
      <c r="ICQ6" s="215"/>
      <c r="ICR6" s="215"/>
      <c r="ICS6" s="215"/>
      <c r="ICT6" s="215"/>
      <c r="ICU6" s="215"/>
      <c r="ICV6" s="215"/>
      <c r="ICW6" s="215"/>
      <c r="ICX6" s="215"/>
      <c r="ICY6" s="215"/>
      <c r="ICZ6" s="215"/>
      <c r="IDA6" s="215"/>
      <c r="IDB6" s="215"/>
      <c r="IDC6" s="215"/>
      <c r="IDD6" s="215"/>
      <c r="IDE6" s="215"/>
      <c r="IDF6" s="215"/>
      <c r="IDG6" s="215"/>
      <c r="IDH6" s="215"/>
      <c r="IDI6" s="215"/>
      <c r="IDJ6" s="215"/>
      <c r="IDK6" s="215"/>
      <c r="IDL6" s="215"/>
      <c r="IDM6" s="215"/>
      <c r="IDN6" s="215"/>
      <c r="IDO6" s="215"/>
      <c r="IDP6" s="215"/>
      <c r="IDQ6" s="215"/>
      <c r="IDR6" s="215"/>
      <c r="IDS6" s="215"/>
      <c r="IDT6" s="215"/>
      <c r="IDU6" s="215"/>
      <c r="IDV6" s="215"/>
      <c r="IDW6" s="215"/>
      <c r="IDX6" s="215"/>
      <c r="IDY6" s="215"/>
      <c r="IDZ6" s="215"/>
      <c r="IEA6" s="215"/>
      <c r="IEB6" s="215"/>
      <c r="IEC6" s="215"/>
      <c r="IED6" s="215"/>
      <c r="IEE6" s="215"/>
      <c r="IEF6" s="215"/>
      <c r="IEG6" s="215"/>
      <c r="IEH6" s="215"/>
      <c r="IEI6" s="215"/>
      <c r="IEJ6" s="215"/>
      <c r="IEK6" s="215"/>
      <c r="IEL6" s="215"/>
      <c r="IEM6" s="215"/>
      <c r="IEN6" s="215"/>
      <c r="IEO6" s="215"/>
      <c r="IEP6" s="215"/>
      <c r="IEQ6" s="215"/>
      <c r="IER6" s="215"/>
      <c r="IES6" s="215"/>
      <c r="IET6" s="215"/>
      <c r="IEU6" s="215"/>
      <c r="IEV6" s="215"/>
      <c r="IEW6" s="215"/>
      <c r="IEX6" s="215"/>
      <c r="IEY6" s="215"/>
      <c r="IEZ6" s="215"/>
      <c r="IFA6" s="215"/>
      <c r="IFB6" s="215"/>
      <c r="IFC6" s="215"/>
      <c r="IFD6" s="215"/>
      <c r="IFE6" s="215"/>
      <c r="IFF6" s="215"/>
      <c r="IFG6" s="215"/>
      <c r="IFH6" s="215"/>
      <c r="IFI6" s="215"/>
      <c r="IFJ6" s="215"/>
      <c r="IFK6" s="215"/>
      <c r="IFL6" s="215"/>
      <c r="IFM6" s="215"/>
      <c r="IFN6" s="215"/>
      <c r="IFO6" s="215"/>
      <c r="IFP6" s="215"/>
      <c r="IFQ6" s="215"/>
      <c r="IFR6" s="215"/>
      <c r="IFS6" s="215"/>
      <c r="IFT6" s="215"/>
      <c r="IFU6" s="215"/>
      <c r="IFV6" s="215"/>
      <c r="IFW6" s="215"/>
      <c r="IFX6" s="215"/>
      <c r="IFY6" s="215"/>
      <c r="IFZ6" s="215"/>
      <c r="IGA6" s="215"/>
      <c r="IGB6" s="215"/>
      <c r="IGC6" s="215"/>
      <c r="IGD6" s="215"/>
      <c r="IGE6" s="215"/>
      <c r="IGF6" s="215"/>
      <c r="IGG6" s="215"/>
      <c r="IGH6" s="215"/>
      <c r="IGI6" s="215"/>
      <c r="IGJ6" s="215"/>
      <c r="IGK6" s="215"/>
      <c r="IGL6" s="215"/>
      <c r="IGM6" s="215"/>
      <c r="IGN6" s="215"/>
      <c r="IGO6" s="215"/>
      <c r="IGP6" s="215"/>
      <c r="IGQ6" s="215"/>
      <c r="IGR6" s="215"/>
      <c r="IGS6" s="215"/>
      <c r="IGT6" s="215"/>
      <c r="IGU6" s="215"/>
      <c r="IGV6" s="215"/>
      <c r="IGW6" s="215"/>
      <c r="IGX6" s="215"/>
      <c r="IGY6" s="215"/>
      <c r="IGZ6" s="215"/>
      <c r="IHA6" s="215"/>
      <c r="IHB6" s="215"/>
      <c r="IHC6" s="215"/>
      <c r="IHD6" s="215"/>
      <c r="IHE6" s="215"/>
      <c r="IHF6" s="215"/>
      <c r="IHG6" s="215"/>
      <c r="IHH6" s="215"/>
      <c r="IHI6" s="215"/>
      <c r="IHJ6" s="215"/>
      <c r="IHK6" s="215"/>
      <c r="IHL6" s="215"/>
      <c r="IHM6" s="215"/>
      <c r="IHN6" s="215"/>
      <c r="IHO6" s="215"/>
      <c r="IHP6" s="215"/>
      <c r="IHQ6" s="215"/>
      <c r="IHR6" s="215"/>
      <c r="IHS6" s="215"/>
      <c r="IHT6" s="215"/>
      <c r="IHU6" s="215"/>
      <c r="IHV6" s="215"/>
      <c r="IHW6" s="215"/>
      <c r="IHX6" s="215"/>
      <c r="IHY6" s="215"/>
      <c r="IHZ6" s="215"/>
      <c r="IIA6" s="215"/>
      <c r="IIB6" s="215"/>
      <c r="IIC6" s="215"/>
      <c r="IID6" s="215"/>
      <c r="IIE6" s="215"/>
      <c r="IIF6" s="215"/>
      <c r="IIG6" s="215"/>
      <c r="IIH6" s="215"/>
      <c r="III6" s="215"/>
      <c r="IIJ6" s="215"/>
      <c r="IIK6" s="215"/>
      <c r="IIL6" s="215"/>
      <c r="IIM6" s="215"/>
      <c r="IIN6" s="215"/>
      <c r="IIO6" s="215"/>
      <c r="IIP6" s="215"/>
      <c r="IIQ6" s="215"/>
      <c r="IIR6" s="215"/>
      <c r="IIS6" s="215"/>
      <c r="IIT6" s="215"/>
      <c r="IIU6" s="215"/>
      <c r="IIV6" s="215"/>
      <c r="IIW6" s="215"/>
      <c r="IIX6" s="215"/>
      <c r="IIY6" s="215"/>
      <c r="IIZ6" s="215"/>
      <c r="IJA6" s="215"/>
      <c r="IJB6" s="215"/>
      <c r="IJC6" s="215"/>
      <c r="IJD6" s="215"/>
      <c r="IJE6" s="215"/>
      <c r="IJF6" s="215"/>
      <c r="IJG6" s="215"/>
      <c r="IJH6" s="215"/>
      <c r="IJI6" s="215"/>
      <c r="IJJ6" s="215"/>
      <c r="IJK6" s="215"/>
      <c r="IJL6" s="215"/>
      <c r="IJM6" s="215"/>
      <c r="IJN6" s="215"/>
      <c r="IJO6" s="215"/>
      <c r="IJP6" s="215"/>
      <c r="IJQ6" s="215"/>
      <c r="IJR6" s="215"/>
      <c r="IJS6" s="215"/>
      <c r="IJT6" s="215"/>
      <c r="IJU6" s="215"/>
      <c r="IJV6" s="215"/>
      <c r="IJW6" s="215"/>
      <c r="IJX6" s="215"/>
      <c r="IJY6" s="215"/>
      <c r="IJZ6" s="215"/>
      <c r="IKA6" s="215"/>
      <c r="IKB6" s="215"/>
      <c r="IKC6" s="215"/>
      <c r="IKD6" s="215"/>
      <c r="IKE6" s="215"/>
      <c r="IKF6" s="215"/>
      <c r="IKG6" s="215"/>
      <c r="IKH6" s="215"/>
      <c r="IKI6" s="215"/>
      <c r="IKJ6" s="215"/>
      <c r="IKK6" s="215"/>
      <c r="IKL6" s="215"/>
      <c r="IKM6" s="215"/>
      <c r="IKN6" s="215"/>
      <c r="IKO6" s="215"/>
      <c r="IKP6" s="215"/>
      <c r="IKQ6" s="215"/>
      <c r="IKR6" s="215"/>
      <c r="IKS6" s="215"/>
      <c r="IKT6" s="215"/>
      <c r="IKU6" s="215"/>
      <c r="IKV6" s="215"/>
      <c r="IKW6" s="215"/>
      <c r="IKX6" s="215"/>
      <c r="IKY6" s="215"/>
      <c r="IKZ6" s="215"/>
      <c r="ILA6" s="215"/>
      <c r="ILB6" s="215"/>
      <c r="ILC6" s="215"/>
      <c r="ILD6" s="215"/>
      <c r="ILE6" s="215"/>
      <c r="ILF6" s="215"/>
      <c r="ILG6" s="215"/>
      <c r="ILH6" s="215"/>
      <c r="ILI6" s="215"/>
      <c r="ILJ6" s="215"/>
      <c r="ILK6" s="215"/>
      <c r="ILL6" s="215"/>
      <c r="ILM6" s="215"/>
      <c r="ILN6" s="215"/>
      <c r="ILO6" s="215"/>
      <c r="ILP6" s="215"/>
      <c r="ILQ6" s="215"/>
      <c r="ILR6" s="215"/>
      <c r="ILS6" s="215"/>
      <c r="ILT6" s="215"/>
      <c r="ILU6" s="215"/>
      <c r="ILV6" s="215"/>
      <c r="ILW6" s="215"/>
      <c r="ILX6" s="215"/>
      <c r="ILY6" s="215"/>
      <c r="ILZ6" s="215"/>
      <c r="IMA6" s="215"/>
      <c r="IMB6" s="215"/>
      <c r="IMC6" s="215"/>
      <c r="IMD6" s="215"/>
      <c r="IME6" s="215"/>
      <c r="IMF6" s="215"/>
      <c r="IMG6" s="215"/>
      <c r="IMH6" s="215"/>
      <c r="IMI6" s="215"/>
      <c r="IMJ6" s="215"/>
      <c r="IMK6" s="215"/>
      <c r="IML6" s="215"/>
      <c r="IMM6" s="215"/>
      <c r="IMN6" s="215"/>
      <c r="IMO6" s="215"/>
      <c r="IMP6" s="215"/>
      <c r="IMQ6" s="215"/>
      <c r="IMR6" s="215"/>
      <c r="IMS6" s="215"/>
      <c r="IMT6" s="215"/>
      <c r="IMU6" s="215"/>
      <c r="IMV6" s="215"/>
      <c r="IMW6" s="215"/>
      <c r="IMX6" s="215"/>
      <c r="IMY6" s="215"/>
      <c r="IMZ6" s="215"/>
      <c r="INA6" s="215"/>
      <c r="INB6" s="215"/>
      <c r="INC6" s="215"/>
      <c r="IND6" s="215"/>
      <c r="INE6" s="215"/>
      <c r="INF6" s="215"/>
      <c r="ING6" s="215"/>
      <c r="INH6" s="215"/>
      <c r="INI6" s="215"/>
      <c r="INJ6" s="215"/>
      <c r="INK6" s="215"/>
      <c r="INL6" s="215"/>
      <c r="INM6" s="215"/>
      <c r="INN6" s="215"/>
      <c r="INO6" s="215"/>
      <c r="INP6" s="215"/>
      <c r="INQ6" s="215"/>
      <c r="INR6" s="215"/>
      <c r="INS6" s="215"/>
      <c r="INT6" s="215"/>
      <c r="INU6" s="215"/>
      <c r="INV6" s="215"/>
      <c r="INW6" s="215"/>
      <c r="INX6" s="215"/>
      <c r="INY6" s="215"/>
      <c r="INZ6" s="215"/>
      <c r="IOA6" s="215"/>
      <c r="IOB6" s="215"/>
      <c r="IOC6" s="215"/>
      <c r="IOD6" s="215"/>
      <c r="IOE6" s="215"/>
      <c r="IOF6" s="215"/>
      <c r="IOG6" s="215"/>
      <c r="IOH6" s="215"/>
      <c r="IOI6" s="215"/>
      <c r="IOJ6" s="215"/>
      <c r="IOK6" s="215"/>
      <c r="IOL6" s="215"/>
      <c r="IOM6" s="215"/>
      <c r="ION6" s="215"/>
      <c r="IOO6" s="215"/>
      <c r="IOP6" s="215"/>
      <c r="IOQ6" s="215"/>
      <c r="IOR6" s="215"/>
      <c r="IOS6" s="215"/>
      <c r="IOT6" s="215"/>
      <c r="IOU6" s="215"/>
      <c r="IOV6" s="215"/>
      <c r="IOW6" s="215"/>
      <c r="IOX6" s="215"/>
      <c r="IOY6" s="215"/>
      <c r="IOZ6" s="215"/>
      <c r="IPA6" s="215"/>
      <c r="IPB6" s="215"/>
      <c r="IPC6" s="215"/>
      <c r="IPD6" s="215"/>
      <c r="IPE6" s="215"/>
      <c r="IPF6" s="215"/>
      <c r="IPG6" s="215"/>
      <c r="IPH6" s="215"/>
      <c r="IPI6" s="215"/>
      <c r="IPJ6" s="215"/>
      <c r="IPK6" s="215"/>
      <c r="IPL6" s="215"/>
      <c r="IPM6" s="215"/>
      <c r="IPN6" s="215"/>
      <c r="IPO6" s="215"/>
      <c r="IPP6" s="215"/>
      <c r="IPQ6" s="215"/>
      <c r="IPR6" s="215"/>
      <c r="IPS6" s="215"/>
      <c r="IPT6" s="215"/>
      <c r="IPU6" s="215"/>
      <c r="IPV6" s="215"/>
      <c r="IPW6" s="215"/>
      <c r="IPX6" s="215"/>
      <c r="IPY6" s="215"/>
      <c r="IPZ6" s="215"/>
      <c r="IQA6" s="215"/>
      <c r="IQB6" s="215"/>
      <c r="IQC6" s="215"/>
      <c r="IQD6" s="215"/>
      <c r="IQE6" s="215"/>
      <c r="IQF6" s="215"/>
      <c r="IQG6" s="215"/>
      <c r="IQH6" s="215"/>
      <c r="IQI6" s="215"/>
      <c r="IQJ6" s="215"/>
      <c r="IQK6" s="215"/>
      <c r="IQL6" s="215"/>
      <c r="IQM6" s="215"/>
      <c r="IQN6" s="215"/>
      <c r="IQO6" s="215"/>
      <c r="IQP6" s="215"/>
      <c r="IQQ6" s="215"/>
      <c r="IQR6" s="215"/>
      <c r="IQS6" s="215"/>
      <c r="IQT6" s="215"/>
      <c r="IQU6" s="215"/>
      <c r="IQV6" s="215"/>
      <c r="IQW6" s="215"/>
      <c r="IQX6" s="215"/>
      <c r="IQY6" s="215"/>
      <c r="IQZ6" s="215"/>
      <c r="IRA6" s="215"/>
      <c r="IRB6" s="215"/>
      <c r="IRC6" s="215"/>
      <c r="IRD6" s="215"/>
      <c r="IRE6" s="215"/>
      <c r="IRF6" s="215"/>
      <c r="IRG6" s="215"/>
      <c r="IRH6" s="215"/>
      <c r="IRI6" s="215"/>
      <c r="IRJ6" s="215"/>
      <c r="IRK6" s="215"/>
      <c r="IRL6" s="215"/>
      <c r="IRM6" s="215"/>
      <c r="IRN6" s="215"/>
      <c r="IRO6" s="215"/>
      <c r="IRP6" s="215"/>
      <c r="IRQ6" s="215"/>
      <c r="IRR6" s="215"/>
      <c r="IRS6" s="215"/>
      <c r="IRT6" s="215"/>
      <c r="IRU6" s="215"/>
      <c r="IRV6" s="215"/>
      <c r="IRW6" s="215"/>
      <c r="IRX6" s="215"/>
      <c r="IRY6" s="215"/>
      <c r="IRZ6" s="215"/>
      <c r="ISA6" s="215"/>
      <c r="ISB6" s="215"/>
      <c r="ISC6" s="215"/>
      <c r="ISD6" s="215"/>
      <c r="ISE6" s="215"/>
      <c r="ISF6" s="215"/>
      <c r="ISG6" s="215"/>
      <c r="ISH6" s="215"/>
      <c r="ISI6" s="215"/>
      <c r="ISJ6" s="215"/>
      <c r="ISK6" s="215"/>
      <c r="ISL6" s="215"/>
      <c r="ISM6" s="215"/>
      <c r="ISN6" s="215"/>
      <c r="ISO6" s="215"/>
      <c r="ISP6" s="215"/>
      <c r="ISQ6" s="215"/>
      <c r="ISR6" s="215"/>
      <c r="ISS6" s="215"/>
      <c r="IST6" s="215"/>
      <c r="ISU6" s="215"/>
      <c r="ISV6" s="215"/>
      <c r="ISW6" s="215"/>
      <c r="ISX6" s="215"/>
      <c r="ISY6" s="215"/>
      <c r="ISZ6" s="215"/>
      <c r="ITA6" s="215"/>
      <c r="ITB6" s="215"/>
      <c r="ITC6" s="215"/>
      <c r="ITD6" s="215"/>
      <c r="ITE6" s="215"/>
      <c r="ITF6" s="215"/>
      <c r="ITG6" s="215"/>
      <c r="ITH6" s="215"/>
      <c r="ITI6" s="215"/>
      <c r="ITJ6" s="215"/>
      <c r="ITK6" s="215"/>
      <c r="ITL6" s="215"/>
      <c r="ITM6" s="215"/>
      <c r="ITN6" s="215"/>
      <c r="ITO6" s="215"/>
      <c r="ITP6" s="215"/>
      <c r="ITQ6" s="215"/>
      <c r="ITR6" s="215"/>
      <c r="ITS6" s="215"/>
      <c r="ITT6" s="215"/>
      <c r="ITU6" s="215"/>
      <c r="ITV6" s="215"/>
      <c r="ITW6" s="215"/>
      <c r="ITX6" s="215"/>
      <c r="ITY6" s="215"/>
      <c r="ITZ6" s="215"/>
      <c r="IUA6" s="215"/>
      <c r="IUB6" s="215"/>
      <c r="IUC6" s="215"/>
      <c r="IUD6" s="215"/>
      <c r="IUE6" s="215"/>
      <c r="IUF6" s="215"/>
      <c r="IUG6" s="215"/>
      <c r="IUH6" s="215"/>
      <c r="IUI6" s="215"/>
      <c r="IUJ6" s="215"/>
      <c r="IUK6" s="215"/>
      <c r="IUL6" s="215"/>
      <c r="IUM6" s="215"/>
      <c r="IUN6" s="215"/>
      <c r="IUO6" s="215"/>
      <c r="IUP6" s="215"/>
      <c r="IUQ6" s="215"/>
      <c r="IUR6" s="215"/>
      <c r="IUS6" s="215"/>
      <c r="IUT6" s="215"/>
      <c r="IUU6" s="215"/>
      <c r="IUV6" s="215"/>
      <c r="IUW6" s="215"/>
      <c r="IUX6" s="215"/>
      <c r="IUY6" s="215"/>
      <c r="IUZ6" s="215"/>
      <c r="IVA6" s="215"/>
      <c r="IVB6" s="215"/>
      <c r="IVC6" s="215"/>
      <c r="IVD6" s="215"/>
      <c r="IVE6" s="215"/>
      <c r="IVF6" s="215"/>
      <c r="IVG6" s="215"/>
      <c r="IVH6" s="215"/>
      <c r="IVI6" s="215"/>
      <c r="IVJ6" s="215"/>
      <c r="IVK6" s="215"/>
      <c r="IVL6" s="215"/>
      <c r="IVM6" s="215"/>
      <c r="IVN6" s="215"/>
      <c r="IVO6" s="215"/>
      <c r="IVP6" s="215"/>
      <c r="IVQ6" s="215"/>
      <c r="IVR6" s="215"/>
      <c r="IVS6" s="215"/>
      <c r="IVT6" s="215"/>
      <c r="IVU6" s="215"/>
      <c r="IVV6" s="215"/>
      <c r="IVW6" s="215"/>
      <c r="IVX6" s="215"/>
      <c r="IVY6" s="215"/>
      <c r="IVZ6" s="215"/>
      <c r="IWA6" s="215"/>
      <c r="IWB6" s="215"/>
      <c r="IWC6" s="215"/>
      <c r="IWD6" s="215"/>
      <c r="IWE6" s="215"/>
      <c r="IWF6" s="215"/>
      <c r="IWG6" s="215"/>
      <c r="IWH6" s="215"/>
      <c r="IWI6" s="215"/>
      <c r="IWJ6" s="215"/>
      <c r="IWK6" s="215"/>
      <c r="IWL6" s="215"/>
      <c r="IWM6" s="215"/>
      <c r="IWN6" s="215"/>
      <c r="IWO6" s="215"/>
      <c r="IWP6" s="215"/>
      <c r="IWQ6" s="215"/>
      <c r="IWR6" s="215"/>
      <c r="IWS6" s="215"/>
      <c r="IWT6" s="215"/>
      <c r="IWU6" s="215"/>
      <c r="IWV6" s="215"/>
      <c r="IWW6" s="215"/>
      <c r="IWX6" s="215"/>
      <c r="IWY6" s="215"/>
      <c r="IWZ6" s="215"/>
      <c r="IXA6" s="215"/>
      <c r="IXB6" s="215"/>
      <c r="IXC6" s="215"/>
      <c r="IXD6" s="215"/>
      <c r="IXE6" s="215"/>
      <c r="IXF6" s="215"/>
      <c r="IXG6" s="215"/>
      <c r="IXH6" s="215"/>
      <c r="IXI6" s="215"/>
      <c r="IXJ6" s="215"/>
      <c r="IXK6" s="215"/>
      <c r="IXL6" s="215"/>
      <c r="IXM6" s="215"/>
      <c r="IXN6" s="215"/>
      <c r="IXO6" s="215"/>
      <c r="IXP6" s="215"/>
      <c r="IXQ6" s="215"/>
      <c r="IXR6" s="215"/>
      <c r="IXS6" s="215"/>
      <c r="IXT6" s="215"/>
      <c r="IXU6" s="215"/>
      <c r="IXV6" s="215"/>
      <c r="IXW6" s="215"/>
      <c r="IXX6" s="215"/>
      <c r="IXY6" s="215"/>
      <c r="IXZ6" s="215"/>
      <c r="IYA6" s="215"/>
      <c r="IYB6" s="215"/>
      <c r="IYC6" s="215"/>
      <c r="IYD6" s="215"/>
      <c r="IYE6" s="215"/>
      <c r="IYF6" s="215"/>
      <c r="IYG6" s="215"/>
      <c r="IYH6" s="215"/>
      <c r="IYI6" s="215"/>
      <c r="IYJ6" s="215"/>
      <c r="IYK6" s="215"/>
      <c r="IYL6" s="215"/>
      <c r="IYM6" s="215"/>
      <c r="IYN6" s="215"/>
      <c r="IYO6" s="215"/>
      <c r="IYP6" s="215"/>
      <c r="IYQ6" s="215"/>
      <c r="IYR6" s="215"/>
      <c r="IYS6" s="215"/>
      <c r="IYT6" s="215"/>
      <c r="IYU6" s="215"/>
      <c r="IYV6" s="215"/>
      <c r="IYW6" s="215"/>
      <c r="IYX6" s="215"/>
      <c r="IYY6" s="215"/>
      <c r="IYZ6" s="215"/>
      <c r="IZA6" s="215"/>
      <c r="IZB6" s="215"/>
      <c r="IZC6" s="215"/>
      <c r="IZD6" s="215"/>
      <c r="IZE6" s="215"/>
      <c r="IZF6" s="215"/>
      <c r="IZG6" s="215"/>
      <c r="IZH6" s="215"/>
      <c r="IZI6" s="215"/>
      <c r="IZJ6" s="215"/>
      <c r="IZK6" s="215"/>
      <c r="IZL6" s="215"/>
      <c r="IZM6" s="215"/>
      <c r="IZN6" s="215"/>
      <c r="IZO6" s="215"/>
      <c r="IZP6" s="215"/>
      <c r="IZQ6" s="215"/>
      <c r="IZR6" s="215"/>
      <c r="IZS6" s="215"/>
      <c r="IZT6" s="215"/>
      <c r="IZU6" s="215"/>
      <c r="IZV6" s="215"/>
      <c r="IZW6" s="215"/>
      <c r="IZX6" s="215"/>
      <c r="IZY6" s="215"/>
      <c r="IZZ6" s="215"/>
      <c r="JAA6" s="215"/>
      <c r="JAB6" s="215"/>
      <c r="JAC6" s="215"/>
      <c r="JAD6" s="215"/>
      <c r="JAE6" s="215"/>
      <c r="JAF6" s="215"/>
      <c r="JAG6" s="215"/>
      <c r="JAH6" s="215"/>
      <c r="JAI6" s="215"/>
      <c r="JAJ6" s="215"/>
      <c r="JAK6" s="215"/>
      <c r="JAL6" s="215"/>
      <c r="JAM6" s="215"/>
      <c r="JAN6" s="215"/>
      <c r="JAO6" s="215"/>
      <c r="JAP6" s="215"/>
      <c r="JAQ6" s="215"/>
      <c r="JAR6" s="215"/>
      <c r="JAS6" s="215"/>
      <c r="JAT6" s="215"/>
      <c r="JAU6" s="215"/>
      <c r="JAV6" s="215"/>
      <c r="JAW6" s="215"/>
      <c r="JAX6" s="215"/>
      <c r="JAY6" s="215"/>
      <c r="JAZ6" s="215"/>
      <c r="JBA6" s="215"/>
      <c r="JBB6" s="215"/>
      <c r="JBC6" s="215"/>
      <c r="JBD6" s="215"/>
      <c r="JBE6" s="215"/>
      <c r="JBF6" s="215"/>
      <c r="JBG6" s="215"/>
      <c r="JBH6" s="215"/>
      <c r="JBI6" s="215"/>
      <c r="JBJ6" s="215"/>
      <c r="JBK6" s="215"/>
      <c r="JBL6" s="215"/>
      <c r="JBM6" s="215"/>
      <c r="JBN6" s="215"/>
      <c r="JBO6" s="215"/>
      <c r="JBP6" s="215"/>
      <c r="JBQ6" s="215"/>
      <c r="JBR6" s="215"/>
      <c r="JBS6" s="215"/>
      <c r="JBT6" s="215"/>
      <c r="JBU6" s="215"/>
      <c r="JBV6" s="215"/>
      <c r="JBW6" s="215"/>
      <c r="JBX6" s="215"/>
      <c r="JBY6" s="215"/>
      <c r="JBZ6" s="215"/>
      <c r="JCA6" s="215"/>
      <c r="JCB6" s="215"/>
      <c r="JCC6" s="215"/>
      <c r="JCD6" s="215"/>
      <c r="JCE6" s="215"/>
      <c r="JCF6" s="215"/>
      <c r="JCG6" s="215"/>
      <c r="JCH6" s="215"/>
      <c r="JCI6" s="215"/>
      <c r="JCJ6" s="215"/>
      <c r="JCK6" s="215"/>
      <c r="JCL6" s="215"/>
      <c r="JCM6" s="215"/>
      <c r="JCN6" s="215"/>
      <c r="JCO6" s="215"/>
      <c r="JCP6" s="215"/>
      <c r="JCQ6" s="215"/>
      <c r="JCR6" s="215"/>
      <c r="JCS6" s="215"/>
      <c r="JCT6" s="215"/>
      <c r="JCU6" s="215"/>
      <c r="JCV6" s="215"/>
      <c r="JCW6" s="215"/>
      <c r="JCX6" s="215"/>
      <c r="JCY6" s="215"/>
      <c r="JCZ6" s="215"/>
      <c r="JDA6" s="215"/>
      <c r="JDB6" s="215"/>
      <c r="JDC6" s="215"/>
      <c r="JDD6" s="215"/>
      <c r="JDE6" s="215"/>
      <c r="JDF6" s="215"/>
      <c r="JDG6" s="215"/>
      <c r="JDH6" s="215"/>
      <c r="JDI6" s="215"/>
      <c r="JDJ6" s="215"/>
      <c r="JDK6" s="215"/>
      <c r="JDL6" s="215"/>
      <c r="JDM6" s="215"/>
      <c r="JDN6" s="215"/>
      <c r="JDO6" s="215"/>
      <c r="JDP6" s="215"/>
      <c r="JDQ6" s="215"/>
      <c r="JDR6" s="215"/>
      <c r="JDS6" s="215"/>
      <c r="JDT6" s="215"/>
      <c r="JDU6" s="215"/>
      <c r="JDV6" s="215"/>
      <c r="JDW6" s="215"/>
      <c r="JDX6" s="215"/>
      <c r="JDY6" s="215"/>
      <c r="JDZ6" s="215"/>
      <c r="JEA6" s="215"/>
      <c r="JEB6" s="215"/>
      <c r="JEC6" s="215"/>
      <c r="JED6" s="215"/>
      <c r="JEE6" s="215"/>
      <c r="JEF6" s="215"/>
      <c r="JEG6" s="215"/>
      <c r="JEH6" s="215"/>
      <c r="JEI6" s="215"/>
      <c r="JEJ6" s="215"/>
      <c r="JEK6" s="215"/>
      <c r="JEL6" s="215"/>
      <c r="JEM6" s="215"/>
      <c r="JEN6" s="215"/>
      <c r="JEO6" s="215"/>
      <c r="JEP6" s="215"/>
      <c r="JEQ6" s="215"/>
      <c r="JER6" s="215"/>
      <c r="JES6" s="215"/>
      <c r="JET6" s="215"/>
      <c r="JEU6" s="215"/>
      <c r="JEV6" s="215"/>
      <c r="JEW6" s="215"/>
      <c r="JEX6" s="215"/>
      <c r="JEY6" s="215"/>
      <c r="JEZ6" s="215"/>
      <c r="JFA6" s="215"/>
      <c r="JFB6" s="215"/>
      <c r="JFC6" s="215"/>
      <c r="JFD6" s="215"/>
      <c r="JFE6" s="215"/>
      <c r="JFF6" s="215"/>
      <c r="JFG6" s="215"/>
      <c r="JFH6" s="215"/>
      <c r="JFI6" s="215"/>
      <c r="JFJ6" s="215"/>
      <c r="JFK6" s="215"/>
      <c r="JFL6" s="215"/>
      <c r="JFM6" s="215"/>
      <c r="JFN6" s="215"/>
      <c r="JFO6" s="215"/>
      <c r="JFP6" s="215"/>
      <c r="JFQ6" s="215"/>
      <c r="JFR6" s="215"/>
      <c r="JFS6" s="215"/>
      <c r="JFT6" s="215"/>
      <c r="JFU6" s="215"/>
      <c r="JFV6" s="215"/>
      <c r="JFW6" s="215"/>
      <c r="JFX6" s="215"/>
      <c r="JFY6" s="215"/>
      <c r="JFZ6" s="215"/>
      <c r="JGA6" s="215"/>
      <c r="JGB6" s="215"/>
      <c r="JGC6" s="215"/>
      <c r="JGD6" s="215"/>
      <c r="JGE6" s="215"/>
      <c r="JGF6" s="215"/>
      <c r="JGG6" s="215"/>
      <c r="JGH6" s="215"/>
      <c r="JGI6" s="215"/>
      <c r="JGJ6" s="215"/>
      <c r="JGK6" s="215"/>
      <c r="JGL6" s="215"/>
      <c r="JGM6" s="215"/>
      <c r="JGN6" s="215"/>
      <c r="JGO6" s="215"/>
      <c r="JGP6" s="215"/>
      <c r="JGQ6" s="215"/>
      <c r="JGR6" s="215"/>
      <c r="JGS6" s="215"/>
      <c r="JGT6" s="215"/>
      <c r="JGU6" s="215"/>
      <c r="JGV6" s="215"/>
      <c r="JGW6" s="215"/>
      <c r="JGX6" s="215"/>
      <c r="JGY6" s="215"/>
      <c r="JGZ6" s="215"/>
      <c r="JHA6" s="215"/>
      <c r="JHB6" s="215"/>
      <c r="JHC6" s="215"/>
      <c r="JHD6" s="215"/>
      <c r="JHE6" s="215"/>
      <c r="JHF6" s="215"/>
      <c r="JHG6" s="215"/>
      <c r="JHH6" s="215"/>
      <c r="JHI6" s="215"/>
      <c r="JHJ6" s="215"/>
      <c r="JHK6" s="215"/>
      <c r="JHL6" s="215"/>
      <c r="JHM6" s="215"/>
      <c r="JHN6" s="215"/>
      <c r="JHO6" s="215"/>
      <c r="JHP6" s="215"/>
      <c r="JHQ6" s="215"/>
      <c r="JHR6" s="215"/>
      <c r="JHS6" s="215"/>
      <c r="JHT6" s="215"/>
      <c r="JHU6" s="215"/>
      <c r="JHV6" s="215"/>
      <c r="JHW6" s="215"/>
      <c r="JHX6" s="215"/>
      <c r="JHY6" s="215"/>
      <c r="JHZ6" s="215"/>
      <c r="JIA6" s="215"/>
      <c r="JIB6" s="215"/>
      <c r="JIC6" s="215"/>
      <c r="JID6" s="215"/>
      <c r="JIE6" s="215"/>
      <c r="JIF6" s="215"/>
      <c r="JIG6" s="215"/>
      <c r="JIH6" s="215"/>
      <c r="JII6" s="215"/>
      <c r="JIJ6" s="215"/>
      <c r="JIK6" s="215"/>
      <c r="JIL6" s="215"/>
      <c r="JIM6" s="215"/>
      <c r="JIN6" s="215"/>
      <c r="JIO6" s="215"/>
      <c r="JIP6" s="215"/>
      <c r="JIQ6" s="215"/>
      <c r="JIR6" s="215"/>
      <c r="JIS6" s="215"/>
      <c r="JIT6" s="215"/>
      <c r="JIU6" s="215"/>
      <c r="JIV6" s="215"/>
      <c r="JIW6" s="215"/>
      <c r="JIX6" s="215"/>
      <c r="JIY6" s="215"/>
      <c r="JIZ6" s="215"/>
      <c r="JJA6" s="215"/>
      <c r="JJB6" s="215"/>
      <c r="JJC6" s="215"/>
      <c r="JJD6" s="215"/>
      <c r="JJE6" s="215"/>
      <c r="JJF6" s="215"/>
      <c r="JJG6" s="215"/>
      <c r="JJH6" s="215"/>
      <c r="JJI6" s="215"/>
      <c r="JJJ6" s="215"/>
      <c r="JJK6" s="215"/>
      <c r="JJL6" s="215"/>
      <c r="JJM6" s="215"/>
      <c r="JJN6" s="215"/>
      <c r="JJO6" s="215"/>
      <c r="JJP6" s="215"/>
      <c r="JJQ6" s="215"/>
      <c r="JJR6" s="215"/>
      <c r="JJS6" s="215"/>
      <c r="JJT6" s="215"/>
      <c r="JJU6" s="215"/>
      <c r="JJV6" s="215"/>
      <c r="JJW6" s="215"/>
      <c r="JJX6" s="215"/>
      <c r="JJY6" s="215"/>
      <c r="JJZ6" s="215"/>
      <c r="JKA6" s="215"/>
      <c r="JKB6" s="215"/>
      <c r="JKC6" s="215"/>
      <c r="JKD6" s="215"/>
      <c r="JKE6" s="215"/>
      <c r="JKF6" s="215"/>
      <c r="JKG6" s="215"/>
      <c r="JKH6" s="215"/>
      <c r="JKI6" s="215"/>
      <c r="JKJ6" s="215"/>
      <c r="JKK6" s="215"/>
      <c r="JKL6" s="215"/>
      <c r="JKM6" s="215"/>
      <c r="JKN6" s="215"/>
      <c r="JKO6" s="215"/>
      <c r="JKP6" s="215"/>
      <c r="JKQ6" s="215"/>
      <c r="JKR6" s="215"/>
      <c r="JKS6" s="215"/>
      <c r="JKT6" s="215"/>
      <c r="JKU6" s="215"/>
      <c r="JKV6" s="215"/>
      <c r="JKW6" s="215"/>
      <c r="JKX6" s="215"/>
      <c r="JKY6" s="215"/>
      <c r="JKZ6" s="215"/>
      <c r="JLA6" s="215"/>
      <c r="JLB6" s="215"/>
      <c r="JLC6" s="215"/>
      <c r="JLD6" s="215"/>
      <c r="JLE6" s="215"/>
      <c r="JLF6" s="215"/>
      <c r="JLG6" s="215"/>
      <c r="JLH6" s="215"/>
      <c r="JLI6" s="215"/>
      <c r="JLJ6" s="215"/>
      <c r="JLK6" s="215"/>
      <c r="JLL6" s="215"/>
      <c r="JLM6" s="215"/>
      <c r="JLN6" s="215"/>
      <c r="JLO6" s="215"/>
      <c r="JLP6" s="215"/>
      <c r="JLQ6" s="215"/>
      <c r="JLR6" s="215"/>
      <c r="JLS6" s="215"/>
      <c r="JLT6" s="215"/>
      <c r="JLU6" s="215"/>
      <c r="JLV6" s="215"/>
      <c r="JLW6" s="215"/>
      <c r="JLX6" s="215"/>
      <c r="JLY6" s="215"/>
      <c r="JLZ6" s="215"/>
      <c r="JMA6" s="215"/>
      <c r="JMB6" s="215"/>
      <c r="JMC6" s="215"/>
      <c r="JMD6" s="215"/>
      <c r="JME6" s="215"/>
      <c r="JMF6" s="215"/>
      <c r="JMG6" s="215"/>
      <c r="JMH6" s="215"/>
      <c r="JMI6" s="215"/>
      <c r="JMJ6" s="215"/>
      <c r="JMK6" s="215"/>
      <c r="JML6" s="215"/>
      <c r="JMM6" s="215"/>
      <c r="JMN6" s="215"/>
      <c r="JMO6" s="215"/>
      <c r="JMP6" s="215"/>
      <c r="JMQ6" s="215"/>
      <c r="JMR6" s="215"/>
      <c r="JMS6" s="215"/>
      <c r="JMT6" s="215"/>
      <c r="JMU6" s="215"/>
      <c r="JMV6" s="215"/>
      <c r="JMW6" s="215"/>
      <c r="JMX6" s="215"/>
      <c r="JMY6" s="215"/>
      <c r="JMZ6" s="215"/>
      <c r="JNA6" s="215"/>
      <c r="JNB6" s="215"/>
      <c r="JNC6" s="215"/>
      <c r="JND6" s="215"/>
      <c r="JNE6" s="215"/>
      <c r="JNF6" s="215"/>
      <c r="JNG6" s="215"/>
      <c r="JNH6" s="215"/>
      <c r="JNI6" s="215"/>
      <c r="JNJ6" s="215"/>
      <c r="JNK6" s="215"/>
      <c r="JNL6" s="215"/>
      <c r="JNM6" s="215"/>
      <c r="JNN6" s="215"/>
      <c r="JNO6" s="215"/>
      <c r="JNP6" s="215"/>
      <c r="JNQ6" s="215"/>
      <c r="JNR6" s="215"/>
      <c r="JNS6" s="215"/>
      <c r="JNT6" s="215"/>
      <c r="JNU6" s="215"/>
      <c r="JNV6" s="215"/>
      <c r="JNW6" s="215"/>
      <c r="JNX6" s="215"/>
      <c r="JNY6" s="215"/>
      <c r="JNZ6" s="215"/>
      <c r="JOA6" s="215"/>
      <c r="JOB6" s="215"/>
      <c r="JOC6" s="215"/>
      <c r="JOD6" s="215"/>
      <c r="JOE6" s="215"/>
      <c r="JOF6" s="215"/>
      <c r="JOG6" s="215"/>
      <c r="JOH6" s="215"/>
      <c r="JOI6" s="215"/>
      <c r="JOJ6" s="215"/>
      <c r="JOK6" s="215"/>
      <c r="JOL6" s="215"/>
      <c r="JOM6" s="215"/>
      <c r="JON6" s="215"/>
      <c r="JOO6" s="215"/>
      <c r="JOP6" s="215"/>
      <c r="JOQ6" s="215"/>
      <c r="JOR6" s="215"/>
      <c r="JOS6" s="215"/>
      <c r="JOT6" s="215"/>
      <c r="JOU6" s="215"/>
      <c r="JOV6" s="215"/>
      <c r="JOW6" s="215"/>
      <c r="JOX6" s="215"/>
      <c r="JOY6" s="215"/>
      <c r="JOZ6" s="215"/>
      <c r="JPA6" s="215"/>
      <c r="JPB6" s="215"/>
      <c r="JPC6" s="215"/>
      <c r="JPD6" s="215"/>
      <c r="JPE6" s="215"/>
      <c r="JPF6" s="215"/>
      <c r="JPG6" s="215"/>
      <c r="JPH6" s="215"/>
      <c r="JPI6" s="215"/>
      <c r="JPJ6" s="215"/>
      <c r="JPK6" s="215"/>
      <c r="JPL6" s="215"/>
      <c r="JPM6" s="215"/>
      <c r="JPN6" s="215"/>
      <c r="JPO6" s="215"/>
      <c r="JPP6" s="215"/>
      <c r="JPQ6" s="215"/>
      <c r="JPR6" s="215"/>
      <c r="JPS6" s="215"/>
      <c r="JPT6" s="215"/>
      <c r="JPU6" s="215"/>
      <c r="JPV6" s="215"/>
      <c r="JPW6" s="215"/>
      <c r="JPX6" s="215"/>
      <c r="JPY6" s="215"/>
      <c r="JPZ6" s="215"/>
      <c r="JQA6" s="215"/>
      <c r="JQB6" s="215"/>
      <c r="JQC6" s="215"/>
      <c r="JQD6" s="215"/>
      <c r="JQE6" s="215"/>
      <c r="JQF6" s="215"/>
      <c r="JQG6" s="215"/>
      <c r="JQH6" s="215"/>
      <c r="JQI6" s="215"/>
      <c r="JQJ6" s="215"/>
      <c r="JQK6" s="215"/>
      <c r="JQL6" s="215"/>
      <c r="JQM6" s="215"/>
      <c r="JQN6" s="215"/>
      <c r="JQO6" s="215"/>
      <c r="JQP6" s="215"/>
      <c r="JQQ6" s="215"/>
      <c r="JQR6" s="215"/>
      <c r="JQS6" s="215"/>
      <c r="JQT6" s="215"/>
      <c r="JQU6" s="215"/>
      <c r="JQV6" s="215"/>
      <c r="JQW6" s="215"/>
      <c r="JQX6" s="215"/>
      <c r="JQY6" s="215"/>
      <c r="JQZ6" s="215"/>
      <c r="JRA6" s="215"/>
      <c r="JRB6" s="215"/>
      <c r="JRC6" s="215"/>
      <c r="JRD6" s="215"/>
      <c r="JRE6" s="215"/>
      <c r="JRF6" s="215"/>
      <c r="JRG6" s="215"/>
      <c r="JRH6" s="215"/>
      <c r="JRI6" s="215"/>
      <c r="JRJ6" s="215"/>
      <c r="JRK6" s="215"/>
      <c r="JRL6" s="215"/>
      <c r="JRM6" s="215"/>
      <c r="JRN6" s="215"/>
      <c r="JRO6" s="215"/>
      <c r="JRP6" s="215"/>
      <c r="JRQ6" s="215"/>
      <c r="JRR6" s="215"/>
      <c r="JRS6" s="215"/>
      <c r="JRT6" s="215"/>
      <c r="JRU6" s="215"/>
      <c r="JRV6" s="215"/>
      <c r="JRW6" s="215"/>
      <c r="JRX6" s="215"/>
      <c r="JRY6" s="215"/>
      <c r="JRZ6" s="215"/>
      <c r="JSA6" s="215"/>
      <c r="JSB6" s="215"/>
      <c r="JSC6" s="215"/>
      <c r="JSD6" s="215"/>
      <c r="JSE6" s="215"/>
      <c r="JSF6" s="215"/>
      <c r="JSG6" s="215"/>
      <c r="JSH6" s="215"/>
      <c r="JSI6" s="215"/>
      <c r="JSJ6" s="215"/>
      <c r="JSK6" s="215"/>
      <c r="JSL6" s="215"/>
      <c r="JSM6" s="215"/>
      <c r="JSN6" s="215"/>
      <c r="JSO6" s="215"/>
      <c r="JSP6" s="215"/>
      <c r="JSQ6" s="215"/>
      <c r="JSR6" s="215"/>
      <c r="JSS6" s="215"/>
      <c r="JST6" s="215"/>
      <c r="JSU6" s="215"/>
      <c r="JSV6" s="215"/>
      <c r="JSW6" s="215"/>
      <c r="JSX6" s="215"/>
      <c r="JSY6" s="215"/>
      <c r="JSZ6" s="215"/>
      <c r="JTA6" s="215"/>
      <c r="JTB6" s="215"/>
      <c r="JTC6" s="215"/>
      <c r="JTD6" s="215"/>
      <c r="JTE6" s="215"/>
      <c r="JTF6" s="215"/>
      <c r="JTG6" s="215"/>
      <c r="JTH6" s="215"/>
      <c r="JTI6" s="215"/>
      <c r="JTJ6" s="215"/>
      <c r="JTK6" s="215"/>
      <c r="JTL6" s="215"/>
      <c r="JTM6" s="215"/>
      <c r="JTN6" s="215"/>
      <c r="JTO6" s="215"/>
      <c r="JTP6" s="215"/>
      <c r="JTQ6" s="215"/>
      <c r="JTR6" s="215"/>
      <c r="JTS6" s="215"/>
      <c r="JTT6" s="215"/>
      <c r="JTU6" s="215"/>
      <c r="JTV6" s="215"/>
      <c r="JTW6" s="215"/>
      <c r="JTX6" s="215"/>
      <c r="JTY6" s="215"/>
      <c r="JTZ6" s="215"/>
      <c r="JUA6" s="215"/>
      <c r="JUB6" s="215"/>
      <c r="JUC6" s="215"/>
      <c r="JUD6" s="215"/>
      <c r="JUE6" s="215"/>
      <c r="JUF6" s="215"/>
      <c r="JUG6" s="215"/>
      <c r="JUH6" s="215"/>
      <c r="JUI6" s="215"/>
      <c r="JUJ6" s="215"/>
      <c r="JUK6" s="215"/>
      <c r="JUL6" s="215"/>
      <c r="JUM6" s="215"/>
      <c r="JUN6" s="215"/>
      <c r="JUO6" s="215"/>
      <c r="JUP6" s="215"/>
      <c r="JUQ6" s="215"/>
      <c r="JUR6" s="215"/>
      <c r="JUS6" s="215"/>
      <c r="JUT6" s="215"/>
      <c r="JUU6" s="215"/>
      <c r="JUV6" s="215"/>
      <c r="JUW6" s="215"/>
      <c r="JUX6" s="215"/>
      <c r="JUY6" s="215"/>
      <c r="JUZ6" s="215"/>
      <c r="JVA6" s="215"/>
      <c r="JVB6" s="215"/>
      <c r="JVC6" s="215"/>
      <c r="JVD6" s="215"/>
      <c r="JVE6" s="215"/>
      <c r="JVF6" s="215"/>
      <c r="JVG6" s="215"/>
      <c r="JVH6" s="215"/>
      <c r="JVI6" s="215"/>
      <c r="JVJ6" s="215"/>
      <c r="JVK6" s="215"/>
      <c r="JVL6" s="215"/>
      <c r="JVM6" s="215"/>
      <c r="JVN6" s="215"/>
      <c r="JVO6" s="215"/>
      <c r="JVP6" s="215"/>
      <c r="JVQ6" s="215"/>
      <c r="JVR6" s="215"/>
      <c r="JVS6" s="215"/>
      <c r="JVT6" s="215"/>
      <c r="JVU6" s="215"/>
      <c r="JVV6" s="215"/>
      <c r="JVW6" s="215"/>
      <c r="JVX6" s="215"/>
      <c r="JVY6" s="215"/>
      <c r="JVZ6" s="215"/>
      <c r="JWA6" s="215"/>
      <c r="JWB6" s="215"/>
      <c r="JWC6" s="215"/>
      <c r="JWD6" s="215"/>
      <c r="JWE6" s="215"/>
      <c r="JWF6" s="215"/>
      <c r="JWG6" s="215"/>
      <c r="JWH6" s="215"/>
      <c r="JWI6" s="215"/>
      <c r="JWJ6" s="215"/>
      <c r="JWK6" s="215"/>
      <c r="JWL6" s="215"/>
      <c r="JWM6" s="215"/>
      <c r="JWN6" s="215"/>
      <c r="JWO6" s="215"/>
      <c r="JWP6" s="215"/>
      <c r="JWQ6" s="215"/>
      <c r="JWR6" s="215"/>
      <c r="JWS6" s="215"/>
      <c r="JWT6" s="215"/>
      <c r="JWU6" s="215"/>
      <c r="JWV6" s="215"/>
      <c r="JWW6" s="215"/>
      <c r="JWX6" s="215"/>
      <c r="JWY6" s="215"/>
      <c r="JWZ6" s="215"/>
      <c r="JXA6" s="215"/>
      <c r="JXB6" s="215"/>
      <c r="JXC6" s="215"/>
      <c r="JXD6" s="215"/>
      <c r="JXE6" s="215"/>
      <c r="JXF6" s="215"/>
      <c r="JXG6" s="215"/>
      <c r="JXH6" s="215"/>
      <c r="JXI6" s="215"/>
      <c r="JXJ6" s="215"/>
      <c r="JXK6" s="215"/>
      <c r="JXL6" s="215"/>
      <c r="JXM6" s="215"/>
      <c r="JXN6" s="215"/>
      <c r="JXO6" s="215"/>
      <c r="JXP6" s="215"/>
      <c r="JXQ6" s="215"/>
      <c r="JXR6" s="215"/>
      <c r="JXS6" s="215"/>
      <c r="JXT6" s="215"/>
      <c r="JXU6" s="215"/>
      <c r="JXV6" s="215"/>
      <c r="JXW6" s="215"/>
      <c r="JXX6" s="215"/>
      <c r="JXY6" s="215"/>
      <c r="JXZ6" s="215"/>
      <c r="JYA6" s="215"/>
      <c r="JYB6" s="215"/>
      <c r="JYC6" s="215"/>
      <c r="JYD6" s="215"/>
      <c r="JYE6" s="215"/>
      <c r="JYF6" s="215"/>
      <c r="JYG6" s="215"/>
      <c r="JYH6" s="215"/>
      <c r="JYI6" s="215"/>
      <c r="JYJ6" s="215"/>
      <c r="JYK6" s="215"/>
      <c r="JYL6" s="215"/>
      <c r="JYM6" s="215"/>
      <c r="JYN6" s="215"/>
      <c r="JYO6" s="215"/>
      <c r="JYP6" s="215"/>
      <c r="JYQ6" s="215"/>
      <c r="JYR6" s="215"/>
      <c r="JYS6" s="215"/>
      <c r="JYT6" s="215"/>
      <c r="JYU6" s="215"/>
      <c r="JYV6" s="215"/>
      <c r="JYW6" s="215"/>
      <c r="JYX6" s="215"/>
      <c r="JYY6" s="215"/>
      <c r="JYZ6" s="215"/>
      <c r="JZA6" s="215"/>
      <c r="JZB6" s="215"/>
      <c r="JZC6" s="215"/>
      <c r="JZD6" s="215"/>
      <c r="JZE6" s="215"/>
      <c r="JZF6" s="215"/>
      <c r="JZG6" s="215"/>
      <c r="JZH6" s="215"/>
      <c r="JZI6" s="215"/>
      <c r="JZJ6" s="215"/>
      <c r="JZK6" s="215"/>
      <c r="JZL6" s="215"/>
      <c r="JZM6" s="215"/>
      <c r="JZN6" s="215"/>
      <c r="JZO6" s="215"/>
      <c r="JZP6" s="215"/>
      <c r="JZQ6" s="215"/>
      <c r="JZR6" s="215"/>
      <c r="JZS6" s="215"/>
      <c r="JZT6" s="215"/>
      <c r="JZU6" s="215"/>
      <c r="JZV6" s="215"/>
      <c r="JZW6" s="215"/>
      <c r="JZX6" s="215"/>
      <c r="JZY6" s="215"/>
      <c r="JZZ6" s="215"/>
      <c r="KAA6" s="215"/>
      <c r="KAB6" s="215"/>
      <c r="KAC6" s="215"/>
      <c r="KAD6" s="215"/>
      <c r="KAE6" s="215"/>
      <c r="KAF6" s="215"/>
      <c r="KAG6" s="215"/>
      <c r="KAH6" s="215"/>
      <c r="KAI6" s="215"/>
      <c r="KAJ6" s="215"/>
      <c r="KAK6" s="215"/>
      <c r="KAL6" s="215"/>
      <c r="KAM6" s="215"/>
      <c r="KAN6" s="215"/>
      <c r="KAO6" s="215"/>
      <c r="KAP6" s="215"/>
      <c r="KAQ6" s="215"/>
      <c r="KAR6" s="215"/>
      <c r="KAS6" s="215"/>
      <c r="KAT6" s="215"/>
      <c r="KAU6" s="215"/>
      <c r="KAV6" s="215"/>
      <c r="KAW6" s="215"/>
      <c r="KAX6" s="215"/>
      <c r="KAY6" s="215"/>
      <c r="KAZ6" s="215"/>
      <c r="KBA6" s="215"/>
      <c r="KBB6" s="215"/>
      <c r="KBC6" s="215"/>
      <c r="KBD6" s="215"/>
      <c r="KBE6" s="215"/>
      <c r="KBF6" s="215"/>
      <c r="KBG6" s="215"/>
      <c r="KBH6" s="215"/>
      <c r="KBI6" s="215"/>
      <c r="KBJ6" s="215"/>
      <c r="KBK6" s="215"/>
      <c r="KBL6" s="215"/>
      <c r="KBM6" s="215"/>
      <c r="KBN6" s="215"/>
      <c r="KBO6" s="215"/>
      <c r="KBP6" s="215"/>
      <c r="KBQ6" s="215"/>
      <c r="KBR6" s="215"/>
      <c r="KBS6" s="215"/>
      <c r="KBT6" s="215"/>
      <c r="KBU6" s="215"/>
      <c r="KBV6" s="215"/>
      <c r="KBW6" s="215"/>
      <c r="KBX6" s="215"/>
      <c r="KBY6" s="215"/>
      <c r="KBZ6" s="215"/>
      <c r="KCA6" s="215"/>
      <c r="KCB6" s="215"/>
      <c r="KCC6" s="215"/>
      <c r="KCD6" s="215"/>
      <c r="KCE6" s="215"/>
      <c r="KCF6" s="215"/>
      <c r="KCG6" s="215"/>
      <c r="KCH6" s="215"/>
      <c r="KCI6" s="215"/>
      <c r="KCJ6" s="215"/>
      <c r="KCK6" s="215"/>
      <c r="KCL6" s="215"/>
      <c r="KCM6" s="215"/>
      <c r="KCN6" s="215"/>
      <c r="KCO6" s="215"/>
      <c r="KCP6" s="215"/>
      <c r="KCQ6" s="215"/>
      <c r="KCR6" s="215"/>
      <c r="KCS6" s="215"/>
      <c r="KCT6" s="215"/>
      <c r="KCU6" s="215"/>
      <c r="KCV6" s="215"/>
      <c r="KCW6" s="215"/>
      <c r="KCX6" s="215"/>
      <c r="KCY6" s="215"/>
      <c r="KCZ6" s="215"/>
      <c r="KDA6" s="215"/>
      <c r="KDB6" s="215"/>
      <c r="KDC6" s="215"/>
      <c r="KDD6" s="215"/>
      <c r="KDE6" s="215"/>
      <c r="KDF6" s="215"/>
      <c r="KDG6" s="215"/>
      <c r="KDH6" s="215"/>
      <c r="KDI6" s="215"/>
      <c r="KDJ6" s="215"/>
      <c r="KDK6" s="215"/>
      <c r="KDL6" s="215"/>
      <c r="KDM6" s="215"/>
      <c r="KDN6" s="215"/>
      <c r="KDO6" s="215"/>
      <c r="KDP6" s="215"/>
      <c r="KDQ6" s="215"/>
      <c r="KDR6" s="215"/>
      <c r="KDS6" s="215"/>
      <c r="KDT6" s="215"/>
      <c r="KDU6" s="215"/>
      <c r="KDV6" s="215"/>
      <c r="KDW6" s="215"/>
      <c r="KDX6" s="215"/>
      <c r="KDY6" s="215"/>
      <c r="KDZ6" s="215"/>
      <c r="KEA6" s="215"/>
      <c r="KEB6" s="215"/>
      <c r="KEC6" s="215"/>
      <c r="KED6" s="215"/>
      <c r="KEE6" s="215"/>
      <c r="KEF6" s="215"/>
      <c r="KEG6" s="215"/>
      <c r="KEH6" s="215"/>
      <c r="KEI6" s="215"/>
      <c r="KEJ6" s="215"/>
      <c r="KEK6" s="215"/>
      <c r="KEL6" s="215"/>
      <c r="KEM6" s="215"/>
      <c r="KEN6" s="215"/>
      <c r="KEO6" s="215"/>
      <c r="KEP6" s="215"/>
      <c r="KEQ6" s="215"/>
      <c r="KER6" s="215"/>
      <c r="KES6" s="215"/>
      <c r="KET6" s="215"/>
      <c r="KEU6" s="215"/>
      <c r="KEV6" s="215"/>
      <c r="KEW6" s="215"/>
      <c r="KEX6" s="215"/>
      <c r="KEY6" s="215"/>
      <c r="KEZ6" s="215"/>
      <c r="KFA6" s="215"/>
      <c r="KFB6" s="215"/>
      <c r="KFC6" s="215"/>
      <c r="KFD6" s="215"/>
      <c r="KFE6" s="215"/>
      <c r="KFF6" s="215"/>
      <c r="KFG6" s="215"/>
      <c r="KFH6" s="215"/>
      <c r="KFI6" s="215"/>
      <c r="KFJ6" s="215"/>
      <c r="KFK6" s="215"/>
      <c r="KFL6" s="215"/>
      <c r="KFM6" s="215"/>
      <c r="KFN6" s="215"/>
      <c r="KFO6" s="215"/>
      <c r="KFP6" s="215"/>
      <c r="KFQ6" s="215"/>
      <c r="KFR6" s="215"/>
      <c r="KFS6" s="215"/>
      <c r="KFT6" s="215"/>
      <c r="KFU6" s="215"/>
      <c r="KFV6" s="215"/>
      <c r="KFW6" s="215"/>
      <c r="KFX6" s="215"/>
      <c r="KFY6" s="215"/>
      <c r="KFZ6" s="215"/>
      <c r="KGA6" s="215"/>
      <c r="KGB6" s="215"/>
      <c r="KGC6" s="215"/>
      <c r="KGD6" s="215"/>
      <c r="KGE6" s="215"/>
      <c r="KGF6" s="215"/>
      <c r="KGG6" s="215"/>
      <c r="KGH6" s="215"/>
      <c r="KGI6" s="215"/>
      <c r="KGJ6" s="215"/>
      <c r="KGK6" s="215"/>
      <c r="KGL6" s="215"/>
      <c r="KGM6" s="215"/>
      <c r="KGN6" s="215"/>
      <c r="KGO6" s="215"/>
      <c r="KGP6" s="215"/>
      <c r="KGQ6" s="215"/>
      <c r="KGR6" s="215"/>
      <c r="KGS6" s="215"/>
      <c r="KGT6" s="215"/>
      <c r="KGU6" s="215"/>
      <c r="KGV6" s="215"/>
      <c r="KGW6" s="215"/>
      <c r="KGX6" s="215"/>
      <c r="KGY6" s="215"/>
      <c r="KGZ6" s="215"/>
      <c r="KHA6" s="215"/>
      <c r="KHB6" s="215"/>
      <c r="KHC6" s="215"/>
      <c r="KHD6" s="215"/>
      <c r="KHE6" s="215"/>
      <c r="KHF6" s="215"/>
      <c r="KHG6" s="215"/>
      <c r="KHH6" s="215"/>
      <c r="KHI6" s="215"/>
      <c r="KHJ6" s="215"/>
      <c r="KHK6" s="215"/>
      <c r="KHL6" s="215"/>
      <c r="KHM6" s="215"/>
      <c r="KHN6" s="215"/>
      <c r="KHO6" s="215"/>
      <c r="KHP6" s="215"/>
      <c r="KHQ6" s="215"/>
      <c r="KHR6" s="215"/>
      <c r="KHS6" s="215"/>
      <c r="KHT6" s="215"/>
      <c r="KHU6" s="215"/>
      <c r="KHV6" s="215"/>
      <c r="KHW6" s="215"/>
      <c r="KHX6" s="215"/>
      <c r="KHY6" s="215"/>
      <c r="KHZ6" s="215"/>
      <c r="KIA6" s="215"/>
      <c r="KIB6" s="215"/>
      <c r="KIC6" s="215"/>
      <c r="KID6" s="215"/>
      <c r="KIE6" s="215"/>
      <c r="KIF6" s="215"/>
      <c r="KIG6" s="215"/>
      <c r="KIH6" s="215"/>
      <c r="KII6" s="215"/>
      <c r="KIJ6" s="215"/>
      <c r="KIK6" s="215"/>
      <c r="KIL6" s="215"/>
      <c r="KIM6" s="215"/>
      <c r="KIN6" s="215"/>
      <c r="KIO6" s="215"/>
      <c r="KIP6" s="215"/>
      <c r="KIQ6" s="215"/>
      <c r="KIR6" s="215"/>
      <c r="KIS6" s="215"/>
      <c r="KIT6" s="215"/>
      <c r="KIU6" s="215"/>
      <c r="KIV6" s="215"/>
      <c r="KIW6" s="215"/>
      <c r="KIX6" s="215"/>
      <c r="KIY6" s="215"/>
      <c r="KIZ6" s="215"/>
      <c r="KJA6" s="215"/>
      <c r="KJB6" s="215"/>
      <c r="KJC6" s="215"/>
      <c r="KJD6" s="215"/>
      <c r="KJE6" s="215"/>
      <c r="KJF6" s="215"/>
      <c r="KJG6" s="215"/>
      <c r="KJH6" s="215"/>
      <c r="KJI6" s="215"/>
      <c r="KJJ6" s="215"/>
      <c r="KJK6" s="215"/>
      <c r="KJL6" s="215"/>
      <c r="KJM6" s="215"/>
      <c r="KJN6" s="215"/>
      <c r="KJO6" s="215"/>
      <c r="KJP6" s="215"/>
      <c r="KJQ6" s="215"/>
      <c r="KJR6" s="215"/>
      <c r="KJS6" s="215"/>
      <c r="KJT6" s="215"/>
      <c r="KJU6" s="215"/>
      <c r="KJV6" s="215"/>
      <c r="KJW6" s="215"/>
      <c r="KJX6" s="215"/>
      <c r="KJY6" s="215"/>
      <c r="KJZ6" s="215"/>
      <c r="KKA6" s="215"/>
      <c r="KKB6" s="215"/>
      <c r="KKC6" s="215"/>
      <c r="KKD6" s="215"/>
      <c r="KKE6" s="215"/>
      <c r="KKF6" s="215"/>
      <c r="KKG6" s="215"/>
      <c r="KKH6" s="215"/>
      <c r="KKI6" s="215"/>
      <c r="KKJ6" s="215"/>
      <c r="KKK6" s="215"/>
      <c r="KKL6" s="215"/>
      <c r="KKM6" s="215"/>
      <c r="KKN6" s="215"/>
      <c r="KKO6" s="215"/>
      <c r="KKP6" s="215"/>
      <c r="KKQ6" s="215"/>
      <c r="KKR6" s="215"/>
      <c r="KKS6" s="215"/>
      <c r="KKT6" s="215"/>
      <c r="KKU6" s="215"/>
      <c r="KKV6" s="215"/>
      <c r="KKW6" s="215"/>
      <c r="KKX6" s="215"/>
      <c r="KKY6" s="215"/>
      <c r="KKZ6" s="215"/>
      <c r="KLA6" s="215"/>
      <c r="KLB6" s="215"/>
      <c r="KLC6" s="215"/>
      <c r="KLD6" s="215"/>
      <c r="KLE6" s="215"/>
      <c r="KLF6" s="215"/>
      <c r="KLG6" s="215"/>
      <c r="KLH6" s="215"/>
      <c r="KLI6" s="215"/>
      <c r="KLJ6" s="215"/>
      <c r="KLK6" s="215"/>
      <c r="KLL6" s="215"/>
      <c r="KLM6" s="215"/>
      <c r="KLN6" s="215"/>
      <c r="KLO6" s="215"/>
      <c r="KLP6" s="215"/>
      <c r="KLQ6" s="215"/>
      <c r="KLR6" s="215"/>
      <c r="KLS6" s="215"/>
      <c r="KLT6" s="215"/>
      <c r="KLU6" s="215"/>
      <c r="KLV6" s="215"/>
      <c r="KLW6" s="215"/>
      <c r="KLX6" s="215"/>
      <c r="KLY6" s="215"/>
      <c r="KLZ6" s="215"/>
      <c r="KMA6" s="215"/>
      <c r="KMB6" s="215"/>
      <c r="KMC6" s="215"/>
      <c r="KMD6" s="215"/>
      <c r="KME6" s="215"/>
      <c r="KMF6" s="215"/>
      <c r="KMG6" s="215"/>
      <c r="KMH6" s="215"/>
      <c r="KMI6" s="215"/>
      <c r="KMJ6" s="215"/>
      <c r="KMK6" s="215"/>
      <c r="KML6" s="215"/>
      <c r="KMM6" s="215"/>
      <c r="KMN6" s="215"/>
      <c r="KMO6" s="215"/>
      <c r="KMP6" s="215"/>
      <c r="KMQ6" s="215"/>
      <c r="KMR6" s="215"/>
      <c r="KMS6" s="215"/>
      <c r="KMT6" s="215"/>
      <c r="KMU6" s="215"/>
      <c r="KMV6" s="215"/>
      <c r="KMW6" s="215"/>
      <c r="KMX6" s="215"/>
      <c r="KMY6" s="215"/>
      <c r="KMZ6" s="215"/>
      <c r="KNA6" s="215"/>
      <c r="KNB6" s="215"/>
      <c r="KNC6" s="215"/>
      <c r="KND6" s="215"/>
      <c r="KNE6" s="215"/>
      <c r="KNF6" s="215"/>
      <c r="KNG6" s="215"/>
      <c r="KNH6" s="215"/>
      <c r="KNI6" s="215"/>
      <c r="KNJ6" s="215"/>
      <c r="KNK6" s="215"/>
      <c r="KNL6" s="215"/>
      <c r="KNM6" s="215"/>
      <c r="KNN6" s="215"/>
      <c r="KNO6" s="215"/>
      <c r="KNP6" s="215"/>
      <c r="KNQ6" s="215"/>
      <c r="KNR6" s="215"/>
      <c r="KNS6" s="215"/>
      <c r="KNT6" s="215"/>
      <c r="KNU6" s="215"/>
      <c r="KNV6" s="215"/>
      <c r="KNW6" s="215"/>
      <c r="KNX6" s="215"/>
      <c r="KNY6" s="215"/>
      <c r="KNZ6" s="215"/>
      <c r="KOA6" s="215"/>
      <c r="KOB6" s="215"/>
      <c r="KOC6" s="215"/>
      <c r="KOD6" s="215"/>
      <c r="KOE6" s="215"/>
      <c r="KOF6" s="215"/>
      <c r="KOG6" s="215"/>
      <c r="KOH6" s="215"/>
      <c r="KOI6" s="215"/>
      <c r="KOJ6" s="215"/>
      <c r="KOK6" s="215"/>
      <c r="KOL6" s="215"/>
      <c r="KOM6" s="215"/>
      <c r="KON6" s="215"/>
      <c r="KOO6" s="215"/>
      <c r="KOP6" s="215"/>
      <c r="KOQ6" s="215"/>
      <c r="KOR6" s="215"/>
      <c r="KOS6" s="215"/>
      <c r="KOT6" s="215"/>
      <c r="KOU6" s="215"/>
      <c r="KOV6" s="215"/>
      <c r="KOW6" s="215"/>
      <c r="KOX6" s="215"/>
      <c r="KOY6" s="215"/>
      <c r="KOZ6" s="215"/>
      <c r="KPA6" s="215"/>
      <c r="KPB6" s="215"/>
      <c r="KPC6" s="215"/>
      <c r="KPD6" s="215"/>
      <c r="KPE6" s="215"/>
      <c r="KPF6" s="215"/>
      <c r="KPG6" s="215"/>
      <c r="KPH6" s="215"/>
      <c r="KPI6" s="215"/>
      <c r="KPJ6" s="215"/>
      <c r="KPK6" s="215"/>
      <c r="KPL6" s="215"/>
      <c r="KPM6" s="215"/>
      <c r="KPN6" s="215"/>
      <c r="KPO6" s="215"/>
      <c r="KPP6" s="215"/>
      <c r="KPQ6" s="215"/>
      <c r="KPR6" s="215"/>
      <c r="KPS6" s="215"/>
      <c r="KPT6" s="215"/>
      <c r="KPU6" s="215"/>
      <c r="KPV6" s="215"/>
      <c r="KPW6" s="215"/>
      <c r="KPX6" s="215"/>
      <c r="KPY6" s="215"/>
      <c r="KPZ6" s="215"/>
      <c r="KQA6" s="215"/>
      <c r="KQB6" s="215"/>
      <c r="KQC6" s="215"/>
      <c r="KQD6" s="215"/>
      <c r="KQE6" s="215"/>
      <c r="KQF6" s="215"/>
      <c r="KQG6" s="215"/>
      <c r="KQH6" s="215"/>
      <c r="KQI6" s="215"/>
      <c r="KQJ6" s="215"/>
      <c r="KQK6" s="215"/>
      <c r="KQL6" s="215"/>
      <c r="KQM6" s="215"/>
      <c r="KQN6" s="215"/>
      <c r="KQO6" s="215"/>
      <c r="KQP6" s="215"/>
      <c r="KQQ6" s="215"/>
      <c r="KQR6" s="215"/>
      <c r="KQS6" s="215"/>
      <c r="KQT6" s="215"/>
      <c r="KQU6" s="215"/>
      <c r="KQV6" s="215"/>
      <c r="KQW6" s="215"/>
      <c r="KQX6" s="215"/>
      <c r="KQY6" s="215"/>
      <c r="KQZ6" s="215"/>
      <c r="KRA6" s="215"/>
      <c r="KRB6" s="215"/>
      <c r="KRC6" s="215"/>
      <c r="KRD6" s="215"/>
      <c r="KRE6" s="215"/>
      <c r="KRF6" s="215"/>
      <c r="KRG6" s="215"/>
      <c r="KRH6" s="215"/>
      <c r="KRI6" s="215"/>
      <c r="KRJ6" s="215"/>
      <c r="KRK6" s="215"/>
      <c r="KRL6" s="215"/>
      <c r="KRM6" s="215"/>
      <c r="KRN6" s="215"/>
      <c r="KRO6" s="215"/>
      <c r="KRP6" s="215"/>
      <c r="KRQ6" s="215"/>
      <c r="KRR6" s="215"/>
      <c r="KRS6" s="215"/>
      <c r="KRT6" s="215"/>
      <c r="KRU6" s="215"/>
      <c r="KRV6" s="215"/>
      <c r="KRW6" s="215"/>
      <c r="KRX6" s="215"/>
      <c r="KRY6" s="215"/>
      <c r="KRZ6" s="215"/>
      <c r="KSA6" s="215"/>
      <c r="KSB6" s="215"/>
      <c r="KSC6" s="215"/>
      <c r="KSD6" s="215"/>
      <c r="KSE6" s="215"/>
      <c r="KSF6" s="215"/>
      <c r="KSG6" s="215"/>
      <c r="KSH6" s="215"/>
      <c r="KSI6" s="215"/>
      <c r="KSJ6" s="215"/>
      <c r="KSK6" s="215"/>
      <c r="KSL6" s="215"/>
      <c r="KSM6" s="215"/>
      <c r="KSN6" s="215"/>
      <c r="KSO6" s="215"/>
      <c r="KSP6" s="215"/>
      <c r="KSQ6" s="215"/>
      <c r="KSR6" s="215"/>
      <c r="KSS6" s="215"/>
      <c r="KST6" s="215"/>
      <c r="KSU6" s="215"/>
      <c r="KSV6" s="215"/>
      <c r="KSW6" s="215"/>
      <c r="KSX6" s="215"/>
      <c r="KSY6" s="215"/>
      <c r="KSZ6" s="215"/>
      <c r="KTA6" s="215"/>
      <c r="KTB6" s="215"/>
      <c r="KTC6" s="215"/>
      <c r="KTD6" s="215"/>
      <c r="KTE6" s="215"/>
      <c r="KTF6" s="215"/>
      <c r="KTG6" s="215"/>
      <c r="KTH6" s="215"/>
      <c r="KTI6" s="215"/>
      <c r="KTJ6" s="215"/>
      <c r="KTK6" s="215"/>
      <c r="KTL6" s="215"/>
      <c r="KTM6" s="215"/>
      <c r="KTN6" s="215"/>
      <c r="KTO6" s="215"/>
      <c r="KTP6" s="215"/>
      <c r="KTQ6" s="215"/>
      <c r="KTR6" s="215"/>
      <c r="KTS6" s="215"/>
      <c r="KTT6" s="215"/>
      <c r="KTU6" s="215"/>
      <c r="KTV6" s="215"/>
      <c r="KTW6" s="215"/>
      <c r="KTX6" s="215"/>
      <c r="KTY6" s="215"/>
      <c r="KTZ6" s="215"/>
      <c r="KUA6" s="215"/>
      <c r="KUB6" s="215"/>
      <c r="KUC6" s="215"/>
      <c r="KUD6" s="215"/>
      <c r="KUE6" s="215"/>
      <c r="KUF6" s="215"/>
      <c r="KUG6" s="215"/>
      <c r="KUH6" s="215"/>
      <c r="KUI6" s="215"/>
      <c r="KUJ6" s="215"/>
      <c r="KUK6" s="215"/>
      <c r="KUL6" s="215"/>
      <c r="KUM6" s="215"/>
      <c r="KUN6" s="215"/>
      <c r="KUO6" s="215"/>
      <c r="KUP6" s="215"/>
      <c r="KUQ6" s="215"/>
      <c r="KUR6" s="215"/>
      <c r="KUS6" s="215"/>
      <c r="KUT6" s="215"/>
      <c r="KUU6" s="215"/>
      <c r="KUV6" s="215"/>
      <c r="KUW6" s="215"/>
      <c r="KUX6" s="215"/>
      <c r="KUY6" s="215"/>
      <c r="KUZ6" s="215"/>
      <c r="KVA6" s="215"/>
      <c r="KVB6" s="215"/>
      <c r="KVC6" s="215"/>
      <c r="KVD6" s="215"/>
      <c r="KVE6" s="215"/>
      <c r="KVF6" s="215"/>
      <c r="KVG6" s="215"/>
      <c r="KVH6" s="215"/>
      <c r="KVI6" s="215"/>
      <c r="KVJ6" s="215"/>
      <c r="KVK6" s="215"/>
      <c r="KVL6" s="215"/>
      <c r="KVM6" s="215"/>
      <c r="KVN6" s="215"/>
      <c r="KVO6" s="215"/>
      <c r="KVP6" s="215"/>
      <c r="KVQ6" s="215"/>
      <c r="KVR6" s="215"/>
      <c r="KVS6" s="215"/>
      <c r="KVT6" s="215"/>
      <c r="KVU6" s="215"/>
      <c r="KVV6" s="215"/>
      <c r="KVW6" s="215"/>
      <c r="KVX6" s="215"/>
      <c r="KVY6" s="215"/>
      <c r="KVZ6" s="215"/>
      <c r="KWA6" s="215"/>
      <c r="KWB6" s="215"/>
      <c r="KWC6" s="215"/>
      <c r="KWD6" s="215"/>
      <c r="KWE6" s="215"/>
      <c r="KWF6" s="215"/>
      <c r="KWG6" s="215"/>
      <c r="KWH6" s="215"/>
      <c r="KWI6" s="215"/>
      <c r="KWJ6" s="215"/>
      <c r="KWK6" s="215"/>
      <c r="KWL6" s="215"/>
      <c r="KWM6" s="215"/>
      <c r="KWN6" s="215"/>
      <c r="KWO6" s="215"/>
      <c r="KWP6" s="215"/>
      <c r="KWQ6" s="215"/>
      <c r="KWR6" s="215"/>
      <c r="KWS6" s="215"/>
      <c r="KWT6" s="215"/>
      <c r="KWU6" s="215"/>
      <c r="KWV6" s="215"/>
      <c r="KWW6" s="215"/>
      <c r="KWX6" s="215"/>
      <c r="KWY6" s="215"/>
      <c r="KWZ6" s="215"/>
      <c r="KXA6" s="215"/>
      <c r="KXB6" s="215"/>
      <c r="KXC6" s="215"/>
      <c r="KXD6" s="215"/>
      <c r="KXE6" s="215"/>
      <c r="KXF6" s="215"/>
      <c r="KXG6" s="215"/>
      <c r="KXH6" s="215"/>
      <c r="KXI6" s="215"/>
      <c r="KXJ6" s="215"/>
      <c r="KXK6" s="215"/>
      <c r="KXL6" s="215"/>
      <c r="KXM6" s="215"/>
      <c r="KXN6" s="215"/>
      <c r="KXO6" s="215"/>
      <c r="KXP6" s="215"/>
      <c r="KXQ6" s="215"/>
      <c r="KXR6" s="215"/>
      <c r="KXS6" s="215"/>
      <c r="KXT6" s="215"/>
      <c r="KXU6" s="215"/>
      <c r="KXV6" s="215"/>
      <c r="KXW6" s="215"/>
      <c r="KXX6" s="215"/>
      <c r="KXY6" s="215"/>
      <c r="KXZ6" s="215"/>
      <c r="KYA6" s="215"/>
      <c r="KYB6" s="215"/>
      <c r="KYC6" s="215"/>
      <c r="KYD6" s="215"/>
      <c r="KYE6" s="215"/>
      <c r="KYF6" s="215"/>
      <c r="KYG6" s="215"/>
      <c r="KYH6" s="215"/>
      <c r="KYI6" s="215"/>
      <c r="KYJ6" s="215"/>
      <c r="KYK6" s="215"/>
      <c r="KYL6" s="215"/>
      <c r="KYM6" s="215"/>
      <c r="KYN6" s="215"/>
      <c r="KYO6" s="215"/>
      <c r="KYP6" s="215"/>
      <c r="KYQ6" s="215"/>
      <c r="KYR6" s="215"/>
      <c r="KYS6" s="215"/>
      <c r="KYT6" s="215"/>
      <c r="KYU6" s="215"/>
      <c r="KYV6" s="215"/>
      <c r="KYW6" s="215"/>
      <c r="KYX6" s="215"/>
      <c r="KYY6" s="215"/>
      <c r="KYZ6" s="215"/>
      <c r="KZA6" s="215"/>
      <c r="KZB6" s="215"/>
      <c r="KZC6" s="215"/>
      <c r="KZD6" s="215"/>
      <c r="KZE6" s="215"/>
      <c r="KZF6" s="215"/>
      <c r="KZG6" s="215"/>
      <c r="KZH6" s="215"/>
      <c r="KZI6" s="215"/>
      <c r="KZJ6" s="215"/>
      <c r="KZK6" s="215"/>
      <c r="KZL6" s="215"/>
      <c r="KZM6" s="215"/>
      <c r="KZN6" s="215"/>
      <c r="KZO6" s="215"/>
      <c r="KZP6" s="215"/>
      <c r="KZQ6" s="215"/>
      <c r="KZR6" s="215"/>
      <c r="KZS6" s="215"/>
      <c r="KZT6" s="215"/>
      <c r="KZU6" s="215"/>
      <c r="KZV6" s="215"/>
      <c r="KZW6" s="215"/>
      <c r="KZX6" s="215"/>
      <c r="KZY6" s="215"/>
      <c r="KZZ6" s="215"/>
      <c r="LAA6" s="215"/>
      <c r="LAB6" s="215"/>
      <c r="LAC6" s="215"/>
      <c r="LAD6" s="215"/>
      <c r="LAE6" s="215"/>
      <c r="LAF6" s="215"/>
      <c r="LAG6" s="215"/>
      <c r="LAH6" s="215"/>
      <c r="LAI6" s="215"/>
      <c r="LAJ6" s="215"/>
      <c r="LAK6" s="215"/>
      <c r="LAL6" s="215"/>
      <c r="LAM6" s="215"/>
      <c r="LAN6" s="215"/>
      <c r="LAO6" s="215"/>
      <c r="LAP6" s="215"/>
      <c r="LAQ6" s="215"/>
      <c r="LAR6" s="215"/>
      <c r="LAS6" s="215"/>
      <c r="LAT6" s="215"/>
      <c r="LAU6" s="215"/>
      <c r="LAV6" s="215"/>
      <c r="LAW6" s="215"/>
      <c r="LAX6" s="215"/>
      <c r="LAY6" s="215"/>
      <c r="LAZ6" s="215"/>
      <c r="LBA6" s="215"/>
      <c r="LBB6" s="215"/>
      <c r="LBC6" s="215"/>
      <c r="LBD6" s="215"/>
      <c r="LBE6" s="215"/>
      <c r="LBF6" s="215"/>
      <c r="LBG6" s="215"/>
      <c r="LBH6" s="215"/>
      <c r="LBI6" s="215"/>
      <c r="LBJ6" s="215"/>
      <c r="LBK6" s="215"/>
      <c r="LBL6" s="215"/>
      <c r="LBM6" s="215"/>
      <c r="LBN6" s="215"/>
      <c r="LBO6" s="215"/>
      <c r="LBP6" s="215"/>
      <c r="LBQ6" s="215"/>
      <c r="LBR6" s="215"/>
      <c r="LBS6" s="215"/>
      <c r="LBT6" s="215"/>
      <c r="LBU6" s="215"/>
      <c r="LBV6" s="215"/>
      <c r="LBW6" s="215"/>
      <c r="LBX6" s="215"/>
      <c r="LBY6" s="215"/>
      <c r="LBZ6" s="215"/>
      <c r="LCA6" s="215"/>
      <c r="LCB6" s="215"/>
      <c r="LCC6" s="215"/>
      <c r="LCD6" s="215"/>
      <c r="LCE6" s="215"/>
      <c r="LCF6" s="215"/>
      <c r="LCG6" s="215"/>
      <c r="LCH6" s="215"/>
      <c r="LCI6" s="215"/>
      <c r="LCJ6" s="215"/>
      <c r="LCK6" s="215"/>
      <c r="LCL6" s="215"/>
      <c r="LCM6" s="215"/>
      <c r="LCN6" s="215"/>
      <c r="LCO6" s="215"/>
      <c r="LCP6" s="215"/>
      <c r="LCQ6" s="215"/>
      <c r="LCR6" s="215"/>
      <c r="LCS6" s="215"/>
      <c r="LCT6" s="215"/>
      <c r="LCU6" s="215"/>
      <c r="LCV6" s="215"/>
      <c r="LCW6" s="215"/>
      <c r="LCX6" s="215"/>
      <c r="LCY6" s="215"/>
      <c r="LCZ6" s="215"/>
      <c r="LDA6" s="215"/>
      <c r="LDB6" s="215"/>
      <c r="LDC6" s="215"/>
      <c r="LDD6" s="215"/>
      <c r="LDE6" s="215"/>
      <c r="LDF6" s="215"/>
      <c r="LDG6" s="215"/>
      <c r="LDH6" s="215"/>
      <c r="LDI6" s="215"/>
      <c r="LDJ6" s="215"/>
      <c r="LDK6" s="215"/>
      <c r="LDL6" s="215"/>
      <c r="LDM6" s="215"/>
      <c r="LDN6" s="215"/>
      <c r="LDO6" s="215"/>
      <c r="LDP6" s="215"/>
      <c r="LDQ6" s="215"/>
      <c r="LDR6" s="215"/>
      <c r="LDS6" s="215"/>
      <c r="LDT6" s="215"/>
      <c r="LDU6" s="215"/>
      <c r="LDV6" s="215"/>
      <c r="LDW6" s="215"/>
      <c r="LDX6" s="215"/>
      <c r="LDY6" s="215"/>
      <c r="LDZ6" s="215"/>
      <c r="LEA6" s="215"/>
      <c r="LEB6" s="215"/>
      <c r="LEC6" s="215"/>
      <c r="LED6" s="215"/>
      <c r="LEE6" s="215"/>
      <c r="LEF6" s="215"/>
      <c r="LEG6" s="215"/>
      <c r="LEH6" s="215"/>
      <c r="LEI6" s="215"/>
      <c r="LEJ6" s="215"/>
      <c r="LEK6" s="215"/>
      <c r="LEL6" s="215"/>
      <c r="LEM6" s="215"/>
      <c r="LEN6" s="215"/>
      <c r="LEO6" s="215"/>
      <c r="LEP6" s="215"/>
      <c r="LEQ6" s="215"/>
      <c r="LER6" s="215"/>
      <c r="LES6" s="215"/>
      <c r="LET6" s="215"/>
      <c r="LEU6" s="215"/>
      <c r="LEV6" s="215"/>
      <c r="LEW6" s="215"/>
      <c r="LEX6" s="215"/>
      <c r="LEY6" s="215"/>
      <c r="LEZ6" s="215"/>
      <c r="LFA6" s="215"/>
      <c r="LFB6" s="215"/>
      <c r="LFC6" s="215"/>
      <c r="LFD6" s="215"/>
      <c r="LFE6" s="215"/>
      <c r="LFF6" s="215"/>
      <c r="LFG6" s="215"/>
      <c r="LFH6" s="215"/>
      <c r="LFI6" s="215"/>
      <c r="LFJ6" s="215"/>
      <c r="LFK6" s="215"/>
      <c r="LFL6" s="215"/>
      <c r="LFM6" s="215"/>
      <c r="LFN6" s="215"/>
      <c r="LFO6" s="215"/>
      <c r="LFP6" s="215"/>
      <c r="LFQ6" s="215"/>
      <c r="LFR6" s="215"/>
      <c r="LFS6" s="215"/>
      <c r="LFT6" s="215"/>
      <c r="LFU6" s="215"/>
      <c r="LFV6" s="215"/>
      <c r="LFW6" s="215"/>
      <c r="LFX6" s="215"/>
      <c r="LFY6" s="215"/>
      <c r="LFZ6" s="215"/>
      <c r="LGA6" s="215"/>
      <c r="LGB6" s="215"/>
      <c r="LGC6" s="215"/>
      <c r="LGD6" s="215"/>
      <c r="LGE6" s="215"/>
      <c r="LGF6" s="215"/>
      <c r="LGG6" s="215"/>
      <c r="LGH6" s="215"/>
      <c r="LGI6" s="215"/>
      <c r="LGJ6" s="215"/>
      <c r="LGK6" s="215"/>
      <c r="LGL6" s="215"/>
      <c r="LGM6" s="215"/>
      <c r="LGN6" s="215"/>
      <c r="LGO6" s="215"/>
      <c r="LGP6" s="215"/>
      <c r="LGQ6" s="215"/>
      <c r="LGR6" s="215"/>
      <c r="LGS6" s="215"/>
      <c r="LGT6" s="215"/>
      <c r="LGU6" s="215"/>
      <c r="LGV6" s="215"/>
      <c r="LGW6" s="215"/>
      <c r="LGX6" s="215"/>
      <c r="LGY6" s="215"/>
      <c r="LGZ6" s="215"/>
      <c r="LHA6" s="215"/>
      <c r="LHB6" s="215"/>
      <c r="LHC6" s="215"/>
      <c r="LHD6" s="215"/>
      <c r="LHE6" s="215"/>
      <c r="LHF6" s="215"/>
      <c r="LHG6" s="215"/>
      <c r="LHH6" s="215"/>
      <c r="LHI6" s="215"/>
      <c r="LHJ6" s="215"/>
      <c r="LHK6" s="215"/>
      <c r="LHL6" s="215"/>
      <c r="LHM6" s="215"/>
      <c r="LHN6" s="215"/>
      <c r="LHO6" s="215"/>
      <c r="LHP6" s="215"/>
      <c r="LHQ6" s="215"/>
      <c r="LHR6" s="215"/>
      <c r="LHS6" s="215"/>
      <c r="LHT6" s="215"/>
      <c r="LHU6" s="215"/>
      <c r="LHV6" s="215"/>
      <c r="LHW6" s="215"/>
      <c r="LHX6" s="215"/>
      <c r="LHY6" s="215"/>
      <c r="LHZ6" s="215"/>
      <c r="LIA6" s="215"/>
      <c r="LIB6" s="215"/>
      <c r="LIC6" s="215"/>
      <c r="LID6" s="215"/>
      <c r="LIE6" s="215"/>
      <c r="LIF6" s="215"/>
      <c r="LIG6" s="215"/>
      <c r="LIH6" s="215"/>
      <c r="LII6" s="215"/>
      <c r="LIJ6" s="215"/>
      <c r="LIK6" s="215"/>
      <c r="LIL6" s="215"/>
      <c r="LIM6" s="215"/>
      <c r="LIN6" s="215"/>
      <c r="LIO6" s="215"/>
      <c r="LIP6" s="215"/>
      <c r="LIQ6" s="215"/>
      <c r="LIR6" s="215"/>
      <c r="LIS6" s="215"/>
      <c r="LIT6" s="215"/>
      <c r="LIU6" s="215"/>
      <c r="LIV6" s="215"/>
      <c r="LIW6" s="215"/>
      <c r="LIX6" s="215"/>
      <c r="LIY6" s="215"/>
      <c r="LIZ6" s="215"/>
      <c r="LJA6" s="215"/>
      <c r="LJB6" s="215"/>
      <c r="LJC6" s="215"/>
      <c r="LJD6" s="215"/>
      <c r="LJE6" s="215"/>
      <c r="LJF6" s="215"/>
      <c r="LJG6" s="215"/>
      <c r="LJH6" s="215"/>
      <c r="LJI6" s="215"/>
      <c r="LJJ6" s="215"/>
      <c r="LJK6" s="215"/>
      <c r="LJL6" s="215"/>
      <c r="LJM6" s="215"/>
      <c r="LJN6" s="215"/>
      <c r="LJO6" s="215"/>
      <c r="LJP6" s="215"/>
      <c r="LJQ6" s="215"/>
      <c r="LJR6" s="215"/>
      <c r="LJS6" s="215"/>
      <c r="LJT6" s="215"/>
      <c r="LJU6" s="215"/>
      <c r="LJV6" s="215"/>
      <c r="LJW6" s="215"/>
      <c r="LJX6" s="215"/>
      <c r="LJY6" s="215"/>
      <c r="LJZ6" s="215"/>
      <c r="LKA6" s="215"/>
      <c r="LKB6" s="215"/>
      <c r="LKC6" s="215"/>
      <c r="LKD6" s="215"/>
      <c r="LKE6" s="215"/>
      <c r="LKF6" s="215"/>
      <c r="LKG6" s="215"/>
      <c r="LKH6" s="215"/>
      <c r="LKI6" s="215"/>
      <c r="LKJ6" s="215"/>
      <c r="LKK6" s="215"/>
      <c r="LKL6" s="215"/>
      <c r="LKM6" s="215"/>
      <c r="LKN6" s="215"/>
      <c r="LKO6" s="215"/>
      <c r="LKP6" s="215"/>
      <c r="LKQ6" s="215"/>
      <c r="LKR6" s="215"/>
      <c r="LKS6" s="215"/>
      <c r="LKT6" s="215"/>
      <c r="LKU6" s="215"/>
      <c r="LKV6" s="215"/>
      <c r="LKW6" s="215"/>
      <c r="LKX6" s="215"/>
      <c r="LKY6" s="215"/>
      <c r="LKZ6" s="215"/>
      <c r="LLA6" s="215"/>
      <c r="LLB6" s="215"/>
      <c r="LLC6" s="215"/>
      <c r="LLD6" s="215"/>
      <c r="LLE6" s="215"/>
      <c r="LLF6" s="215"/>
      <c r="LLG6" s="215"/>
      <c r="LLH6" s="215"/>
      <c r="LLI6" s="215"/>
      <c r="LLJ6" s="215"/>
      <c r="LLK6" s="215"/>
      <c r="LLL6" s="215"/>
      <c r="LLM6" s="215"/>
      <c r="LLN6" s="215"/>
      <c r="LLO6" s="215"/>
      <c r="LLP6" s="215"/>
      <c r="LLQ6" s="215"/>
      <c r="LLR6" s="215"/>
      <c r="LLS6" s="215"/>
      <c r="LLT6" s="215"/>
      <c r="LLU6" s="215"/>
      <c r="LLV6" s="215"/>
      <c r="LLW6" s="215"/>
      <c r="LLX6" s="215"/>
      <c r="LLY6" s="215"/>
      <c r="LLZ6" s="215"/>
      <c r="LMA6" s="215"/>
      <c r="LMB6" s="215"/>
      <c r="LMC6" s="215"/>
      <c r="LMD6" s="215"/>
      <c r="LME6" s="215"/>
      <c r="LMF6" s="215"/>
      <c r="LMG6" s="215"/>
      <c r="LMH6" s="215"/>
      <c r="LMI6" s="215"/>
      <c r="LMJ6" s="215"/>
      <c r="LMK6" s="215"/>
      <c r="LML6" s="215"/>
      <c r="LMM6" s="215"/>
      <c r="LMN6" s="215"/>
      <c r="LMO6" s="215"/>
      <c r="LMP6" s="215"/>
      <c r="LMQ6" s="215"/>
      <c r="LMR6" s="215"/>
      <c r="LMS6" s="215"/>
      <c r="LMT6" s="215"/>
      <c r="LMU6" s="215"/>
      <c r="LMV6" s="215"/>
      <c r="LMW6" s="215"/>
      <c r="LMX6" s="215"/>
      <c r="LMY6" s="215"/>
      <c r="LMZ6" s="215"/>
      <c r="LNA6" s="215"/>
      <c r="LNB6" s="215"/>
      <c r="LNC6" s="215"/>
      <c r="LND6" s="215"/>
      <c r="LNE6" s="215"/>
      <c r="LNF6" s="215"/>
      <c r="LNG6" s="215"/>
      <c r="LNH6" s="215"/>
      <c r="LNI6" s="215"/>
      <c r="LNJ6" s="215"/>
      <c r="LNK6" s="215"/>
      <c r="LNL6" s="215"/>
      <c r="LNM6" s="215"/>
      <c r="LNN6" s="215"/>
      <c r="LNO6" s="215"/>
      <c r="LNP6" s="215"/>
      <c r="LNQ6" s="215"/>
      <c r="LNR6" s="215"/>
      <c r="LNS6" s="215"/>
      <c r="LNT6" s="215"/>
      <c r="LNU6" s="215"/>
      <c r="LNV6" s="215"/>
      <c r="LNW6" s="215"/>
      <c r="LNX6" s="215"/>
      <c r="LNY6" s="215"/>
      <c r="LNZ6" s="215"/>
      <c r="LOA6" s="215"/>
      <c r="LOB6" s="215"/>
      <c r="LOC6" s="215"/>
      <c r="LOD6" s="215"/>
      <c r="LOE6" s="215"/>
      <c r="LOF6" s="215"/>
      <c r="LOG6" s="215"/>
      <c r="LOH6" s="215"/>
      <c r="LOI6" s="215"/>
      <c r="LOJ6" s="215"/>
      <c r="LOK6" s="215"/>
      <c r="LOL6" s="215"/>
      <c r="LOM6" s="215"/>
      <c r="LON6" s="215"/>
      <c r="LOO6" s="215"/>
      <c r="LOP6" s="215"/>
      <c r="LOQ6" s="215"/>
      <c r="LOR6" s="215"/>
      <c r="LOS6" s="215"/>
      <c r="LOT6" s="215"/>
      <c r="LOU6" s="215"/>
      <c r="LOV6" s="215"/>
      <c r="LOW6" s="215"/>
      <c r="LOX6" s="215"/>
      <c r="LOY6" s="215"/>
      <c r="LOZ6" s="215"/>
      <c r="LPA6" s="215"/>
      <c r="LPB6" s="215"/>
      <c r="LPC6" s="215"/>
      <c r="LPD6" s="215"/>
      <c r="LPE6" s="215"/>
      <c r="LPF6" s="215"/>
      <c r="LPG6" s="215"/>
      <c r="LPH6" s="215"/>
      <c r="LPI6" s="215"/>
      <c r="LPJ6" s="215"/>
      <c r="LPK6" s="215"/>
      <c r="LPL6" s="215"/>
      <c r="LPM6" s="215"/>
      <c r="LPN6" s="215"/>
      <c r="LPO6" s="215"/>
      <c r="LPP6" s="215"/>
      <c r="LPQ6" s="215"/>
      <c r="LPR6" s="215"/>
      <c r="LPS6" s="215"/>
      <c r="LPT6" s="215"/>
      <c r="LPU6" s="215"/>
      <c r="LPV6" s="215"/>
      <c r="LPW6" s="215"/>
      <c r="LPX6" s="215"/>
      <c r="LPY6" s="215"/>
      <c r="LPZ6" s="215"/>
      <c r="LQA6" s="215"/>
      <c r="LQB6" s="215"/>
      <c r="LQC6" s="215"/>
      <c r="LQD6" s="215"/>
      <c r="LQE6" s="215"/>
      <c r="LQF6" s="215"/>
      <c r="LQG6" s="215"/>
      <c r="LQH6" s="215"/>
      <c r="LQI6" s="215"/>
      <c r="LQJ6" s="215"/>
      <c r="LQK6" s="215"/>
      <c r="LQL6" s="215"/>
      <c r="LQM6" s="215"/>
      <c r="LQN6" s="215"/>
      <c r="LQO6" s="215"/>
      <c r="LQP6" s="215"/>
      <c r="LQQ6" s="215"/>
      <c r="LQR6" s="215"/>
      <c r="LQS6" s="215"/>
      <c r="LQT6" s="215"/>
      <c r="LQU6" s="215"/>
      <c r="LQV6" s="215"/>
      <c r="LQW6" s="215"/>
      <c r="LQX6" s="215"/>
      <c r="LQY6" s="215"/>
      <c r="LQZ6" s="215"/>
      <c r="LRA6" s="215"/>
      <c r="LRB6" s="215"/>
      <c r="LRC6" s="215"/>
      <c r="LRD6" s="215"/>
      <c r="LRE6" s="215"/>
      <c r="LRF6" s="215"/>
      <c r="LRG6" s="215"/>
      <c r="LRH6" s="215"/>
      <c r="LRI6" s="215"/>
      <c r="LRJ6" s="215"/>
      <c r="LRK6" s="215"/>
      <c r="LRL6" s="215"/>
      <c r="LRM6" s="215"/>
      <c r="LRN6" s="215"/>
      <c r="LRO6" s="215"/>
      <c r="LRP6" s="215"/>
      <c r="LRQ6" s="215"/>
      <c r="LRR6" s="215"/>
      <c r="LRS6" s="215"/>
      <c r="LRT6" s="215"/>
      <c r="LRU6" s="215"/>
      <c r="LRV6" s="215"/>
      <c r="LRW6" s="215"/>
      <c r="LRX6" s="215"/>
      <c r="LRY6" s="215"/>
      <c r="LRZ6" s="215"/>
      <c r="LSA6" s="215"/>
      <c r="LSB6" s="215"/>
      <c r="LSC6" s="215"/>
      <c r="LSD6" s="215"/>
      <c r="LSE6" s="215"/>
      <c r="LSF6" s="215"/>
      <c r="LSG6" s="215"/>
      <c r="LSH6" s="215"/>
      <c r="LSI6" s="215"/>
      <c r="LSJ6" s="215"/>
      <c r="LSK6" s="215"/>
      <c r="LSL6" s="215"/>
      <c r="LSM6" s="215"/>
      <c r="LSN6" s="215"/>
      <c r="LSO6" s="215"/>
      <c r="LSP6" s="215"/>
      <c r="LSQ6" s="215"/>
      <c r="LSR6" s="215"/>
      <c r="LSS6" s="215"/>
      <c r="LST6" s="215"/>
      <c r="LSU6" s="215"/>
      <c r="LSV6" s="215"/>
      <c r="LSW6" s="215"/>
      <c r="LSX6" s="215"/>
      <c r="LSY6" s="215"/>
      <c r="LSZ6" s="215"/>
      <c r="LTA6" s="215"/>
      <c r="LTB6" s="215"/>
      <c r="LTC6" s="215"/>
      <c r="LTD6" s="215"/>
      <c r="LTE6" s="215"/>
      <c r="LTF6" s="215"/>
      <c r="LTG6" s="215"/>
      <c r="LTH6" s="215"/>
      <c r="LTI6" s="215"/>
      <c r="LTJ6" s="215"/>
      <c r="LTK6" s="215"/>
      <c r="LTL6" s="215"/>
      <c r="LTM6" s="215"/>
      <c r="LTN6" s="215"/>
      <c r="LTO6" s="215"/>
      <c r="LTP6" s="215"/>
      <c r="LTQ6" s="215"/>
      <c r="LTR6" s="215"/>
      <c r="LTS6" s="215"/>
      <c r="LTT6" s="215"/>
      <c r="LTU6" s="215"/>
      <c r="LTV6" s="215"/>
      <c r="LTW6" s="215"/>
      <c r="LTX6" s="215"/>
      <c r="LTY6" s="215"/>
      <c r="LTZ6" s="215"/>
      <c r="LUA6" s="215"/>
      <c r="LUB6" s="215"/>
      <c r="LUC6" s="215"/>
      <c r="LUD6" s="215"/>
      <c r="LUE6" s="215"/>
      <c r="LUF6" s="215"/>
      <c r="LUG6" s="215"/>
      <c r="LUH6" s="215"/>
      <c r="LUI6" s="215"/>
      <c r="LUJ6" s="215"/>
      <c r="LUK6" s="215"/>
      <c r="LUL6" s="215"/>
      <c r="LUM6" s="215"/>
      <c r="LUN6" s="215"/>
      <c r="LUO6" s="215"/>
      <c r="LUP6" s="215"/>
      <c r="LUQ6" s="215"/>
      <c r="LUR6" s="215"/>
      <c r="LUS6" s="215"/>
      <c r="LUT6" s="215"/>
      <c r="LUU6" s="215"/>
      <c r="LUV6" s="215"/>
      <c r="LUW6" s="215"/>
      <c r="LUX6" s="215"/>
      <c r="LUY6" s="215"/>
      <c r="LUZ6" s="215"/>
      <c r="LVA6" s="215"/>
      <c r="LVB6" s="215"/>
      <c r="LVC6" s="215"/>
      <c r="LVD6" s="215"/>
      <c r="LVE6" s="215"/>
      <c r="LVF6" s="215"/>
      <c r="LVG6" s="215"/>
      <c r="LVH6" s="215"/>
      <c r="LVI6" s="215"/>
      <c r="LVJ6" s="215"/>
      <c r="LVK6" s="215"/>
      <c r="LVL6" s="215"/>
      <c r="LVM6" s="215"/>
      <c r="LVN6" s="215"/>
      <c r="LVO6" s="215"/>
      <c r="LVP6" s="215"/>
      <c r="LVQ6" s="215"/>
      <c r="LVR6" s="215"/>
      <c r="LVS6" s="215"/>
      <c r="LVT6" s="215"/>
      <c r="LVU6" s="215"/>
      <c r="LVV6" s="215"/>
      <c r="LVW6" s="215"/>
      <c r="LVX6" s="215"/>
      <c r="LVY6" s="215"/>
      <c r="LVZ6" s="215"/>
      <c r="LWA6" s="215"/>
      <c r="LWB6" s="215"/>
      <c r="LWC6" s="215"/>
      <c r="LWD6" s="215"/>
      <c r="LWE6" s="215"/>
      <c r="LWF6" s="215"/>
      <c r="LWG6" s="215"/>
      <c r="LWH6" s="215"/>
      <c r="LWI6" s="215"/>
      <c r="LWJ6" s="215"/>
      <c r="LWK6" s="215"/>
      <c r="LWL6" s="215"/>
      <c r="LWM6" s="215"/>
      <c r="LWN6" s="215"/>
      <c r="LWO6" s="215"/>
      <c r="LWP6" s="215"/>
      <c r="LWQ6" s="215"/>
      <c r="LWR6" s="215"/>
      <c r="LWS6" s="215"/>
      <c r="LWT6" s="215"/>
      <c r="LWU6" s="215"/>
      <c r="LWV6" s="215"/>
      <c r="LWW6" s="215"/>
      <c r="LWX6" s="215"/>
      <c r="LWY6" s="215"/>
      <c r="LWZ6" s="215"/>
      <c r="LXA6" s="215"/>
      <c r="LXB6" s="215"/>
      <c r="LXC6" s="215"/>
      <c r="LXD6" s="215"/>
      <c r="LXE6" s="215"/>
      <c r="LXF6" s="215"/>
      <c r="LXG6" s="215"/>
      <c r="LXH6" s="215"/>
      <c r="LXI6" s="215"/>
      <c r="LXJ6" s="215"/>
      <c r="LXK6" s="215"/>
      <c r="LXL6" s="215"/>
      <c r="LXM6" s="215"/>
      <c r="LXN6" s="215"/>
      <c r="LXO6" s="215"/>
      <c r="LXP6" s="215"/>
      <c r="LXQ6" s="215"/>
      <c r="LXR6" s="215"/>
      <c r="LXS6" s="215"/>
      <c r="LXT6" s="215"/>
      <c r="LXU6" s="215"/>
      <c r="LXV6" s="215"/>
      <c r="LXW6" s="215"/>
      <c r="LXX6" s="215"/>
      <c r="LXY6" s="215"/>
      <c r="LXZ6" s="215"/>
      <c r="LYA6" s="215"/>
      <c r="LYB6" s="215"/>
      <c r="LYC6" s="215"/>
      <c r="LYD6" s="215"/>
      <c r="LYE6" s="215"/>
      <c r="LYF6" s="215"/>
      <c r="LYG6" s="215"/>
      <c r="LYH6" s="215"/>
      <c r="LYI6" s="215"/>
      <c r="LYJ6" s="215"/>
      <c r="LYK6" s="215"/>
      <c r="LYL6" s="215"/>
      <c r="LYM6" s="215"/>
      <c r="LYN6" s="215"/>
      <c r="LYO6" s="215"/>
      <c r="LYP6" s="215"/>
      <c r="LYQ6" s="215"/>
      <c r="LYR6" s="215"/>
      <c r="LYS6" s="215"/>
      <c r="LYT6" s="215"/>
      <c r="LYU6" s="215"/>
      <c r="LYV6" s="215"/>
      <c r="LYW6" s="215"/>
      <c r="LYX6" s="215"/>
      <c r="LYY6" s="215"/>
      <c r="LYZ6" s="215"/>
      <c r="LZA6" s="215"/>
      <c r="LZB6" s="215"/>
      <c r="LZC6" s="215"/>
      <c r="LZD6" s="215"/>
      <c r="LZE6" s="215"/>
      <c r="LZF6" s="215"/>
      <c r="LZG6" s="215"/>
      <c r="LZH6" s="215"/>
      <c r="LZI6" s="215"/>
      <c r="LZJ6" s="215"/>
      <c r="LZK6" s="215"/>
      <c r="LZL6" s="215"/>
      <c r="LZM6" s="215"/>
      <c r="LZN6" s="215"/>
      <c r="LZO6" s="215"/>
      <c r="LZP6" s="215"/>
      <c r="LZQ6" s="215"/>
      <c r="LZR6" s="215"/>
      <c r="LZS6" s="215"/>
      <c r="LZT6" s="215"/>
      <c r="LZU6" s="215"/>
      <c r="LZV6" s="215"/>
      <c r="LZW6" s="215"/>
      <c r="LZX6" s="215"/>
      <c r="LZY6" s="215"/>
      <c r="LZZ6" s="215"/>
      <c r="MAA6" s="215"/>
      <c r="MAB6" s="215"/>
      <c r="MAC6" s="215"/>
      <c r="MAD6" s="215"/>
      <c r="MAE6" s="215"/>
      <c r="MAF6" s="215"/>
      <c r="MAG6" s="215"/>
      <c r="MAH6" s="215"/>
      <c r="MAI6" s="215"/>
      <c r="MAJ6" s="215"/>
      <c r="MAK6" s="215"/>
      <c r="MAL6" s="215"/>
      <c r="MAM6" s="215"/>
      <c r="MAN6" s="215"/>
      <c r="MAO6" s="215"/>
      <c r="MAP6" s="215"/>
      <c r="MAQ6" s="215"/>
      <c r="MAR6" s="215"/>
      <c r="MAS6" s="215"/>
      <c r="MAT6" s="215"/>
      <c r="MAU6" s="215"/>
      <c r="MAV6" s="215"/>
      <c r="MAW6" s="215"/>
      <c r="MAX6" s="215"/>
      <c r="MAY6" s="215"/>
      <c r="MAZ6" s="215"/>
      <c r="MBA6" s="215"/>
      <c r="MBB6" s="215"/>
      <c r="MBC6" s="215"/>
      <c r="MBD6" s="215"/>
      <c r="MBE6" s="215"/>
      <c r="MBF6" s="215"/>
      <c r="MBG6" s="215"/>
      <c r="MBH6" s="215"/>
      <c r="MBI6" s="215"/>
      <c r="MBJ6" s="215"/>
      <c r="MBK6" s="215"/>
      <c r="MBL6" s="215"/>
      <c r="MBM6" s="215"/>
      <c r="MBN6" s="215"/>
      <c r="MBO6" s="215"/>
      <c r="MBP6" s="215"/>
      <c r="MBQ6" s="215"/>
      <c r="MBR6" s="215"/>
      <c r="MBS6" s="215"/>
      <c r="MBT6" s="215"/>
      <c r="MBU6" s="215"/>
      <c r="MBV6" s="215"/>
      <c r="MBW6" s="215"/>
      <c r="MBX6" s="215"/>
      <c r="MBY6" s="215"/>
      <c r="MBZ6" s="215"/>
      <c r="MCA6" s="215"/>
      <c r="MCB6" s="215"/>
      <c r="MCC6" s="215"/>
      <c r="MCD6" s="215"/>
      <c r="MCE6" s="215"/>
      <c r="MCF6" s="215"/>
      <c r="MCG6" s="215"/>
      <c r="MCH6" s="215"/>
      <c r="MCI6" s="215"/>
      <c r="MCJ6" s="215"/>
      <c r="MCK6" s="215"/>
      <c r="MCL6" s="215"/>
      <c r="MCM6" s="215"/>
      <c r="MCN6" s="215"/>
      <c r="MCO6" s="215"/>
      <c r="MCP6" s="215"/>
      <c r="MCQ6" s="215"/>
      <c r="MCR6" s="215"/>
      <c r="MCS6" s="215"/>
      <c r="MCT6" s="215"/>
      <c r="MCU6" s="215"/>
      <c r="MCV6" s="215"/>
      <c r="MCW6" s="215"/>
      <c r="MCX6" s="215"/>
      <c r="MCY6" s="215"/>
      <c r="MCZ6" s="215"/>
      <c r="MDA6" s="215"/>
      <c r="MDB6" s="215"/>
      <c r="MDC6" s="215"/>
      <c r="MDD6" s="215"/>
      <c r="MDE6" s="215"/>
      <c r="MDF6" s="215"/>
      <c r="MDG6" s="215"/>
      <c r="MDH6" s="215"/>
      <c r="MDI6" s="215"/>
      <c r="MDJ6" s="215"/>
      <c r="MDK6" s="215"/>
      <c r="MDL6" s="215"/>
      <c r="MDM6" s="215"/>
      <c r="MDN6" s="215"/>
      <c r="MDO6" s="215"/>
      <c r="MDP6" s="215"/>
      <c r="MDQ6" s="215"/>
      <c r="MDR6" s="215"/>
      <c r="MDS6" s="215"/>
      <c r="MDT6" s="215"/>
      <c r="MDU6" s="215"/>
      <c r="MDV6" s="215"/>
      <c r="MDW6" s="215"/>
      <c r="MDX6" s="215"/>
      <c r="MDY6" s="215"/>
      <c r="MDZ6" s="215"/>
      <c r="MEA6" s="215"/>
      <c r="MEB6" s="215"/>
      <c r="MEC6" s="215"/>
      <c r="MED6" s="215"/>
      <c r="MEE6" s="215"/>
      <c r="MEF6" s="215"/>
      <c r="MEG6" s="215"/>
      <c r="MEH6" s="215"/>
      <c r="MEI6" s="215"/>
      <c r="MEJ6" s="215"/>
      <c r="MEK6" s="215"/>
      <c r="MEL6" s="215"/>
      <c r="MEM6" s="215"/>
      <c r="MEN6" s="215"/>
      <c r="MEO6" s="215"/>
      <c r="MEP6" s="215"/>
      <c r="MEQ6" s="215"/>
      <c r="MER6" s="215"/>
      <c r="MES6" s="215"/>
      <c r="MET6" s="215"/>
      <c r="MEU6" s="215"/>
      <c r="MEV6" s="215"/>
      <c r="MEW6" s="215"/>
      <c r="MEX6" s="215"/>
      <c r="MEY6" s="215"/>
      <c r="MEZ6" s="215"/>
      <c r="MFA6" s="215"/>
      <c r="MFB6" s="215"/>
      <c r="MFC6" s="215"/>
      <c r="MFD6" s="215"/>
      <c r="MFE6" s="215"/>
      <c r="MFF6" s="215"/>
      <c r="MFG6" s="215"/>
      <c r="MFH6" s="215"/>
      <c r="MFI6" s="215"/>
      <c r="MFJ6" s="215"/>
      <c r="MFK6" s="215"/>
      <c r="MFL6" s="215"/>
      <c r="MFM6" s="215"/>
      <c r="MFN6" s="215"/>
      <c r="MFO6" s="215"/>
      <c r="MFP6" s="215"/>
      <c r="MFQ6" s="215"/>
      <c r="MFR6" s="215"/>
      <c r="MFS6" s="215"/>
      <c r="MFT6" s="215"/>
      <c r="MFU6" s="215"/>
      <c r="MFV6" s="215"/>
      <c r="MFW6" s="215"/>
      <c r="MFX6" s="215"/>
      <c r="MFY6" s="215"/>
      <c r="MFZ6" s="215"/>
      <c r="MGA6" s="215"/>
      <c r="MGB6" s="215"/>
      <c r="MGC6" s="215"/>
      <c r="MGD6" s="215"/>
      <c r="MGE6" s="215"/>
      <c r="MGF6" s="215"/>
      <c r="MGG6" s="215"/>
      <c r="MGH6" s="215"/>
      <c r="MGI6" s="215"/>
      <c r="MGJ6" s="215"/>
      <c r="MGK6" s="215"/>
      <c r="MGL6" s="215"/>
      <c r="MGM6" s="215"/>
      <c r="MGN6" s="215"/>
      <c r="MGO6" s="215"/>
      <c r="MGP6" s="215"/>
      <c r="MGQ6" s="215"/>
      <c r="MGR6" s="215"/>
      <c r="MGS6" s="215"/>
      <c r="MGT6" s="215"/>
      <c r="MGU6" s="215"/>
      <c r="MGV6" s="215"/>
      <c r="MGW6" s="215"/>
      <c r="MGX6" s="215"/>
      <c r="MGY6" s="215"/>
      <c r="MGZ6" s="215"/>
      <c r="MHA6" s="215"/>
      <c r="MHB6" s="215"/>
      <c r="MHC6" s="215"/>
      <c r="MHD6" s="215"/>
      <c r="MHE6" s="215"/>
      <c r="MHF6" s="215"/>
      <c r="MHG6" s="215"/>
      <c r="MHH6" s="215"/>
      <c r="MHI6" s="215"/>
      <c r="MHJ6" s="215"/>
      <c r="MHK6" s="215"/>
      <c r="MHL6" s="215"/>
      <c r="MHM6" s="215"/>
      <c r="MHN6" s="215"/>
      <c r="MHO6" s="215"/>
      <c r="MHP6" s="215"/>
      <c r="MHQ6" s="215"/>
      <c r="MHR6" s="215"/>
      <c r="MHS6" s="215"/>
      <c r="MHT6" s="215"/>
      <c r="MHU6" s="215"/>
      <c r="MHV6" s="215"/>
      <c r="MHW6" s="215"/>
      <c r="MHX6" s="215"/>
      <c r="MHY6" s="215"/>
      <c r="MHZ6" s="215"/>
      <c r="MIA6" s="215"/>
      <c r="MIB6" s="215"/>
      <c r="MIC6" s="215"/>
      <c r="MID6" s="215"/>
      <c r="MIE6" s="215"/>
      <c r="MIF6" s="215"/>
      <c r="MIG6" s="215"/>
      <c r="MIH6" s="215"/>
      <c r="MII6" s="215"/>
      <c r="MIJ6" s="215"/>
      <c r="MIK6" s="215"/>
      <c r="MIL6" s="215"/>
      <c r="MIM6" s="215"/>
      <c r="MIN6" s="215"/>
      <c r="MIO6" s="215"/>
      <c r="MIP6" s="215"/>
      <c r="MIQ6" s="215"/>
      <c r="MIR6" s="215"/>
      <c r="MIS6" s="215"/>
      <c r="MIT6" s="215"/>
      <c r="MIU6" s="215"/>
      <c r="MIV6" s="215"/>
      <c r="MIW6" s="215"/>
      <c r="MIX6" s="215"/>
      <c r="MIY6" s="215"/>
      <c r="MIZ6" s="215"/>
      <c r="MJA6" s="215"/>
      <c r="MJB6" s="215"/>
      <c r="MJC6" s="215"/>
      <c r="MJD6" s="215"/>
      <c r="MJE6" s="215"/>
      <c r="MJF6" s="215"/>
      <c r="MJG6" s="215"/>
      <c r="MJH6" s="215"/>
      <c r="MJI6" s="215"/>
      <c r="MJJ6" s="215"/>
      <c r="MJK6" s="215"/>
      <c r="MJL6" s="215"/>
      <c r="MJM6" s="215"/>
      <c r="MJN6" s="215"/>
      <c r="MJO6" s="215"/>
      <c r="MJP6" s="215"/>
      <c r="MJQ6" s="215"/>
      <c r="MJR6" s="215"/>
      <c r="MJS6" s="215"/>
      <c r="MJT6" s="215"/>
      <c r="MJU6" s="215"/>
      <c r="MJV6" s="215"/>
      <c r="MJW6" s="215"/>
      <c r="MJX6" s="215"/>
      <c r="MJY6" s="215"/>
      <c r="MJZ6" s="215"/>
      <c r="MKA6" s="215"/>
      <c r="MKB6" s="215"/>
      <c r="MKC6" s="215"/>
      <c r="MKD6" s="215"/>
      <c r="MKE6" s="215"/>
      <c r="MKF6" s="215"/>
      <c r="MKG6" s="215"/>
      <c r="MKH6" s="215"/>
      <c r="MKI6" s="215"/>
      <c r="MKJ6" s="215"/>
      <c r="MKK6" s="215"/>
      <c r="MKL6" s="215"/>
      <c r="MKM6" s="215"/>
      <c r="MKN6" s="215"/>
      <c r="MKO6" s="215"/>
      <c r="MKP6" s="215"/>
      <c r="MKQ6" s="215"/>
      <c r="MKR6" s="215"/>
      <c r="MKS6" s="215"/>
      <c r="MKT6" s="215"/>
      <c r="MKU6" s="215"/>
      <c r="MKV6" s="215"/>
      <c r="MKW6" s="215"/>
      <c r="MKX6" s="215"/>
      <c r="MKY6" s="215"/>
      <c r="MKZ6" s="215"/>
      <c r="MLA6" s="215"/>
      <c r="MLB6" s="215"/>
      <c r="MLC6" s="215"/>
      <c r="MLD6" s="215"/>
      <c r="MLE6" s="215"/>
      <c r="MLF6" s="215"/>
      <c r="MLG6" s="215"/>
      <c r="MLH6" s="215"/>
      <c r="MLI6" s="215"/>
      <c r="MLJ6" s="215"/>
      <c r="MLK6" s="215"/>
      <c r="MLL6" s="215"/>
      <c r="MLM6" s="215"/>
      <c r="MLN6" s="215"/>
      <c r="MLO6" s="215"/>
      <c r="MLP6" s="215"/>
      <c r="MLQ6" s="215"/>
      <c r="MLR6" s="215"/>
      <c r="MLS6" s="215"/>
      <c r="MLT6" s="215"/>
      <c r="MLU6" s="215"/>
      <c r="MLV6" s="215"/>
      <c r="MLW6" s="215"/>
      <c r="MLX6" s="215"/>
      <c r="MLY6" s="215"/>
      <c r="MLZ6" s="215"/>
      <c r="MMA6" s="215"/>
      <c r="MMB6" s="215"/>
      <c r="MMC6" s="215"/>
      <c r="MMD6" s="215"/>
      <c r="MME6" s="215"/>
      <c r="MMF6" s="215"/>
      <c r="MMG6" s="215"/>
      <c r="MMH6" s="215"/>
      <c r="MMI6" s="215"/>
      <c r="MMJ6" s="215"/>
      <c r="MMK6" s="215"/>
      <c r="MML6" s="215"/>
      <c r="MMM6" s="215"/>
      <c r="MMN6" s="215"/>
      <c r="MMO6" s="215"/>
      <c r="MMP6" s="215"/>
      <c r="MMQ6" s="215"/>
      <c r="MMR6" s="215"/>
      <c r="MMS6" s="215"/>
      <c r="MMT6" s="215"/>
      <c r="MMU6" s="215"/>
      <c r="MMV6" s="215"/>
      <c r="MMW6" s="215"/>
      <c r="MMX6" s="215"/>
      <c r="MMY6" s="215"/>
      <c r="MMZ6" s="215"/>
      <c r="MNA6" s="215"/>
      <c r="MNB6" s="215"/>
      <c r="MNC6" s="215"/>
      <c r="MND6" s="215"/>
      <c r="MNE6" s="215"/>
      <c r="MNF6" s="215"/>
      <c r="MNG6" s="215"/>
      <c r="MNH6" s="215"/>
      <c r="MNI6" s="215"/>
      <c r="MNJ6" s="215"/>
      <c r="MNK6" s="215"/>
      <c r="MNL6" s="215"/>
      <c r="MNM6" s="215"/>
      <c r="MNN6" s="215"/>
      <c r="MNO6" s="215"/>
      <c r="MNP6" s="215"/>
      <c r="MNQ6" s="215"/>
      <c r="MNR6" s="215"/>
      <c r="MNS6" s="215"/>
      <c r="MNT6" s="215"/>
      <c r="MNU6" s="215"/>
      <c r="MNV6" s="215"/>
      <c r="MNW6" s="215"/>
      <c r="MNX6" s="215"/>
      <c r="MNY6" s="215"/>
      <c r="MNZ6" s="215"/>
      <c r="MOA6" s="215"/>
      <c r="MOB6" s="215"/>
      <c r="MOC6" s="215"/>
      <c r="MOD6" s="215"/>
      <c r="MOE6" s="215"/>
      <c r="MOF6" s="215"/>
      <c r="MOG6" s="215"/>
      <c r="MOH6" s="215"/>
      <c r="MOI6" s="215"/>
      <c r="MOJ6" s="215"/>
      <c r="MOK6" s="215"/>
      <c r="MOL6" s="215"/>
      <c r="MOM6" s="215"/>
      <c r="MON6" s="215"/>
      <c r="MOO6" s="215"/>
      <c r="MOP6" s="215"/>
      <c r="MOQ6" s="215"/>
      <c r="MOR6" s="215"/>
      <c r="MOS6" s="215"/>
      <c r="MOT6" s="215"/>
      <c r="MOU6" s="215"/>
      <c r="MOV6" s="215"/>
      <c r="MOW6" s="215"/>
      <c r="MOX6" s="215"/>
      <c r="MOY6" s="215"/>
      <c r="MOZ6" s="215"/>
      <c r="MPA6" s="215"/>
      <c r="MPB6" s="215"/>
      <c r="MPC6" s="215"/>
      <c r="MPD6" s="215"/>
      <c r="MPE6" s="215"/>
      <c r="MPF6" s="215"/>
      <c r="MPG6" s="215"/>
      <c r="MPH6" s="215"/>
      <c r="MPI6" s="215"/>
      <c r="MPJ6" s="215"/>
      <c r="MPK6" s="215"/>
      <c r="MPL6" s="215"/>
      <c r="MPM6" s="215"/>
      <c r="MPN6" s="215"/>
      <c r="MPO6" s="215"/>
      <c r="MPP6" s="215"/>
      <c r="MPQ6" s="215"/>
      <c r="MPR6" s="215"/>
      <c r="MPS6" s="215"/>
      <c r="MPT6" s="215"/>
      <c r="MPU6" s="215"/>
      <c r="MPV6" s="215"/>
      <c r="MPW6" s="215"/>
      <c r="MPX6" s="215"/>
      <c r="MPY6" s="215"/>
      <c r="MPZ6" s="215"/>
      <c r="MQA6" s="215"/>
      <c r="MQB6" s="215"/>
      <c r="MQC6" s="215"/>
      <c r="MQD6" s="215"/>
      <c r="MQE6" s="215"/>
      <c r="MQF6" s="215"/>
      <c r="MQG6" s="215"/>
      <c r="MQH6" s="215"/>
      <c r="MQI6" s="215"/>
      <c r="MQJ6" s="215"/>
      <c r="MQK6" s="215"/>
      <c r="MQL6" s="215"/>
      <c r="MQM6" s="215"/>
      <c r="MQN6" s="215"/>
      <c r="MQO6" s="215"/>
      <c r="MQP6" s="215"/>
      <c r="MQQ6" s="215"/>
      <c r="MQR6" s="215"/>
      <c r="MQS6" s="215"/>
      <c r="MQT6" s="215"/>
      <c r="MQU6" s="215"/>
      <c r="MQV6" s="215"/>
      <c r="MQW6" s="215"/>
      <c r="MQX6" s="215"/>
      <c r="MQY6" s="215"/>
      <c r="MQZ6" s="215"/>
      <c r="MRA6" s="215"/>
      <c r="MRB6" s="215"/>
      <c r="MRC6" s="215"/>
      <c r="MRD6" s="215"/>
      <c r="MRE6" s="215"/>
      <c r="MRF6" s="215"/>
      <c r="MRG6" s="215"/>
      <c r="MRH6" s="215"/>
      <c r="MRI6" s="215"/>
      <c r="MRJ6" s="215"/>
      <c r="MRK6" s="215"/>
      <c r="MRL6" s="215"/>
      <c r="MRM6" s="215"/>
      <c r="MRN6" s="215"/>
      <c r="MRO6" s="215"/>
      <c r="MRP6" s="215"/>
      <c r="MRQ6" s="215"/>
      <c r="MRR6" s="215"/>
      <c r="MRS6" s="215"/>
      <c r="MRT6" s="215"/>
      <c r="MRU6" s="215"/>
      <c r="MRV6" s="215"/>
      <c r="MRW6" s="215"/>
      <c r="MRX6" s="215"/>
      <c r="MRY6" s="215"/>
      <c r="MRZ6" s="215"/>
      <c r="MSA6" s="215"/>
      <c r="MSB6" s="215"/>
      <c r="MSC6" s="215"/>
      <c r="MSD6" s="215"/>
      <c r="MSE6" s="215"/>
      <c r="MSF6" s="215"/>
      <c r="MSG6" s="215"/>
      <c r="MSH6" s="215"/>
      <c r="MSI6" s="215"/>
      <c r="MSJ6" s="215"/>
      <c r="MSK6" s="215"/>
      <c r="MSL6" s="215"/>
      <c r="MSM6" s="215"/>
      <c r="MSN6" s="215"/>
      <c r="MSO6" s="215"/>
      <c r="MSP6" s="215"/>
      <c r="MSQ6" s="215"/>
      <c r="MSR6" s="215"/>
      <c r="MSS6" s="215"/>
      <c r="MST6" s="215"/>
      <c r="MSU6" s="215"/>
      <c r="MSV6" s="215"/>
      <c r="MSW6" s="215"/>
      <c r="MSX6" s="215"/>
      <c r="MSY6" s="215"/>
      <c r="MSZ6" s="215"/>
      <c r="MTA6" s="215"/>
      <c r="MTB6" s="215"/>
      <c r="MTC6" s="215"/>
      <c r="MTD6" s="215"/>
      <c r="MTE6" s="215"/>
      <c r="MTF6" s="215"/>
      <c r="MTG6" s="215"/>
      <c r="MTH6" s="215"/>
      <c r="MTI6" s="215"/>
      <c r="MTJ6" s="215"/>
      <c r="MTK6" s="215"/>
      <c r="MTL6" s="215"/>
      <c r="MTM6" s="215"/>
      <c r="MTN6" s="215"/>
      <c r="MTO6" s="215"/>
      <c r="MTP6" s="215"/>
      <c r="MTQ6" s="215"/>
      <c r="MTR6" s="215"/>
      <c r="MTS6" s="215"/>
      <c r="MTT6" s="215"/>
      <c r="MTU6" s="215"/>
      <c r="MTV6" s="215"/>
      <c r="MTW6" s="215"/>
      <c r="MTX6" s="215"/>
      <c r="MTY6" s="215"/>
      <c r="MTZ6" s="215"/>
      <c r="MUA6" s="215"/>
      <c r="MUB6" s="215"/>
      <c r="MUC6" s="215"/>
      <c r="MUD6" s="215"/>
      <c r="MUE6" s="215"/>
      <c r="MUF6" s="215"/>
      <c r="MUG6" s="215"/>
      <c r="MUH6" s="215"/>
      <c r="MUI6" s="215"/>
      <c r="MUJ6" s="215"/>
      <c r="MUK6" s="215"/>
      <c r="MUL6" s="215"/>
      <c r="MUM6" s="215"/>
      <c r="MUN6" s="215"/>
      <c r="MUO6" s="215"/>
      <c r="MUP6" s="215"/>
      <c r="MUQ6" s="215"/>
      <c r="MUR6" s="215"/>
      <c r="MUS6" s="215"/>
      <c r="MUT6" s="215"/>
      <c r="MUU6" s="215"/>
      <c r="MUV6" s="215"/>
      <c r="MUW6" s="215"/>
      <c r="MUX6" s="215"/>
      <c r="MUY6" s="215"/>
      <c r="MUZ6" s="215"/>
      <c r="MVA6" s="215"/>
      <c r="MVB6" s="215"/>
      <c r="MVC6" s="215"/>
      <c r="MVD6" s="215"/>
      <c r="MVE6" s="215"/>
      <c r="MVF6" s="215"/>
      <c r="MVG6" s="215"/>
      <c r="MVH6" s="215"/>
      <c r="MVI6" s="215"/>
      <c r="MVJ6" s="215"/>
      <c r="MVK6" s="215"/>
      <c r="MVL6" s="215"/>
      <c r="MVM6" s="215"/>
      <c r="MVN6" s="215"/>
      <c r="MVO6" s="215"/>
      <c r="MVP6" s="215"/>
      <c r="MVQ6" s="215"/>
      <c r="MVR6" s="215"/>
      <c r="MVS6" s="215"/>
      <c r="MVT6" s="215"/>
      <c r="MVU6" s="215"/>
      <c r="MVV6" s="215"/>
      <c r="MVW6" s="215"/>
      <c r="MVX6" s="215"/>
      <c r="MVY6" s="215"/>
      <c r="MVZ6" s="215"/>
      <c r="MWA6" s="215"/>
      <c r="MWB6" s="215"/>
      <c r="MWC6" s="215"/>
      <c r="MWD6" s="215"/>
      <c r="MWE6" s="215"/>
      <c r="MWF6" s="215"/>
      <c r="MWG6" s="215"/>
      <c r="MWH6" s="215"/>
      <c r="MWI6" s="215"/>
      <c r="MWJ6" s="215"/>
      <c r="MWK6" s="215"/>
      <c r="MWL6" s="215"/>
      <c r="MWM6" s="215"/>
      <c r="MWN6" s="215"/>
      <c r="MWO6" s="215"/>
      <c r="MWP6" s="215"/>
      <c r="MWQ6" s="215"/>
      <c r="MWR6" s="215"/>
      <c r="MWS6" s="215"/>
      <c r="MWT6" s="215"/>
      <c r="MWU6" s="215"/>
      <c r="MWV6" s="215"/>
      <c r="MWW6" s="215"/>
      <c r="MWX6" s="215"/>
      <c r="MWY6" s="215"/>
      <c r="MWZ6" s="215"/>
      <c r="MXA6" s="215"/>
      <c r="MXB6" s="215"/>
      <c r="MXC6" s="215"/>
      <c r="MXD6" s="215"/>
      <c r="MXE6" s="215"/>
      <c r="MXF6" s="215"/>
      <c r="MXG6" s="215"/>
      <c r="MXH6" s="215"/>
      <c r="MXI6" s="215"/>
      <c r="MXJ6" s="215"/>
      <c r="MXK6" s="215"/>
      <c r="MXL6" s="215"/>
      <c r="MXM6" s="215"/>
      <c r="MXN6" s="215"/>
      <c r="MXO6" s="215"/>
      <c r="MXP6" s="215"/>
      <c r="MXQ6" s="215"/>
      <c r="MXR6" s="215"/>
      <c r="MXS6" s="215"/>
      <c r="MXT6" s="215"/>
      <c r="MXU6" s="215"/>
      <c r="MXV6" s="215"/>
      <c r="MXW6" s="215"/>
      <c r="MXX6" s="215"/>
      <c r="MXY6" s="215"/>
      <c r="MXZ6" s="215"/>
      <c r="MYA6" s="215"/>
      <c r="MYB6" s="215"/>
      <c r="MYC6" s="215"/>
      <c r="MYD6" s="215"/>
      <c r="MYE6" s="215"/>
      <c r="MYF6" s="215"/>
      <c r="MYG6" s="215"/>
      <c r="MYH6" s="215"/>
      <c r="MYI6" s="215"/>
      <c r="MYJ6" s="215"/>
      <c r="MYK6" s="215"/>
      <c r="MYL6" s="215"/>
      <c r="MYM6" s="215"/>
      <c r="MYN6" s="215"/>
      <c r="MYO6" s="215"/>
      <c r="MYP6" s="215"/>
      <c r="MYQ6" s="215"/>
      <c r="MYR6" s="215"/>
      <c r="MYS6" s="215"/>
      <c r="MYT6" s="215"/>
      <c r="MYU6" s="215"/>
      <c r="MYV6" s="215"/>
      <c r="MYW6" s="215"/>
      <c r="MYX6" s="215"/>
      <c r="MYY6" s="215"/>
      <c r="MYZ6" s="215"/>
      <c r="MZA6" s="215"/>
      <c r="MZB6" s="215"/>
      <c r="MZC6" s="215"/>
      <c r="MZD6" s="215"/>
      <c r="MZE6" s="215"/>
      <c r="MZF6" s="215"/>
      <c r="MZG6" s="215"/>
      <c r="MZH6" s="215"/>
      <c r="MZI6" s="215"/>
      <c r="MZJ6" s="215"/>
      <c r="MZK6" s="215"/>
      <c r="MZL6" s="215"/>
      <c r="MZM6" s="215"/>
      <c r="MZN6" s="215"/>
      <c r="MZO6" s="215"/>
      <c r="MZP6" s="215"/>
      <c r="MZQ6" s="215"/>
      <c r="MZR6" s="215"/>
      <c r="MZS6" s="215"/>
      <c r="MZT6" s="215"/>
      <c r="MZU6" s="215"/>
      <c r="MZV6" s="215"/>
      <c r="MZW6" s="215"/>
      <c r="MZX6" s="215"/>
      <c r="MZY6" s="215"/>
      <c r="MZZ6" s="215"/>
      <c r="NAA6" s="215"/>
      <c r="NAB6" s="215"/>
      <c r="NAC6" s="215"/>
      <c r="NAD6" s="215"/>
      <c r="NAE6" s="215"/>
      <c r="NAF6" s="215"/>
      <c r="NAG6" s="215"/>
      <c r="NAH6" s="215"/>
      <c r="NAI6" s="215"/>
      <c r="NAJ6" s="215"/>
      <c r="NAK6" s="215"/>
      <c r="NAL6" s="215"/>
      <c r="NAM6" s="215"/>
      <c r="NAN6" s="215"/>
      <c r="NAO6" s="215"/>
      <c r="NAP6" s="215"/>
      <c r="NAQ6" s="215"/>
      <c r="NAR6" s="215"/>
      <c r="NAS6" s="215"/>
      <c r="NAT6" s="215"/>
      <c r="NAU6" s="215"/>
      <c r="NAV6" s="215"/>
      <c r="NAW6" s="215"/>
      <c r="NAX6" s="215"/>
      <c r="NAY6" s="215"/>
      <c r="NAZ6" s="215"/>
      <c r="NBA6" s="215"/>
      <c r="NBB6" s="215"/>
      <c r="NBC6" s="215"/>
      <c r="NBD6" s="215"/>
      <c r="NBE6" s="215"/>
      <c r="NBF6" s="215"/>
      <c r="NBG6" s="215"/>
      <c r="NBH6" s="215"/>
      <c r="NBI6" s="215"/>
      <c r="NBJ6" s="215"/>
      <c r="NBK6" s="215"/>
      <c r="NBL6" s="215"/>
      <c r="NBM6" s="215"/>
      <c r="NBN6" s="215"/>
      <c r="NBO6" s="215"/>
      <c r="NBP6" s="215"/>
      <c r="NBQ6" s="215"/>
      <c r="NBR6" s="215"/>
      <c r="NBS6" s="215"/>
      <c r="NBT6" s="215"/>
      <c r="NBU6" s="215"/>
      <c r="NBV6" s="215"/>
      <c r="NBW6" s="215"/>
      <c r="NBX6" s="215"/>
      <c r="NBY6" s="215"/>
      <c r="NBZ6" s="215"/>
      <c r="NCA6" s="215"/>
      <c r="NCB6" s="215"/>
      <c r="NCC6" s="215"/>
      <c r="NCD6" s="215"/>
      <c r="NCE6" s="215"/>
      <c r="NCF6" s="215"/>
      <c r="NCG6" s="215"/>
      <c r="NCH6" s="215"/>
      <c r="NCI6" s="215"/>
      <c r="NCJ6" s="215"/>
      <c r="NCK6" s="215"/>
      <c r="NCL6" s="215"/>
      <c r="NCM6" s="215"/>
      <c r="NCN6" s="215"/>
      <c r="NCO6" s="215"/>
      <c r="NCP6" s="215"/>
      <c r="NCQ6" s="215"/>
      <c r="NCR6" s="215"/>
      <c r="NCS6" s="215"/>
      <c r="NCT6" s="215"/>
      <c r="NCU6" s="215"/>
      <c r="NCV6" s="215"/>
      <c r="NCW6" s="215"/>
      <c r="NCX6" s="215"/>
      <c r="NCY6" s="215"/>
      <c r="NCZ6" s="215"/>
      <c r="NDA6" s="215"/>
      <c r="NDB6" s="215"/>
      <c r="NDC6" s="215"/>
      <c r="NDD6" s="215"/>
      <c r="NDE6" s="215"/>
      <c r="NDF6" s="215"/>
      <c r="NDG6" s="215"/>
      <c r="NDH6" s="215"/>
      <c r="NDI6" s="215"/>
      <c r="NDJ6" s="215"/>
      <c r="NDK6" s="215"/>
      <c r="NDL6" s="215"/>
      <c r="NDM6" s="215"/>
      <c r="NDN6" s="215"/>
      <c r="NDO6" s="215"/>
      <c r="NDP6" s="215"/>
      <c r="NDQ6" s="215"/>
      <c r="NDR6" s="215"/>
      <c r="NDS6" s="215"/>
      <c r="NDT6" s="215"/>
      <c r="NDU6" s="215"/>
      <c r="NDV6" s="215"/>
      <c r="NDW6" s="215"/>
      <c r="NDX6" s="215"/>
      <c r="NDY6" s="215"/>
      <c r="NDZ6" s="215"/>
      <c r="NEA6" s="215"/>
      <c r="NEB6" s="215"/>
      <c r="NEC6" s="215"/>
      <c r="NED6" s="215"/>
      <c r="NEE6" s="215"/>
      <c r="NEF6" s="215"/>
      <c r="NEG6" s="215"/>
      <c r="NEH6" s="215"/>
      <c r="NEI6" s="215"/>
      <c r="NEJ6" s="215"/>
      <c r="NEK6" s="215"/>
      <c r="NEL6" s="215"/>
      <c r="NEM6" s="215"/>
      <c r="NEN6" s="215"/>
      <c r="NEO6" s="215"/>
      <c r="NEP6" s="215"/>
      <c r="NEQ6" s="215"/>
      <c r="NER6" s="215"/>
      <c r="NES6" s="215"/>
      <c r="NET6" s="215"/>
      <c r="NEU6" s="215"/>
      <c r="NEV6" s="215"/>
      <c r="NEW6" s="215"/>
      <c r="NEX6" s="215"/>
      <c r="NEY6" s="215"/>
      <c r="NEZ6" s="215"/>
      <c r="NFA6" s="215"/>
      <c r="NFB6" s="215"/>
      <c r="NFC6" s="215"/>
      <c r="NFD6" s="215"/>
      <c r="NFE6" s="215"/>
      <c r="NFF6" s="215"/>
      <c r="NFG6" s="215"/>
      <c r="NFH6" s="215"/>
      <c r="NFI6" s="215"/>
      <c r="NFJ6" s="215"/>
      <c r="NFK6" s="215"/>
      <c r="NFL6" s="215"/>
      <c r="NFM6" s="215"/>
      <c r="NFN6" s="215"/>
      <c r="NFO6" s="215"/>
      <c r="NFP6" s="215"/>
      <c r="NFQ6" s="215"/>
      <c r="NFR6" s="215"/>
      <c r="NFS6" s="215"/>
      <c r="NFT6" s="215"/>
      <c r="NFU6" s="215"/>
      <c r="NFV6" s="215"/>
      <c r="NFW6" s="215"/>
      <c r="NFX6" s="215"/>
      <c r="NFY6" s="215"/>
      <c r="NFZ6" s="215"/>
      <c r="NGA6" s="215"/>
      <c r="NGB6" s="215"/>
      <c r="NGC6" s="215"/>
      <c r="NGD6" s="215"/>
      <c r="NGE6" s="215"/>
      <c r="NGF6" s="215"/>
      <c r="NGG6" s="215"/>
      <c r="NGH6" s="215"/>
      <c r="NGI6" s="215"/>
      <c r="NGJ6" s="215"/>
      <c r="NGK6" s="215"/>
      <c r="NGL6" s="215"/>
      <c r="NGM6" s="215"/>
      <c r="NGN6" s="215"/>
      <c r="NGO6" s="215"/>
      <c r="NGP6" s="215"/>
      <c r="NGQ6" s="215"/>
      <c r="NGR6" s="215"/>
      <c r="NGS6" s="215"/>
      <c r="NGT6" s="215"/>
      <c r="NGU6" s="215"/>
      <c r="NGV6" s="215"/>
      <c r="NGW6" s="215"/>
      <c r="NGX6" s="215"/>
      <c r="NGY6" s="215"/>
      <c r="NGZ6" s="215"/>
      <c r="NHA6" s="215"/>
      <c r="NHB6" s="215"/>
      <c r="NHC6" s="215"/>
      <c r="NHD6" s="215"/>
      <c r="NHE6" s="215"/>
      <c r="NHF6" s="215"/>
      <c r="NHG6" s="215"/>
      <c r="NHH6" s="215"/>
      <c r="NHI6" s="215"/>
      <c r="NHJ6" s="215"/>
      <c r="NHK6" s="215"/>
      <c r="NHL6" s="215"/>
      <c r="NHM6" s="215"/>
      <c r="NHN6" s="215"/>
      <c r="NHO6" s="215"/>
      <c r="NHP6" s="215"/>
      <c r="NHQ6" s="215"/>
      <c r="NHR6" s="215"/>
      <c r="NHS6" s="215"/>
      <c r="NHT6" s="215"/>
      <c r="NHU6" s="215"/>
      <c r="NHV6" s="215"/>
      <c r="NHW6" s="215"/>
      <c r="NHX6" s="215"/>
      <c r="NHY6" s="215"/>
      <c r="NHZ6" s="215"/>
      <c r="NIA6" s="215"/>
      <c r="NIB6" s="215"/>
      <c r="NIC6" s="215"/>
      <c r="NID6" s="215"/>
      <c r="NIE6" s="215"/>
      <c r="NIF6" s="215"/>
      <c r="NIG6" s="215"/>
      <c r="NIH6" s="215"/>
      <c r="NII6" s="215"/>
      <c r="NIJ6" s="215"/>
      <c r="NIK6" s="215"/>
      <c r="NIL6" s="215"/>
      <c r="NIM6" s="215"/>
      <c r="NIN6" s="215"/>
      <c r="NIO6" s="215"/>
      <c r="NIP6" s="215"/>
      <c r="NIQ6" s="215"/>
      <c r="NIR6" s="215"/>
      <c r="NIS6" s="215"/>
      <c r="NIT6" s="215"/>
      <c r="NIU6" s="215"/>
      <c r="NIV6" s="215"/>
      <c r="NIW6" s="215"/>
      <c r="NIX6" s="215"/>
      <c r="NIY6" s="215"/>
      <c r="NIZ6" s="215"/>
      <c r="NJA6" s="215"/>
      <c r="NJB6" s="215"/>
      <c r="NJC6" s="215"/>
      <c r="NJD6" s="215"/>
      <c r="NJE6" s="215"/>
      <c r="NJF6" s="215"/>
      <c r="NJG6" s="215"/>
      <c r="NJH6" s="215"/>
      <c r="NJI6" s="215"/>
      <c r="NJJ6" s="215"/>
      <c r="NJK6" s="215"/>
      <c r="NJL6" s="215"/>
      <c r="NJM6" s="215"/>
      <c r="NJN6" s="215"/>
      <c r="NJO6" s="215"/>
      <c r="NJP6" s="215"/>
      <c r="NJQ6" s="215"/>
      <c r="NJR6" s="215"/>
      <c r="NJS6" s="215"/>
      <c r="NJT6" s="215"/>
      <c r="NJU6" s="215"/>
      <c r="NJV6" s="215"/>
      <c r="NJW6" s="215"/>
      <c r="NJX6" s="215"/>
      <c r="NJY6" s="215"/>
      <c r="NJZ6" s="215"/>
      <c r="NKA6" s="215"/>
      <c r="NKB6" s="215"/>
      <c r="NKC6" s="215"/>
      <c r="NKD6" s="215"/>
      <c r="NKE6" s="215"/>
      <c r="NKF6" s="215"/>
      <c r="NKG6" s="215"/>
      <c r="NKH6" s="215"/>
      <c r="NKI6" s="215"/>
      <c r="NKJ6" s="215"/>
      <c r="NKK6" s="215"/>
      <c r="NKL6" s="215"/>
      <c r="NKM6" s="215"/>
      <c r="NKN6" s="215"/>
      <c r="NKO6" s="215"/>
      <c r="NKP6" s="215"/>
      <c r="NKQ6" s="215"/>
      <c r="NKR6" s="215"/>
      <c r="NKS6" s="215"/>
      <c r="NKT6" s="215"/>
      <c r="NKU6" s="215"/>
      <c r="NKV6" s="215"/>
      <c r="NKW6" s="215"/>
      <c r="NKX6" s="215"/>
      <c r="NKY6" s="215"/>
      <c r="NKZ6" s="215"/>
      <c r="NLA6" s="215"/>
      <c r="NLB6" s="215"/>
      <c r="NLC6" s="215"/>
      <c r="NLD6" s="215"/>
      <c r="NLE6" s="215"/>
      <c r="NLF6" s="215"/>
      <c r="NLG6" s="215"/>
      <c r="NLH6" s="215"/>
      <c r="NLI6" s="215"/>
      <c r="NLJ6" s="215"/>
      <c r="NLK6" s="215"/>
      <c r="NLL6" s="215"/>
      <c r="NLM6" s="215"/>
      <c r="NLN6" s="215"/>
      <c r="NLO6" s="215"/>
      <c r="NLP6" s="215"/>
      <c r="NLQ6" s="215"/>
      <c r="NLR6" s="215"/>
      <c r="NLS6" s="215"/>
      <c r="NLT6" s="215"/>
      <c r="NLU6" s="215"/>
      <c r="NLV6" s="215"/>
      <c r="NLW6" s="215"/>
      <c r="NLX6" s="215"/>
      <c r="NLY6" s="215"/>
      <c r="NLZ6" s="215"/>
      <c r="NMA6" s="215"/>
      <c r="NMB6" s="215"/>
      <c r="NMC6" s="215"/>
      <c r="NMD6" s="215"/>
      <c r="NME6" s="215"/>
      <c r="NMF6" s="215"/>
      <c r="NMG6" s="215"/>
      <c r="NMH6" s="215"/>
      <c r="NMI6" s="215"/>
      <c r="NMJ6" s="215"/>
      <c r="NMK6" s="215"/>
      <c r="NML6" s="215"/>
      <c r="NMM6" s="215"/>
      <c r="NMN6" s="215"/>
      <c r="NMO6" s="215"/>
      <c r="NMP6" s="215"/>
      <c r="NMQ6" s="215"/>
      <c r="NMR6" s="215"/>
      <c r="NMS6" s="215"/>
      <c r="NMT6" s="215"/>
      <c r="NMU6" s="215"/>
      <c r="NMV6" s="215"/>
      <c r="NMW6" s="215"/>
      <c r="NMX6" s="215"/>
      <c r="NMY6" s="215"/>
      <c r="NMZ6" s="215"/>
      <c r="NNA6" s="215"/>
      <c r="NNB6" s="215"/>
      <c r="NNC6" s="215"/>
      <c r="NND6" s="215"/>
      <c r="NNE6" s="215"/>
      <c r="NNF6" s="215"/>
      <c r="NNG6" s="215"/>
      <c r="NNH6" s="215"/>
      <c r="NNI6" s="215"/>
      <c r="NNJ6" s="215"/>
      <c r="NNK6" s="215"/>
      <c r="NNL6" s="215"/>
      <c r="NNM6" s="215"/>
      <c r="NNN6" s="215"/>
      <c r="NNO6" s="215"/>
      <c r="NNP6" s="215"/>
      <c r="NNQ6" s="215"/>
      <c r="NNR6" s="215"/>
      <c r="NNS6" s="215"/>
      <c r="NNT6" s="215"/>
      <c r="NNU6" s="215"/>
      <c r="NNV6" s="215"/>
      <c r="NNW6" s="215"/>
      <c r="NNX6" s="215"/>
      <c r="NNY6" s="215"/>
      <c r="NNZ6" s="215"/>
      <c r="NOA6" s="215"/>
      <c r="NOB6" s="215"/>
      <c r="NOC6" s="215"/>
      <c r="NOD6" s="215"/>
      <c r="NOE6" s="215"/>
      <c r="NOF6" s="215"/>
      <c r="NOG6" s="215"/>
      <c r="NOH6" s="215"/>
      <c r="NOI6" s="215"/>
      <c r="NOJ6" s="215"/>
      <c r="NOK6" s="215"/>
      <c r="NOL6" s="215"/>
      <c r="NOM6" s="215"/>
      <c r="NON6" s="215"/>
      <c r="NOO6" s="215"/>
      <c r="NOP6" s="215"/>
      <c r="NOQ6" s="215"/>
      <c r="NOR6" s="215"/>
      <c r="NOS6" s="215"/>
      <c r="NOT6" s="215"/>
      <c r="NOU6" s="215"/>
      <c r="NOV6" s="215"/>
      <c r="NOW6" s="215"/>
      <c r="NOX6" s="215"/>
      <c r="NOY6" s="215"/>
      <c r="NOZ6" s="215"/>
      <c r="NPA6" s="215"/>
      <c r="NPB6" s="215"/>
      <c r="NPC6" s="215"/>
      <c r="NPD6" s="215"/>
      <c r="NPE6" s="215"/>
      <c r="NPF6" s="215"/>
      <c r="NPG6" s="215"/>
      <c r="NPH6" s="215"/>
      <c r="NPI6" s="215"/>
      <c r="NPJ6" s="215"/>
      <c r="NPK6" s="215"/>
      <c r="NPL6" s="215"/>
      <c r="NPM6" s="215"/>
      <c r="NPN6" s="215"/>
      <c r="NPO6" s="215"/>
      <c r="NPP6" s="215"/>
      <c r="NPQ6" s="215"/>
      <c r="NPR6" s="215"/>
      <c r="NPS6" s="215"/>
      <c r="NPT6" s="215"/>
      <c r="NPU6" s="215"/>
      <c r="NPV6" s="215"/>
      <c r="NPW6" s="215"/>
      <c r="NPX6" s="215"/>
      <c r="NPY6" s="215"/>
      <c r="NPZ6" s="215"/>
      <c r="NQA6" s="215"/>
      <c r="NQB6" s="215"/>
      <c r="NQC6" s="215"/>
      <c r="NQD6" s="215"/>
      <c r="NQE6" s="215"/>
      <c r="NQF6" s="215"/>
      <c r="NQG6" s="215"/>
      <c r="NQH6" s="215"/>
      <c r="NQI6" s="215"/>
      <c r="NQJ6" s="215"/>
      <c r="NQK6" s="215"/>
      <c r="NQL6" s="215"/>
      <c r="NQM6" s="215"/>
      <c r="NQN6" s="215"/>
      <c r="NQO6" s="215"/>
      <c r="NQP6" s="215"/>
      <c r="NQQ6" s="215"/>
      <c r="NQR6" s="215"/>
      <c r="NQS6" s="215"/>
      <c r="NQT6" s="215"/>
      <c r="NQU6" s="215"/>
      <c r="NQV6" s="215"/>
      <c r="NQW6" s="215"/>
      <c r="NQX6" s="215"/>
      <c r="NQY6" s="215"/>
      <c r="NQZ6" s="215"/>
      <c r="NRA6" s="215"/>
      <c r="NRB6" s="215"/>
      <c r="NRC6" s="215"/>
      <c r="NRD6" s="215"/>
      <c r="NRE6" s="215"/>
      <c r="NRF6" s="215"/>
      <c r="NRG6" s="215"/>
      <c r="NRH6" s="215"/>
      <c r="NRI6" s="215"/>
      <c r="NRJ6" s="215"/>
      <c r="NRK6" s="215"/>
      <c r="NRL6" s="215"/>
      <c r="NRM6" s="215"/>
      <c r="NRN6" s="215"/>
      <c r="NRO6" s="215"/>
      <c r="NRP6" s="215"/>
      <c r="NRQ6" s="215"/>
      <c r="NRR6" s="215"/>
      <c r="NRS6" s="215"/>
      <c r="NRT6" s="215"/>
      <c r="NRU6" s="215"/>
      <c r="NRV6" s="215"/>
      <c r="NRW6" s="215"/>
      <c r="NRX6" s="215"/>
      <c r="NRY6" s="215"/>
      <c r="NRZ6" s="215"/>
      <c r="NSA6" s="215"/>
      <c r="NSB6" s="215"/>
      <c r="NSC6" s="215"/>
      <c r="NSD6" s="215"/>
      <c r="NSE6" s="215"/>
      <c r="NSF6" s="215"/>
      <c r="NSG6" s="215"/>
      <c r="NSH6" s="215"/>
      <c r="NSI6" s="215"/>
      <c r="NSJ6" s="215"/>
      <c r="NSK6" s="215"/>
      <c r="NSL6" s="215"/>
      <c r="NSM6" s="215"/>
      <c r="NSN6" s="215"/>
      <c r="NSO6" s="215"/>
      <c r="NSP6" s="215"/>
      <c r="NSQ6" s="215"/>
      <c r="NSR6" s="215"/>
      <c r="NSS6" s="215"/>
      <c r="NST6" s="215"/>
      <c r="NSU6" s="215"/>
      <c r="NSV6" s="215"/>
      <c r="NSW6" s="215"/>
      <c r="NSX6" s="215"/>
      <c r="NSY6" s="215"/>
      <c r="NSZ6" s="215"/>
      <c r="NTA6" s="215"/>
      <c r="NTB6" s="215"/>
      <c r="NTC6" s="215"/>
      <c r="NTD6" s="215"/>
      <c r="NTE6" s="215"/>
      <c r="NTF6" s="215"/>
      <c r="NTG6" s="215"/>
      <c r="NTH6" s="215"/>
      <c r="NTI6" s="215"/>
      <c r="NTJ6" s="215"/>
      <c r="NTK6" s="215"/>
      <c r="NTL6" s="215"/>
      <c r="NTM6" s="215"/>
      <c r="NTN6" s="215"/>
      <c r="NTO6" s="215"/>
      <c r="NTP6" s="215"/>
      <c r="NTQ6" s="215"/>
      <c r="NTR6" s="215"/>
      <c r="NTS6" s="215"/>
      <c r="NTT6" s="215"/>
      <c r="NTU6" s="215"/>
      <c r="NTV6" s="215"/>
      <c r="NTW6" s="215"/>
      <c r="NTX6" s="215"/>
      <c r="NTY6" s="215"/>
      <c r="NTZ6" s="215"/>
      <c r="NUA6" s="215"/>
      <c r="NUB6" s="215"/>
      <c r="NUC6" s="215"/>
      <c r="NUD6" s="215"/>
      <c r="NUE6" s="215"/>
      <c r="NUF6" s="215"/>
      <c r="NUG6" s="215"/>
      <c r="NUH6" s="215"/>
      <c r="NUI6" s="215"/>
      <c r="NUJ6" s="215"/>
      <c r="NUK6" s="215"/>
      <c r="NUL6" s="215"/>
      <c r="NUM6" s="215"/>
      <c r="NUN6" s="215"/>
      <c r="NUO6" s="215"/>
      <c r="NUP6" s="215"/>
      <c r="NUQ6" s="215"/>
      <c r="NUR6" s="215"/>
      <c r="NUS6" s="215"/>
      <c r="NUT6" s="215"/>
      <c r="NUU6" s="215"/>
      <c r="NUV6" s="215"/>
      <c r="NUW6" s="215"/>
      <c r="NUX6" s="215"/>
      <c r="NUY6" s="215"/>
      <c r="NUZ6" s="215"/>
      <c r="NVA6" s="215"/>
      <c r="NVB6" s="215"/>
      <c r="NVC6" s="215"/>
      <c r="NVD6" s="215"/>
      <c r="NVE6" s="215"/>
      <c r="NVF6" s="215"/>
      <c r="NVG6" s="215"/>
      <c r="NVH6" s="215"/>
      <c r="NVI6" s="215"/>
      <c r="NVJ6" s="215"/>
      <c r="NVK6" s="215"/>
      <c r="NVL6" s="215"/>
      <c r="NVM6" s="215"/>
      <c r="NVN6" s="215"/>
      <c r="NVO6" s="215"/>
      <c r="NVP6" s="215"/>
      <c r="NVQ6" s="215"/>
      <c r="NVR6" s="215"/>
      <c r="NVS6" s="215"/>
      <c r="NVT6" s="215"/>
      <c r="NVU6" s="215"/>
      <c r="NVV6" s="215"/>
      <c r="NVW6" s="215"/>
      <c r="NVX6" s="215"/>
      <c r="NVY6" s="215"/>
      <c r="NVZ6" s="215"/>
      <c r="NWA6" s="215"/>
      <c r="NWB6" s="215"/>
      <c r="NWC6" s="215"/>
      <c r="NWD6" s="215"/>
      <c r="NWE6" s="215"/>
      <c r="NWF6" s="215"/>
      <c r="NWG6" s="215"/>
      <c r="NWH6" s="215"/>
      <c r="NWI6" s="215"/>
      <c r="NWJ6" s="215"/>
      <c r="NWK6" s="215"/>
      <c r="NWL6" s="215"/>
      <c r="NWM6" s="215"/>
      <c r="NWN6" s="215"/>
      <c r="NWO6" s="215"/>
      <c r="NWP6" s="215"/>
      <c r="NWQ6" s="215"/>
      <c r="NWR6" s="215"/>
      <c r="NWS6" s="215"/>
      <c r="NWT6" s="215"/>
      <c r="NWU6" s="215"/>
      <c r="NWV6" s="215"/>
      <c r="NWW6" s="215"/>
      <c r="NWX6" s="215"/>
      <c r="NWY6" s="215"/>
      <c r="NWZ6" s="215"/>
      <c r="NXA6" s="215"/>
      <c r="NXB6" s="215"/>
      <c r="NXC6" s="215"/>
      <c r="NXD6" s="215"/>
      <c r="NXE6" s="215"/>
      <c r="NXF6" s="215"/>
      <c r="NXG6" s="215"/>
      <c r="NXH6" s="215"/>
      <c r="NXI6" s="215"/>
      <c r="NXJ6" s="215"/>
      <c r="NXK6" s="215"/>
      <c r="NXL6" s="215"/>
      <c r="NXM6" s="215"/>
      <c r="NXN6" s="215"/>
      <c r="NXO6" s="215"/>
      <c r="NXP6" s="215"/>
      <c r="NXQ6" s="215"/>
      <c r="NXR6" s="215"/>
      <c r="NXS6" s="215"/>
      <c r="NXT6" s="215"/>
      <c r="NXU6" s="215"/>
      <c r="NXV6" s="215"/>
      <c r="NXW6" s="215"/>
      <c r="NXX6" s="215"/>
      <c r="NXY6" s="215"/>
      <c r="NXZ6" s="215"/>
      <c r="NYA6" s="215"/>
      <c r="NYB6" s="215"/>
      <c r="NYC6" s="215"/>
      <c r="NYD6" s="215"/>
      <c r="NYE6" s="215"/>
      <c r="NYF6" s="215"/>
      <c r="NYG6" s="215"/>
      <c r="NYH6" s="215"/>
      <c r="NYI6" s="215"/>
      <c r="NYJ6" s="215"/>
      <c r="NYK6" s="215"/>
      <c r="NYL6" s="215"/>
      <c r="NYM6" s="215"/>
      <c r="NYN6" s="215"/>
      <c r="NYO6" s="215"/>
      <c r="NYP6" s="215"/>
      <c r="NYQ6" s="215"/>
      <c r="NYR6" s="215"/>
      <c r="NYS6" s="215"/>
      <c r="NYT6" s="215"/>
      <c r="NYU6" s="215"/>
      <c r="NYV6" s="215"/>
      <c r="NYW6" s="215"/>
      <c r="NYX6" s="215"/>
      <c r="NYY6" s="215"/>
      <c r="NYZ6" s="215"/>
      <c r="NZA6" s="215"/>
      <c r="NZB6" s="215"/>
      <c r="NZC6" s="215"/>
      <c r="NZD6" s="215"/>
      <c r="NZE6" s="215"/>
      <c r="NZF6" s="215"/>
      <c r="NZG6" s="215"/>
      <c r="NZH6" s="215"/>
      <c r="NZI6" s="215"/>
      <c r="NZJ6" s="215"/>
      <c r="NZK6" s="215"/>
      <c r="NZL6" s="215"/>
      <c r="NZM6" s="215"/>
      <c r="NZN6" s="215"/>
      <c r="NZO6" s="215"/>
      <c r="NZP6" s="215"/>
      <c r="NZQ6" s="215"/>
      <c r="NZR6" s="215"/>
      <c r="NZS6" s="215"/>
      <c r="NZT6" s="215"/>
      <c r="NZU6" s="215"/>
      <c r="NZV6" s="215"/>
      <c r="NZW6" s="215"/>
      <c r="NZX6" s="215"/>
      <c r="NZY6" s="215"/>
      <c r="NZZ6" s="215"/>
      <c r="OAA6" s="215"/>
      <c r="OAB6" s="215"/>
      <c r="OAC6" s="215"/>
      <c r="OAD6" s="215"/>
      <c r="OAE6" s="215"/>
      <c r="OAF6" s="215"/>
      <c r="OAG6" s="215"/>
      <c r="OAH6" s="215"/>
      <c r="OAI6" s="215"/>
      <c r="OAJ6" s="215"/>
      <c r="OAK6" s="215"/>
      <c r="OAL6" s="215"/>
      <c r="OAM6" s="215"/>
      <c r="OAN6" s="215"/>
      <c r="OAO6" s="215"/>
      <c r="OAP6" s="215"/>
      <c r="OAQ6" s="215"/>
      <c r="OAR6" s="215"/>
      <c r="OAS6" s="215"/>
      <c r="OAT6" s="215"/>
      <c r="OAU6" s="215"/>
      <c r="OAV6" s="215"/>
      <c r="OAW6" s="215"/>
      <c r="OAX6" s="215"/>
      <c r="OAY6" s="215"/>
      <c r="OAZ6" s="215"/>
      <c r="OBA6" s="215"/>
      <c r="OBB6" s="215"/>
      <c r="OBC6" s="215"/>
      <c r="OBD6" s="215"/>
      <c r="OBE6" s="215"/>
      <c r="OBF6" s="215"/>
      <c r="OBG6" s="215"/>
      <c r="OBH6" s="215"/>
      <c r="OBI6" s="215"/>
      <c r="OBJ6" s="215"/>
      <c r="OBK6" s="215"/>
      <c r="OBL6" s="215"/>
      <c r="OBM6" s="215"/>
      <c r="OBN6" s="215"/>
      <c r="OBO6" s="215"/>
      <c r="OBP6" s="215"/>
      <c r="OBQ6" s="215"/>
      <c r="OBR6" s="215"/>
      <c r="OBS6" s="215"/>
      <c r="OBT6" s="215"/>
      <c r="OBU6" s="215"/>
      <c r="OBV6" s="215"/>
      <c r="OBW6" s="215"/>
      <c r="OBX6" s="215"/>
      <c r="OBY6" s="215"/>
      <c r="OBZ6" s="215"/>
      <c r="OCA6" s="215"/>
      <c r="OCB6" s="215"/>
      <c r="OCC6" s="215"/>
      <c r="OCD6" s="215"/>
      <c r="OCE6" s="215"/>
      <c r="OCF6" s="215"/>
      <c r="OCG6" s="215"/>
      <c r="OCH6" s="215"/>
      <c r="OCI6" s="215"/>
      <c r="OCJ6" s="215"/>
      <c r="OCK6" s="215"/>
      <c r="OCL6" s="215"/>
      <c r="OCM6" s="215"/>
      <c r="OCN6" s="215"/>
      <c r="OCO6" s="215"/>
      <c r="OCP6" s="215"/>
      <c r="OCQ6" s="215"/>
      <c r="OCR6" s="215"/>
      <c r="OCS6" s="215"/>
      <c r="OCT6" s="215"/>
      <c r="OCU6" s="215"/>
      <c r="OCV6" s="215"/>
      <c r="OCW6" s="215"/>
      <c r="OCX6" s="215"/>
      <c r="OCY6" s="215"/>
      <c r="OCZ6" s="215"/>
      <c r="ODA6" s="215"/>
      <c r="ODB6" s="215"/>
      <c r="ODC6" s="215"/>
      <c r="ODD6" s="215"/>
      <c r="ODE6" s="215"/>
      <c r="ODF6" s="215"/>
      <c r="ODG6" s="215"/>
      <c r="ODH6" s="215"/>
      <c r="ODI6" s="215"/>
      <c r="ODJ6" s="215"/>
      <c r="ODK6" s="215"/>
      <c r="ODL6" s="215"/>
      <c r="ODM6" s="215"/>
      <c r="ODN6" s="215"/>
      <c r="ODO6" s="215"/>
      <c r="ODP6" s="215"/>
      <c r="ODQ6" s="215"/>
      <c r="ODR6" s="215"/>
      <c r="ODS6" s="215"/>
      <c r="ODT6" s="215"/>
      <c r="ODU6" s="215"/>
      <c r="ODV6" s="215"/>
      <c r="ODW6" s="215"/>
      <c r="ODX6" s="215"/>
      <c r="ODY6" s="215"/>
      <c r="ODZ6" s="215"/>
      <c r="OEA6" s="215"/>
      <c r="OEB6" s="215"/>
      <c r="OEC6" s="215"/>
      <c r="OED6" s="215"/>
      <c r="OEE6" s="215"/>
      <c r="OEF6" s="215"/>
      <c r="OEG6" s="215"/>
      <c r="OEH6" s="215"/>
      <c r="OEI6" s="215"/>
      <c r="OEJ6" s="215"/>
      <c r="OEK6" s="215"/>
      <c r="OEL6" s="215"/>
      <c r="OEM6" s="215"/>
      <c r="OEN6" s="215"/>
      <c r="OEO6" s="215"/>
      <c r="OEP6" s="215"/>
      <c r="OEQ6" s="215"/>
      <c r="OER6" s="215"/>
      <c r="OES6" s="215"/>
      <c r="OET6" s="215"/>
      <c r="OEU6" s="215"/>
      <c r="OEV6" s="215"/>
      <c r="OEW6" s="215"/>
      <c r="OEX6" s="215"/>
      <c r="OEY6" s="215"/>
      <c r="OEZ6" s="215"/>
      <c r="OFA6" s="215"/>
      <c r="OFB6" s="215"/>
      <c r="OFC6" s="215"/>
      <c r="OFD6" s="215"/>
      <c r="OFE6" s="215"/>
      <c r="OFF6" s="215"/>
      <c r="OFG6" s="215"/>
      <c r="OFH6" s="215"/>
      <c r="OFI6" s="215"/>
      <c r="OFJ6" s="215"/>
      <c r="OFK6" s="215"/>
      <c r="OFL6" s="215"/>
      <c r="OFM6" s="215"/>
      <c r="OFN6" s="215"/>
      <c r="OFO6" s="215"/>
      <c r="OFP6" s="215"/>
      <c r="OFQ6" s="215"/>
      <c r="OFR6" s="215"/>
      <c r="OFS6" s="215"/>
      <c r="OFT6" s="215"/>
      <c r="OFU6" s="215"/>
      <c r="OFV6" s="215"/>
      <c r="OFW6" s="215"/>
      <c r="OFX6" s="215"/>
      <c r="OFY6" s="215"/>
      <c r="OFZ6" s="215"/>
      <c r="OGA6" s="215"/>
      <c r="OGB6" s="215"/>
      <c r="OGC6" s="215"/>
      <c r="OGD6" s="215"/>
      <c r="OGE6" s="215"/>
      <c r="OGF6" s="215"/>
      <c r="OGG6" s="215"/>
      <c r="OGH6" s="215"/>
      <c r="OGI6" s="215"/>
      <c r="OGJ6" s="215"/>
      <c r="OGK6" s="215"/>
      <c r="OGL6" s="215"/>
      <c r="OGM6" s="215"/>
      <c r="OGN6" s="215"/>
      <c r="OGO6" s="215"/>
      <c r="OGP6" s="215"/>
      <c r="OGQ6" s="215"/>
      <c r="OGR6" s="215"/>
      <c r="OGS6" s="215"/>
      <c r="OGT6" s="215"/>
      <c r="OGU6" s="215"/>
      <c r="OGV6" s="215"/>
      <c r="OGW6" s="215"/>
      <c r="OGX6" s="215"/>
      <c r="OGY6" s="215"/>
      <c r="OGZ6" s="215"/>
      <c r="OHA6" s="215"/>
      <c r="OHB6" s="215"/>
      <c r="OHC6" s="215"/>
      <c r="OHD6" s="215"/>
      <c r="OHE6" s="215"/>
      <c r="OHF6" s="215"/>
      <c r="OHG6" s="215"/>
      <c r="OHH6" s="215"/>
      <c r="OHI6" s="215"/>
      <c r="OHJ6" s="215"/>
      <c r="OHK6" s="215"/>
      <c r="OHL6" s="215"/>
      <c r="OHM6" s="215"/>
      <c r="OHN6" s="215"/>
      <c r="OHO6" s="215"/>
      <c r="OHP6" s="215"/>
      <c r="OHQ6" s="215"/>
      <c r="OHR6" s="215"/>
      <c r="OHS6" s="215"/>
      <c r="OHT6" s="215"/>
      <c r="OHU6" s="215"/>
      <c r="OHV6" s="215"/>
      <c r="OHW6" s="215"/>
      <c r="OHX6" s="215"/>
      <c r="OHY6" s="215"/>
      <c r="OHZ6" s="215"/>
      <c r="OIA6" s="215"/>
      <c r="OIB6" s="215"/>
      <c r="OIC6" s="215"/>
      <c r="OID6" s="215"/>
      <c r="OIE6" s="215"/>
      <c r="OIF6" s="215"/>
      <c r="OIG6" s="215"/>
      <c r="OIH6" s="215"/>
      <c r="OII6" s="215"/>
      <c r="OIJ6" s="215"/>
      <c r="OIK6" s="215"/>
      <c r="OIL6" s="215"/>
      <c r="OIM6" s="215"/>
      <c r="OIN6" s="215"/>
      <c r="OIO6" s="215"/>
      <c r="OIP6" s="215"/>
      <c r="OIQ6" s="215"/>
      <c r="OIR6" s="215"/>
      <c r="OIS6" s="215"/>
      <c r="OIT6" s="215"/>
      <c r="OIU6" s="215"/>
      <c r="OIV6" s="215"/>
      <c r="OIW6" s="215"/>
      <c r="OIX6" s="215"/>
      <c r="OIY6" s="215"/>
      <c r="OIZ6" s="215"/>
      <c r="OJA6" s="215"/>
      <c r="OJB6" s="215"/>
      <c r="OJC6" s="215"/>
      <c r="OJD6" s="215"/>
      <c r="OJE6" s="215"/>
      <c r="OJF6" s="215"/>
      <c r="OJG6" s="215"/>
      <c r="OJH6" s="215"/>
      <c r="OJI6" s="215"/>
      <c r="OJJ6" s="215"/>
      <c r="OJK6" s="215"/>
      <c r="OJL6" s="215"/>
      <c r="OJM6" s="215"/>
      <c r="OJN6" s="215"/>
      <c r="OJO6" s="215"/>
      <c r="OJP6" s="215"/>
      <c r="OJQ6" s="215"/>
      <c r="OJR6" s="215"/>
      <c r="OJS6" s="215"/>
      <c r="OJT6" s="215"/>
      <c r="OJU6" s="215"/>
      <c r="OJV6" s="215"/>
      <c r="OJW6" s="215"/>
      <c r="OJX6" s="215"/>
      <c r="OJY6" s="215"/>
      <c r="OJZ6" s="215"/>
      <c r="OKA6" s="215"/>
      <c r="OKB6" s="215"/>
      <c r="OKC6" s="215"/>
      <c r="OKD6" s="215"/>
      <c r="OKE6" s="215"/>
      <c r="OKF6" s="215"/>
      <c r="OKG6" s="215"/>
      <c r="OKH6" s="215"/>
      <c r="OKI6" s="215"/>
      <c r="OKJ6" s="215"/>
      <c r="OKK6" s="215"/>
      <c r="OKL6" s="215"/>
      <c r="OKM6" s="215"/>
      <c r="OKN6" s="215"/>
      <c r="OKO6" s="215"/>
      <c r="OKP6" s="215"/>
      <c r="OKQ6" s="215"/>
      <c r="OKR6" s="215"/>
      <c r="OKS6" s="215"/>
      <c r="OKT6" s="215"/>
      <c r="OKU6" s="215"/>
      <c r="OKV6" s="215"/>
      <c r="OKW6" s="215"/>
      <c r="OKX6" s="215"/>
      <c r="OKY6" s="215"/>
      <c r="OKZ6" s="215"/>
      <c r="OLA6" s="215"/>
      <c r="OLB6" s="215"/>
      <c r="OLC6" s="215"/>
      <c r="OLD6" s="215"/>
      <c r="OLE6" s="215"/>
      <c r="OLF6" s="215"/>
      <c r="OLG6" s="215"/>
      <c r="OLH6" s="215"/>
      <c r="OLI6" s="215"/>
      <c r="OLJ6" s="215"/>
      <c r="OLK6" s="215"/>
      <c r="OLL6" s="215"/>
      <c r="OLM6" s="215"/>
      <c r="OLN6" s="215"/>
      <c r="OLO6" s="215"/>
      <c r="OLP6" s="215"/>
      <c r="OLQ6" s="215"/>
      <c r="OLR6" s="215"/>
      <c r="OLS6" s="215"/>
      <c r="OLT6" s="215"/>
      <c r="OLU6" s="215"/>
      <c r="OLV6" s="215"/>
      <c r="OLW6" s="215"/>
      <c r="OLX6" s="215"/>
      <c r="OLY6" s="215"/>
      <c r="OLZ6" s="215"/>
      <c r="OMA6" s="215"/>
      <c r="OMB6" s="215"/>
      <c r="OMC6" s="215"/>
      <c r="OMD6" s="215"/>
      <c r="OME6" s="215"/>
      <c r="OMF6" s="215"/>
      <c r="OMG6" s="215"/>
      <c r="OMH6" s="215"/>
      <c r="OMI6" s="215"/>
      <c r="OMJ6" s="215"/>
      <c r="OMK6" s="215"/>
      <c r="OML6" s="215"/>
      <c r="OMM6" s="215"/>
      <c r="OMN6" s="215"/>
      <c r="OMO6" s="215"/>
      <c r="OMP6" s="215"/>
      <c r="OMQ6" s="215"/>
      <c r="OMR6" s="215"/>
      <c r="OMS6" s="215"/>
      <c r="OMT6" s="215"/>
      <c r="OMU6" s="215"/>
      <c r="OMV6" s="215"/>
      <c r="OMW6" s="215"/>
      <c r="OMX6" s="215"/>
      <c r="OMY6" s="215"/>
      <c r="OMZ6" s="215"/>
      <c r="ONA6" s="215"/>
      <c r="ONB6" s="215"/>
      <c r="ONC6" s="215"/>
      <c r="OND6" s="215"/>
      <c r="ONE6" s="215"/>
      <c r="ONF6" s="215"/>
      <c r="ONG6" s="215"/>
      <c r="ONH6" s="215"/>
      <c r="ONI6" s="215"/>
      <c r="ONJ6" s="215"/>
      <c r="ONK6" s="215"/>
      <c r="ONL6" s="215"/>
      <c r="ONM6" s="215"/>
      <c r="ONN6" s="215"/>
      <c r="ONO6" s="215"/>
      <c r="ONP6" s="215"/>
      <c r="ONQ6" s="215"/>
      <c r="ONR6" s="215"/>
      <c r="ONS6" s="215"/>
      <c r="ONT6" s="215"/>
      <c r="ONU6" s="215"/>
      <c r="ONV6" s="215"/>
      <c r="ONW6" s="215"/>
      <c r="ONX6" s="215"/>
      <c r="ONY6" s="215"/>
      <c r="ONZ6" s="215"/>
      <c r="OOA6" s="215"/>
      <c r="OOB6" s="215"/>
      <c r="OOC6" s="215"/>
      <c r="OOD6" s="215"/>
      <c r="OOE6" s="215"/>
      <c r="OOF6" s="215"/>
      <c r="OOG6" s="215"/>
      <c r="OOH6" s="215"/>
      <c r="OOI6" s="215"/>
      <c r="OOJ6" s="215"/>
      <c r="OOK6" s="215"/>
      <c r="OOL6" s="215"/>
      <c r="OOM6" s="215"/>
      <c r="OON6" s="215"/>
      <c r="OOO6" s="215"/>
      <c r="OOP6" s="215"/>
      <c r="OOQ6" s="215"/>
      <c r="OOR6" s="215"/>
      <c r="OOS6" s="215"/>
      <c r="OOT6" s="215"/>
      <c r="OOU6" s="215"/>
      <c r="OOV6" s="215"/>
      <c r="OOW6" s="215"/>
      <c r="OOX6" s="215"/>
      <c r="OOY6" s="215"/>
      <c r="OOZ6" s="215"/>
      <c r="OPA6" s="215"/>
      <c r="OPB6" s="215"/>
      <c r="OPC6" s="215"/>
      <c r="OPD6" s="215"/>
      <c r="OPE6" s="215"/>
      <c r="OPF6" s="215"/>
      <c r="OPG6" s="215"/>
      <c r="OPH6" s="215"/>
      <c r="OPI6" s="215"/>
      <c r="OPJ6" s="215"/>
      <c r="OPK6" s="215"/>
      <c r="OPL6" s="215"/>
      <c r="OPM6" s="215"/>
      <c r="OPN6" s="215"/>
      <c r="OPO6" s="215"/>
      <c r="OPP6" s="215"/>
      <c r="OPQ6" s="215"/>
      <c r="OPR6" s="215"/>
      <c r="OPS6" s="215"/>
      <c r="OPT6" s="215"/>
      <c r="OPU6" s="215"/>
      <c r="OPV6" s="215"/>
      <c r="OPW6" s="215"/>
      <c r="OPX6" s="215"/>
      <c r="OPY6" s="215"/>
      <c r="OPZ6" s="215"/>
      <c r="OQA6" s="215"/>
      <c r="OQB6" s="215"/>
      <c r="OQC6" s="215"/>
      <c r="OQD6" s="215"/>
      <c r="OQE6" s="215"/>
      <c r="OQF6" s="215"/>
      <c r="OQG6" s="215"/>
      <c r="OQH6" s="215"/>
      <c r="OQI6" s="215"/>
      <c r="OQJ6" s="215"/>
      <c r="OQK6" s="215"/>
      <c r="OQL6" s="215"/>
      <c r="OQM6" s="215"/>
      <c r="OQN6" s="215"/>
      <c r="OQO6" s="215"/>
      <c r="OQP6" s="215"/>
      <c r="OQQ6" s="215"/>
      <c r="OQR6" s="215"/>
      <c r="OQS6" s="215"/>
      <c r="OQT6" s="215"/>
      <c r="OQU6" s="215"/>
      <c r="OQV6" s="215"/>
      <c r="OQW6" s="215"/>
      <c r="OQX6" s="215"/>
      <c r="OQY6" s="215"/>
      <c r="OQZ6" s="215"/>
      <c r="ORA6" s="215"/>
      <c r="ORB6" s="215"/>
      <c r="ORC6" s="215"/>
      <c r="ORD6" s="215"/>
      <c r="ORE6" s="215"/>
      <c r="ORF6" s="215"/>
      <c r="ORG6" s="215"/>
      <c r="ORH6" s="215"/>
      <c r="ORI6" s="215"/>
      <c r="ORJ6" s="215"/>
      <c r="ORK6" s="215"/>
      <c r="ORL6" s="215"/>
      <c r="ORM6" s="215"/>
      <c r="ORN6" s="215"/>
      <c r="ORO6" s="215"/>
      <c r="ORP6" s="215"/>
      <c r="ORQ6" s="215"/>
      <c r="ORR6" s="215"/>
      <c r="ORS6" s="215"/>
      <c r="ORT6" s="215"/>
      <c r="ORU6" s="215"/>
      <c r="ORV6" s="215"/>
      <c r="ORW6" s="215"/>
      <c r="ORX6" s="215"/>
      <c r="ORY6" s="215"/>
      <c r="ORZ6" s="215"/>
      <c r="OSA6" s="215"/>
      <c r="OSB6" s="215"/>
      <c r="OSC6" s="215"/>
      <c r="OSD6" s="215"/>
      <c r="OSE6" s="215"/>
      <c r="OSF6" s="215"/>
      <c r="OSG6" s="215"/>
      <c r="OSH6" s="215"/>
      <c r="OSI6" s="215"/>
      <c r="OSJ6" s="215"/>
      <c r="OSK6" s="215"/>
      <c r="OSL6" s="215"/>
      <c r="OSM6" s="215"/>
      <c r="OSN6" s="215"/>
      <c r="OSO6" s="215"/>
      <c r="OSP6" s="215"/>
      <c r="OSQ6" s="215"/>
      <c r="OSR6" s="215"/>
      <c r="OSS6" s="215"/>
      <c r="OST6" s="215"/>
      <c r="OSU6" s="215"/>
      <c r="OSV6" s="215"/>
      <c r="OSW6" s="215"/>
      <c r="OSX6" s="215"/>
      <c r="OSY6" s="215"/>
      <c r="OSZ6" s="215"/>
      <c r="OTA6" s="215"/>
      <c r="OTB6" s="215"/>
      <c r="OTC6" s="215"/>
      <c r="OTD6" s="215"/>
      <c r="OTE6" s="215"/>
      <c r="OTF6" s="215"/>
      <c r="OTG6" s="215"/>
      <c r="OTH6" s="215"/>
      <c r="OTI6" s="215"/>
      <c r="OTJ6" s="215"/>
      <c r="OTK6" s="215"/>
      <c r="OTL6" s="215"/>
      <c r="OTM6" s="215"/>
      <c r="OTN6" s="215"/>
      <c r="OTO6" s="215"/>
      <c r="OTP6" s="215"/>
      <c r="OTQ6" s="215"/>
      <c r="OTR6" s="215"/>
      <c r="OTS6" s="215"/>
      <c r="OTT6" s="215"/>
      <c r="OTU6" s="215"/>
      <c r="OTV6" s="215"/>
      <c r="OTW6" s="215"/>
      <c r="OTX6" s="215"/>
      <c r="OTY6" s="215"/>
      <c r="OTZ6" s="215"/>
      <c r="OUA6" s="215"/>
      <c r="OUB6" s="215"/>
      <c r="OUC6" s="215"/>
      <c r="OUD6" s="215"/>
      <c r="OUE6" s="215"/>
      <c r="OUF6" s="215"/>
      <c r="OUG6" s="215"/>
      <c r="OUH6" s="215"/>
      <c r="OUI6" s="215"/>
      <c r="OUJ6" s="215"/>
      <c r="OUK6" s="215"/>
      <c r="OUL6" s="215"/>
      <c r="OUM6" s="215"/>
      <c r="OUN6" s="215"/>
      <c r="OUO6" s="215"/>
      <c r="OUP6" s="215"/>
      <c r="OUQ6" s="215"/>
      <c r="OUR6" s="215"/>
      <c r="OUS6" s="215"/>
      <c r="OUT6" s="215"/>
      <c r="OUU6" s="215"/>
      <c r="OUV6" s="215"/>
      <c r="OUW6" s="215"/>
      <c r="OUX6" s="215"/>
      <c r="OUY6" s="215"/>
      <c r="OUZ6" s="215"/>
      <c r="OVA6" s="215"/>
      <c r="OVB6" s="215"/>
      <c r="OVC6" s="215"/>
      <c r="OVD6" s="215"/>
      <c r="OVE6" s="215"/>
      <c r="OVF6" s="215"/>
      <c r="OVG6" s="215"/>
      <c r="OVH6" s="215"/>
      <c r="OVI6" s="215"/>
      <c r="OVJ6" s="215"/>
      <c r="OVK6" s="215"/>
      <c r="OVL6" s="215"/>
      <c r="OVM6" s="215"/>
      <c r="OVN6" s="215"/>
      <c r="OVO6" s="215"/>
      <c r="OVP6" s="215"/>
      <c r="OVQ6" s="215"/>
      <c r="OVR6" s="215"/>
      <c r="OVS6" s="215"/>
      <c r="OVT6" s="215"/>
      <c r="OVU6" s="215"/>
      <c r="OVV6" s="215"/>
      <c r="OVW6" s="215"/>
      <c r="OVX6" s="215"/>
      <c r="OVY6" s="215"/>
      <c r="OVZ6" s="215"/>
      <c r="OWA6" s="215"/>
      <c r="OWB6" s="215"/>
      <c r="OWC6" s="215"/>
      <c r="OWD6" s="215"/>
      <c r="OWE6" s="215"/>
      <c r="OWF6" s="215"/>
      <c r="OWG6" s="215"/>
      <c r="OWH6" s="215"/>
      <c r="OWI6" s="215"/>
      <c r="OWJ6" s="215"/>
      <c r="OWK6" s="215"/>
      <c r="OWL6" s="215"/>
      <c r="OWM6" s="215"/>
      <c r="OWN6" s="215"/>
      <c r="OWO6" s="215"/>
      <c r="OWP6" s="215"/>
      <c r="OWQ6" s="215"/>
      <c r="OWR6" s="215"/>
      <c r="OWS6" s="215"/>
      <c r="OWT6" s="215"/>
      <c r="OWU6" s="215"/>
      <c r="OWV6" s="215"/>
      <c r="OWW6" s="215"/>
      <c r="OWX6" s="215"/>
      <c r="OWY6" s="215"/>
      <c r="OWZ6" s="215"/>
      <c r="OXA6" s="215"/>
      <c r="OXB6" s="215"/>
      <c r="OXC6" s="215"/>
      <c r="OXD6" s="215"/>
      <c r="OXE6" s="215"/>
      <c r="OXF6" s="215"/>
      <c r="OXG6" s="215"/>
      <c r="OXH6" s="215"/>
      <c r="OXI6" s="215"/>
      <c r="OXJ6" s="215"/>
      <c r="OXK6" s="215"/>
      <c r="OXL6" s="215"/>
      <c r="OXM6" s="215"/>
      <c r="OXN6" s="215"/>
      <c r="OXO6" s="215"/>
      <c r="OXP6" s="215"/>
      <c r="OXQ6" s="215"/>
      <c r="OXR6" s="215"/>
      <c r="OXS6" s="215"/>
      <c r="OXT6" s="215"/>
      <c r="OXU6" s="215"/>
      <c r="OXV6" s="215"/>
      <c r="OXW6" s="215"/>
      <c r="OXX6" s="215"/>
      <c r="OXY6" s="215"/>
      <c r="OXZ6" s="215"/>
      <c r="OYA6" s="215"/>
      <c r="OYB6" s="215"/>
      <c r="OYC6" s="215"/>
      <c r="OYD6" s="215"/>
      <c r="OYE6" s="215"/>
      <c r="OYF6" s="215"/>
      <c r="OYG6" s="215"/>
      <c r="OYH6" s="215"/>
      <c r="OYI6" s="215"/>
      <c r="OYJ6" s="215"/>
      <c r="OYK6" s="215"/>
      <c r="OYL6" s="215"/>
      <c r="OYM6" s="215"/>
      <c r="OYN6" s="215"/>
      <c r="OYO6" s="215"/>
      <c r="OYP6" s="215"/>
      <c r="OYQ6" s="215"/>
      <c r="OYR6" s="215"/>
      <c r="OYS6" s="215"/>
      <c r="OYT6" s="215"/>
      <c r="OYU6" s="215"/>
      <c r="OYV6" s="215"/>
      <c r="OYW6" s="215"/>
      <c r="OYX6" s="215"/>
      <c r="OYY6" s="215"/>
      <c r="OYZ6" s="215"/>
      <c r="OZA6" s="215"/>
      <c r="OZB6" s="215"/>
      <c r="OZC6" s="215"/>
      <c r="OZD6" s="215"/>
      <c r="OZE6" s="215"/>
      <c r="OZF6" s="215"/>
      <c r="OZG6" s="215"/>
      <c r="OZH6" s="215"/>
      <c r="OZI6" s="215"/>
      <c r="OZJ6" s="215"/>
      <c r="OZK6" s="215"/>
      <c r="OZL6" s="215"/>
      <c r="OZM6" s="215"/>
      <c r="OZN6" s="215"/>
      <c r="OZO6" s="215"/>
      <c r="OZP6" s="215"/>
      <c r="OZQ6" s="215"/>
      <c r="OZR6" s="215"/>
      <c r="OZS6" s="215"/>
      <c r="OZT6" s="215"/>
      <c r="OZU6" s="215"/>
      <c r="OZV6" s="215"/>
      <c r="OZW6" s="215"/>
      <c r="OZX6" s="215"/>
      <c r="OZY6" s="215"/>
      <c r="OZZ6" s="215"/>
      <c r="PAA6" s="215"/>
      <c r="PAB6" s="215"/>
      <c r="PAC6" s="215"/>
      <c r="PAD6" s="215"/>
      <c r="PAE6" s="215"/>
      <c r="PAF6" s="215"/>
      <c r="PAG6" s="215"/>
      <c r="PAH6" s="215"/>
      <c r="PAI6" s="215"/>
      <c r="PAJ6" s="215"/>
      <c r="PAK6" s="215"/>
      <c r="PAL6" s="215"/>
      <c r="PAM6" s="215"/>
      <c r="PAN6" s="215"/>
      <c r="PAO6" s="215"/>
      <c r="PAP6" s="215"/>
      <c r="PAQ6" s="215"/>
      <c r="PAR6" s="215"/>
      <c r="PAS6" s="215"/>
      <c r="PAT6" s="215"/>
      <c r="PAU6" s="215"/>
      <c r="PAV6" s="215"/>
      <c r="PAW6" s="215"/>
      <c r="PAX6" s="215"/>
      <c r="PAY6" s="215"/>
      <c r="PAZ6" s="215"/>
      <c r="PBA6" s="215"/>
      <c r="PBB6" s="215"/>
      <c r="PBC6" s="215"/>
      <c r="PBD6" s="215"/>
      <c r="PBE6" s="215"/>
      <c r="PBF6" s="215"/>
      <c r="PBG6" s="215"/>
      <c r="PBH6" s="215"/>
      <c r="PBI6" s="215"/>
      <c r="PBJ6" s="215"/>
      <c r="PBK6" s="215"/>
      <c r="PBL6" s="215"/>
      <c r="PBM6" s="215"/>
      <c r="PBN6" s="215"/>
      <c r="PBO6" s="215"/>
      <c r="PBP6" s="215"/>
      <c r="PBQ6" s="215"/>
      <c r="PBR6" s="215"/>
      <c r="PBS6" s="215"/>
      <c r="PBT6" s="215"/>
      <c r="PBU6" s="215"/>
      <c r="PBV6" s="215"/>
      <c r="PBW6" s="215"/>
      <c r="PBX6" s="215"/>
      <c r="PBY6" s="215"/>
      <c r="PBZ6" s="215"/>
      <c r="PCA6" s="215"/>
      <c r="PCB6" s="215"/>
      <c r="PCC6" s="215"/>
      <c r="PCD6" s="215"/>
      <c r="PCE6" s="215"/>
      <c r="PCF6" s="215"/>
      <c r="PCG6" s="215"/>
      <c r="PCH6" s="215"/>
      <c r="PCI6" s="215"/>
      <c r="PCJ6" s="215"/>
      <c r="PCK6" s="215"/>
      <c r="PCL6" s="215"/>
      <c r="PCM6" s="215"/>
      <c r="PCN6" s="215"/>
      <c r="PCO6" s="215"/>
      <c r="PCP6" s="215"/>
      <c r="PCQ6" s="215"/>
      <c r="PCR6" s="215"/>
      <c r="PCS6" s="215"/>
      <c r="PCT6" s="215"/>
      <c r="PCU6" s="215"/>
      <c r="PCV6" s="215"/>
      <c r="PCW6" s="215"/>
      <c r="PCX6" s="215"/>
      <c r="PCY6" s="215"/>
      <c r="PCZ6" s="215"/>
      <c r="PDA6" s="215"/>
      <c r="PDB6" s="215"/>
      <c r="PDC6" s="215"/>
      <c r="PDD6" s="215"/>
      <c r="PDE6" s="215"/>
      <c r="PDF6" s="215"/>
      <c r="PDG6" s="215"/>
      <c r="PDH6" s="215"/>
      <c r="PDI6" s="215"/>
      <c r="PDJ6" s="215"/>
      <c r="PDK6" s="215"/>
      <c r="PDL6" s="215"/>
      <c r="PDM6" s="215"/>
      <c r="PDN6" s="215"/>
      <c r="PDO6" s="215"/>
      <c r="PDP6" s="215"/>
      <c r="PDQ6" s="215"/>
      <c r="PDR6" s="215"/>
      <c r="PDS6" s="215"/>
      <c r="PDT6" s="215"/>
      <c r="PDU6" s="215"/>
      <c r="PDV6" s="215"/>
      <c r="PDW6" s="215"/>
      <c r="PDX6" s="215"/>
      <c r="PDY6" s="215"/>
      <c r="PDZ6" s="215"/>
      <c r="PEA6" s="215"/>
      <c r="PEB6" s="215"/>
      <c r="PEC6" s="215"/>
      <c r="PED6" s="215"/>
      <c r="PEE6" s="215"/>
      <c r="PEF6" s="215"/>
      <c r="PEG6" s="215"/>
      <c r="PEH6" s="215"/>
      <c r="PEI6" s="215"/>
      <c r="PEJ6" s="215"/>
      <c r="PEK6" s="215"/>
      <c r="PEL6" s="215"/>
      <c r="PEM6" s="215"/>
      <c r="PEN6" s="215"/>
      <c r="PEO6" s="215"/>
      <c r="PEP6" s="215"/>
      <c r="PEQ6" s="215"/>
      <c r="PER6" s="215"/>
      <c r="PES6" s="215"/>
      <c r="PET6" s="215"/>
      <c r="PEU6" s="215"/>
      <c r="PEV6" s="215"/>
      <c r="PEW6" s="215"/>
      <c r="PEX6" s="215"/>
      <c r="PEY6" s="215"/>
      <c r="PEZ6" s="215"/>
      <c r="PFA6" s="215"/>
      <c r="PFB6" s="215"/>
      <c r="PFC6" s="215"/>
      <c r="PFD6" s="215"/>
      <c r="PFE6" s="215"/>
      <c r="PFF6" s="215"/>
      <c r="PFG6" s="215"/>
      <c r="PFH6" s="215"/>
      <c r="PFI6" s="215"/>
      <c r="PFJ6" s="215"/>
      <c r="PFK6" s="215"/>
      <c r="PFL6" s="215"/>
      <c r="PFM6" s="215"/>
      <c r="PFN6" s="215"/>
      <c r="PFO6" s="215"/>
      <c r="PFP6" s="215"/>
      <c r="PFQ6" s="215"/>
      <c r="PFR6" s="215"/>
      <c r="PFS6" s="215"/>
      <c r="PFT6" s="215"/>
      <c r="PFU6" s="215"/>
      <c r="PFV6" s="215"/>
      <c r="PFW6" s="215"/>
      <c r="PFX6" s="215"/>
      <c r="PFY6" s="215"/>
      <c r="PFZ6" s="215"/>
      <c r="PGA6" s="215"/>
      <c r="PGB6" s="215"/>
      <c r="PGC6" s="215"/>
      <c r="PGD6" s="215"/>
      <c r="PGE6" s="215"/>
      <c r="PGF6" s="215"/>
      <c r="PGG6" s="215"/>
      <c r="PGH6" s="215"/>
      <c r="PGI6" s="215"/>
      <c r="PGJ6" s="215"/>
      <c r="PGK6" s="215"/>
      <c r="PGL6" s="215"/>
      <c r="PGM6" s="215"/>
      <c r="PGN6" s="215"/>
      <c r="PGO6" s="215"/>
      <c r="PGP6" s="215"/>
      <c r="PGQ6" s="215"/>
      <c r="PGR6" s="215"/>
      <c r="PGS6" s="215"/>
      <c r="PGT6" s="215"/>
      <c r="PGU6" s="215"/>
      <c r="PGV6" s="215"/>
      <c r="PGW6" s="215"/>
      <c r="PGX6" s="215"/>
      <c r="PGY6" s="215"/>
      <c r="PGZ6" s="215"/>
      <c r="PHA6" s="215"/>
      <c r="PHB6" s="215"/>
      <c r="PHC6" s="215"/>
      <c r="PHD6" s="215"/>
      <c r="PHE6" s="215"/>
      <c r="PHF6" s="215"/>
      <c r="PHG6" s="215"/>
      <c r="PHH6" s="215"/>
      <c r="PHI6" s="215"/>
      <c r="PHJ6" s="215"/>
      <c r="PHK6" s="215"/>
      <c r="PHL6" s="215"/>
      <c r="PHM6" s="215"/>
      <c r="PHN6" s="215"/>
      <c r="PHO6" s="215"/>
      <c r="PHP6" s="215"/>
      <c r="PHQ6" s="215"/>
      <c r="PHR6" s="215"/>
      <c r="PHS6" s="215"/>
      <c r="PHT6" s="215"/>
      <c r="PHU6" s="215"/>
      <c r="PHV6" s="215"/>
      <c r="PHW6" s="215"/>
      <c r="PHX6" s="215"/>
      <c r="PHY6" s="215"/>
      <c r="PHZ6" s="215"/>
      <c r="PIA6" s="215"/>
      <c r="PIB6" s="215"/>
      <c r="PIC6" s="215"/>
      <c r="PID6" s="215"/>
      <c r="PIE6" s="215"/>
      <c r="PIF6" s="215"/>
      <c r="PIG6" s="215"/>
      <c r="PIH6" s="215"/>
      <c r="PII6" s="215"/>
      <c r="PIJ6" s="215"/>
      <c r="PIK6" s="215"/>
      <c r="PIL6" s="215"/>
      <c r="PIM6" s="215"/>
      <c r="PIN6" s="215"/>
      <c r="PIO6" s="215"/>
      <c r="PIP6" s="215"/>
      <c r="PIQ6" s="215"/>
      <c r="PIR6" s="215"/>
      <c r="PIS6" s="215"/>
      <c r="PIT6" s="215"/>
      <c r="PIU6" s="215"/>
      <c r="PIV6" s="215"/>
      <c r="PIW6" s="215"/>
      <c r="PIX6" s="215"/>
      <c r="PIY6" s="215"/>
      <c r="PIZ6" s="215"/>
      <c r="PJA6" s="215"/>
      <c r="PJB6" s="215"/>
      <c r="PJC6" s="215"/>
      <c r="PJD6" s="215"/>
      <c r="PJE6" s="215"/>
      <c r="PJF6" s="215"/>
      <c r="PJG6" s="215"/>
      <c r="PJH6" s="215"/>
      <c r="PJI6" s="215"/>
      <c r="PJJ6" s="215"/>
      <c r="PJK6" s="215"/>
      <c r="PJL6" s="215"/>
      <c r="PJM6" s="215"/>
      <c r="PJN6" s="215"/>
      <c r="PJO6" s="215"/>
      <c r="PJP6" s="215"/>
      <c r="PJQ6" s="215"/>
      <c r="PJR6" s="215"/>
      <c r="PJS6" s="215"/>
      <c r="PJT6" s="215"/>
      <c r="PJU6" s="215"/>
      <c r="PJV6" s="215"/>
      <c r="PJW6" s="215"/>
      <c r="PJX6" s="215"/>
      <c r="PJY6" s="215"/>
      <c r="PJZ6" s="215"/>
      <c r="PKA6" s="215"/>
      <c r="PKB6" s="215"/>
      <c r="PKC6" s="215"/>
      <c r="PKD6" s="215"/>
      <c r="PKE6" s="215"/>
      <c r="PKF6" s="215"/>
      <c r="PKG6" s="215"/>
      <c r="PKH6" s="215"/>
      <c r="PKI6" s="215"/>
      <c r="PKJ6" s="215"/>
      <c r="PKK6" s="215"/>
      <c r="PKL6" s="215"/>
      <c r="PKM6" s="215"/>
      <c r="PKN6" s="215"/>
      <c r="PKO6" s="215"/>
      <c r="PKP6" s="215"/>
      <c r="PKQ6" s="215"/>
      <c r="PKR6" s="215"/>
      <c r="PKS6" s="215"/>
      <c r="PKT6" s="215"/>
      <c r="PKU6" s="215"/>
      <c r="PKV6" s="215"/>
      <c r="PKW6" s="215"/>
      <c r="PKX6" s="215"/>
      <c r="PKY6" s="215"/>
      <c r="PKZ6" s="215"/>
      <c r="PLA6" s="215"/>
      <c r="PLB6" s="215"/>
      <c r="PLC6" s="215"/>
      <c r="PLD6" s="215"/>
      <c r="PLE6" s="215"/>
      <c r="PLF6" s="215"/>
      <c r="PLG6" s="215"/>
      <c r="PLH6" s="215"/>
      <c r="PLI6" s="215"/>
      <c r="PLJ6" s="215"/>
      <c r="PLK6" s="215"/>
      <c r="PLL6" s="215"/>
      <c r="PLM6" s="215"/>
      <c r="PLN6" s="215"/>
      <c r="PLO6" s="215"/>
      <c r="PLP6" s="215"/>
      <c r="PLQ6" s="215"/>
      <c r="PLR6" s="215"/>
      <c r="PLS6" s="215"/>
      <c r="PLT6" s="215"/>
      <c r="PLU6" s="215"/>
      <c r="PLV6" s="215"/>
      <c r="PLW6" s="215"/>
      <c r="PLX6" s="215"/>
      <c r="PLY6" s="215"/>
      <c r="PLZ6" s="215"/>
      <c r="PMA6" s="215"/>
      <c r="PMB6" s="215"/>
      <c r="PMC6" s="215"/>
      <c r="PMD6" s="215"/>
      <c r="PME6" s="215"/>
      <c r="PMF6" s="215"/>
      <c r="PMG6" s="215"/>
      <c r="PMH6" s="215"/>
      <c r="PMI6" s="215"/>
      <c r="PMJ6" s="215"/>
      <c r="PMK6" s="215"/>
      <c r="PML6" s="215"/>
      <c r="PMM6" s="215"/>
      <c r="PMN6" s="215"/>
      <c r="PMO6" s="215"/>
      <c r="PMP6" s="215"/>
      <c r="PMQ6" s="215"/>
      <c r="PMR6" s="215"/>
      <c r="PMS6" s="215"/>
      <c r="PMT6" s="215"/>
      <c r="PMU6" s="215"/>
      <c r="PMV6" s="215"/>
      <c r="PMW6" s="215"/>
      <c r="PMX6" s="215"/>
      <c r="PMY6" s="215"/>
      <c r="PMZ6" s="215"/>
      <c r="PNA6" s="215"/>
      <c r="PNB6" s="215"/>
      <c r="PNC6" s="215"/>
      <c r="PND6" s="215"/>
      <c r="PNE6" s="215"/>
      <c r="PNF6" s="215"/>
      <c r="PNG6" s="215"/>
      <c r="PNH6" s="215"/>
      <c r="PNI6" s="215"/>
      <c r="PNJ6" s="215"/>
      <c r="PNK6" s="215"/>
      <c r="PNL6" s="215"/>
      <c r="PNM6" s="215"/>
      <c r="PNN6" s="215"/>
      <c r="PNO6" s="215"/>
      <c r="PNP6" s="215"/>
      <c r="PNQ6" s="215"/>
      <c r="PNR6" s="215"/>
      <c r="PNS6" s="215"/>
      <c r="PNT6" s="215"/>
      <c r="PNU6" s="215"/>
      <c r="PNV6" s="215"/>
      <c r="PNW6" s="215"/>
      <c r="PNX6" s="215"/>
      <c r="PNY6" s="215"/>
      <c r="PNZ6" s="215"/>
      <c r="POA6" s="215"/>
      <c r="POB6" s="215"/>
      <c r="POC6" s="215"/>
      <c r="POD6" s="215"/>
      <c r="POE6" s="215"/>
      <c r="POF6" s="215"/>
      <c r="POG6" s="215"/>
      <c r="POH6" s="215"/>
      <c r="POI6" s="215"/>
      <c r="POJ6" s="215"/>
      <c r="POK6" s="215"/>
      <c r="POL6" s="215"/>
      <c r="POM6" s="215"/>
      <c r="PON6" s="215"/>
      <c r="POO6" s="215"/>
      <c r="POP6" s="215"/>
      <c r="POQ6" s="215"/>
      <c r="POR6" s="215"/>
      <c r="POS6" s="215"/>
      <c r="POT6" s="215"/>
      <c r="POU6" s="215"/>
      <c r="POV6" s="215"/>
      <c r="POW6" s="215"/>
      <c r="POX6" s="215"/>
      <c r="POY6" s="215"/>
      <c r="POZ6" s="215"/>
      <c r="PPA6" s="215"/>
      <c r="PPB6" s="215"/>
      <c r="PPC6" s="215"/>
      <c r="PPD6" s="215"/>
      <c r="PPE6" s="215"/>
      <c r="PPF6" s="215"/>
      <c r="PPG6" s="215"/>
      <c r="PPH6" s="215"/>
      <c r="PPI6" s="215"/>
      <c r="PPJ6" s="215"/>
      <c r="PPK6" s="215"/>
      <c r="PPL6" s="215"/>
      <c r="PPM6" s="215"/>
      <c r="PPN6" s="215"/>
      <c r="PPO6" s="215"/>
      <c r="PPP6" s="215"/>
      <c r="PPQ6" s="215"/>
      <c r="PPR6" s="215"/>
      <c r="PPS6" s="215"/>
      <c r="PPT6" s="215"/>
      <c r="PPU6" s="215"/>
      <c r="PPV6" s="215"/>
      <c r="PPW6" s="215"/>
      <c r="PPX6" s="215"/>
      <c r="PPY6" s="215"/>
      <c r="PPZ6" s="215"/>
      <c r="PQA6" s="215"/>
      <c r="PQB6" s="215"/>
      <c r="PQC6" s="215"/>
      <c r="PQD6" s="215"/>
      <c r="PQE6" s="215"/>
      <c r="PQF6" s="215"/>
      <c r="PQG6" s="215"/>
      <c r="PQH6" s="215"/>
      <c r="PQI6" s="215"/>
      <c r="PQJ6" s="215"/>
      <c r="PQK6" s="215"/>
      <c r="PQL6" s="215"/>
      <c r="PQM6" s="215"/>
      <c r="PQN6" s="215"/>
      <c r="PQO6" s="215"/>
      <c r="PQP6" s="215"/>
      <c r="PQQ6" s="215"/>
      <c r="PQR6" s="215"/>
      <c r="PQS6" s="215"/>
      <c r="PQT6" s="215"/>
      <c r="PQU6" s="215"/>
      <c r="PQV6" s="215"/>
      <c r="PQW6" s="215"/>
      <c r="PQX6" s="215"/>
      <c r="PQY6" s="215"/>
      <c r="PQZ6" s="215"/>
      <c r="PRA6" s="215"/>
      <c r="PRB6" s="215"/>
      <c r="PRC6" s="215"/>
      <c r="PRD6" s="215"/>
      <c r="PRE6" s="215"/>
      <c r="PRF6" s="215"/>
      <c r="PRG6" s="215"/>
      <c r="PRH6" s="215"/>
      <c r="PRI6" s="215"/>
      <c r="PRJ6" s="215"/>
      <c r="PRK6" s="215"/>
      <c r="PRL6" s="215"/>
      <c r="PRM6" s="215"/>
      <c r="PRN6" s="215"/>
      <c r="PRO6" s="215"/>
      <c r="PRP6" s="215"/>
      <c r="PRQ6" s="215"/>
      <c r="PRR6" s="215"/>
      <c r="PRS6" s="215"/>
      <c r="PRT6" s="215"/>
      <c r="PRU6" s="215"/>
      <c r="PRV6" s="215"/>
      <c r="PRW6" s="215"/>
      <c r="PRX6" s="215"/>
      <c r="PRY6" s="215"/>
      <c r="PRZ6" s="215"/>
      <c r="PSA6" s="215"/>
      <c r="PSB6" s="215"/>
      <c r="PSC6" s="215"/>
      <c r="PSD6" s="215"/>
      <c r="PSE6" s="215"/>
      <c r="PSF6" s="215"/>
      <c r="PSG6" s="215"/>
      <c r="PSH6" s="215"/>
      <c r="PSI6" s="215"/>
      <c r="PSJ6" s="215"/>
      <c r="PSK6" s="215"/>
      <c r="PSL6" s="215"/>
      <c r="PSM6" s="215"/>
      <c r="PSN6" s="215"/>
      <c r="PSO6" s="215"/>
      <c r="PSP6" s="215"/>
      <c r="PSQ6" s="215"/>
      <c r="PSR6" s="215"/>
      <c r="PSS6" s="215"/>
      <c r="PST6" s="215"/>
      <c r="PSU6" s="215"/>
      <c r="PSV6" s="215"/>
      <c r="PSW6" s="215"/>
      <c r="PSX6" s="215"/>
      <c r="PSY6" s="215"/>
      <c r="PSZ6" s="215"/>
      <c r="PTA6" s="215"/>
      <c r="PTB6" s="215"/>
      <c r="PTC6" s="215"/>
      <c r="PTD6" s="215"/>
      <c r="PTE6" s="215"/>
      <c r="PTF6" s="215"/>
      <c r="PTG6" s="215"/>
      <c r="PTH6" s="215"/>
      <c r="PTI6" s="215"/>
      <c r="PTJ6" s="215"/>
      <c r="PTK6" s="215"/>
      <c r="PTL6" s="215"/>
      <c r="PTM6" s="215"/>
      <c r="PTN6" s="215"/>
      <c r="PTO6" s="215"/>
      <c r="PTP6" s="215"/>
      <c r="PTQ6" s="215"/>
      <c r="PTR6" s="215"/>
      <c r="PTS6" s="215"/>
      <c r="PTT6" s="215"/>
      <c r="PTU6" s="215"/>
      <c r="PTV6" s="215"/>
      <c r="PTW6" s="215"/>
      <c r="PTX6" s="215"/>
      <c r="PTY6" s="215"/>
      <c r="PTZ6" s="215"/>
      <c r="PUA6" s="215"/>
      <c r="PUB6" s="215"/>
      <c r="PUC6" s="215"/>
      <c r="PUD6" s="215"/>
      <c r="PUE6" s="215"/>
      <c r="PUF6" s="215"/>
      <c r="PUG6" s="215"/>
      <c r="PUH6" s="215"/>
      <c r="PUI6" s="215"/>
      <c r="PUJ6" s="215"/>
      <c r="PUK6" s="215"/>
      <c r="PUL6" s="215"/>
      <c r="PUM6" s="215"/>
      <c r="PUN6" s="215"/>
      <c r="PUO6" s="215"/>
      <c r="PUP6" s="215"/>
      <c r="PUQ6" s="215"/>
      <c r="PUR6" s="215"/>
      <c r="PUS6" s="215"/>
      <c r="PUT6" s="215"/>
      <c r="PUU6" s="215"/>
      <c r="PUV6" s="215"/>
      <c r="PUW6" s="215"/>
      <c r="PUX6" s="215"/>
      <c r="PUY6" s="215"/>
      <c r="PUZ6" s="215"/>
      <c r="PVA6" s="215"/>
      <c r="PVB6" s="215"/>
      <c r="PVC6" s="215"/>
      <c r="PVD6" s="215"/>
      <c r="PVE6" s="215"/>
      <c r="PVF6" s="215"/>
      <c r="PVG6" s="215"/>
      <c r="PVH6" s="215"/>
      <c r="PVI6" s="215"/>
      <c r="PVJ6" s="215"/>
      <c r="PVK6" s="215"/>
      <c r="PVL6" s="215"/>
      <c r="PVM6" s="215"/>
      <c r="PVN6" s="215"/>
      <c r="PVO6" s="215"/>
      <c r="PVP6" s="215"/>
      <c r="PVQ6" s="215"/>
      <c r="PVR6" s="215"/>
      <c r="PVS6" s="215"/>
      <c r="PVT6" s="215"/>
      <c r="PVU6" s="215"/>
      <c r="PVV6" s="215"/>
      <c r="PVW6" s="215"/>
      <c r="PVX6" s="215"/>
      <c r="PVY6" s="215"/>
      <c r="PVZ6" s="215"/>
      <c r="PWA6" s="215"/>
      <c r="PWB6" s="215"/>
      <c r="PWC6" s="215"/>
      <c r="PWD6" s="215"/>
      <c r="PWE6" s="215"/>
      <c r="PWF6" s="215"/>
      <c r="PWG6" s="215"/>
      <c r="PWH6" s="215"/>
      <c r="PWI6" s="215"/>
      <c r="PWJ6" s="215"/>
      <c r="PWK6" s="215"/>
      <c r="PWL6" s="215"/>
      <c r="PWM6" s="215"/>
      <c r="PWN6" s="215"/>
      <c r="PWO6" s="215"/>
      <c r="PWP6" s="215"/>
      <c r="PWQ6" s="215"/>
      <c r="PWR6" s="215"/>
      <c r="PWS6" s="215"/>
      <c r="PWT6" s="215"/>
      <c r="PWU6" s="215"/>
      <c r="PWV6" s="215"/>
      <c r="PWW6" s="215"/>
      <c r="PWX6" s="215"/>
      <c r="PWY6" s="215"/>
      <c r="PWZ6" s="215"/>
      <c r="PXA6" s="215"/>
      <c r="PXB6" s="215"/>
      <c r="PXC6" s="215"/>
      <c r="PXD6" s="215"/>
      <c r="PXE6" s="215"/>
      <c r="PXF6" s="215"/>
      <c r="PXG6" s="215"/>
      <c r="PXH6" s="215"/>
      <c r="PXI6" s="215"/>
      <c r="PXJ6" s="215"/>
      <c r="PXK6" s="215"/>
      <c r="PXL6" s="215"/>
      <c r="PXM6" s="215"/>
      <c r="PXN6" s="215"/>
      <c r="PXO6" s="215"/>
      <c r="PXP6" s="215"/>
      <c r="PXQ6" s="215"/>
      <c r="PXR6" s="215"/>
      <c r="PXS6" s="215"/>
      <c r="PXT6" s="215"/>
      <c r="PXU6" s="215"/>
      <c r="PXV6" s="215"/>
      <c r="PXW6" s="215"/>
      <c r="PXX6" s="215"/>
      <c r="PXY6" s="215"/>
      <c r="PXZ6" s="215"/>
      <c r="PYA6" s="215"/>
      <c r="PYB6" s="215"/>
      <c r="PYC6" s="215"/>
      <c r="PYD6" s="215"/>
      <c r="PYE6" s="215"/>
      <c r="PYF6" s="215"/>
      <c r="PYG6" s="215"/>
      <c r="PYH6" s="215"/>
      <c r="PYI6" s="215"/>
      <c r="PYJ6" s="215"/>
      <c r="PYK6" s="215"/>
      <c r="PYL6" s="215"/>
      <c r="PYM6" s="215"/>
      <c r="PYN6" s="215"/>
      <c r="PYO6" s="215"/>
      <c r="PYP6" s="215"/>
      <c r="PYQ6" s="215"/>
      <c r="PYR6" s="215"/>
      <c r="PYS6" s="215"/>
      <c r="PYT6" s="215"/>
      <c r="PYU6" s="215"/>
      <c r="PYV6" s="215"/>
      <c r="PYW6" s="215"/>
      <c r="PYX6" s="215"/>
      <c r="PYY6" s="215"/>
      <c r="PYZ6" s="215"/>
      <c r="PZA6" s="215"/>
      <c r="PZB6" s="215"/>
      <c r="PZC6" s="215"/>
      <c r="PZD6" s="215"/>
      <c r="PZE6" s="215"/>
      <c r="PZF6" s="215"/>
      <c r="PZG6" s="215"/>
      <c r="PZH6" s="215"/>
      <c r="PZI6" s="215"/>
      <c r="PZJ6" s="215"/>
      <c r="PZK6" s="215"/>
      <c r="PZL6" s="215"/>
      <c r="PZM6" s="215"/>
      <c r="PZN6" s="215"/>
      <c r="PZO6" s="215"/>
      <c r="PZP6" s="215"/>
      <c r="PZQ6" s="215"/>
      <c r="PZR6" s="215"/>
      <c r="PZS6" s="215"/>
      <c r="PZT6" s="215"/>
      <c r="PZU6" s="215"/>
      <c r="PZV6" s="215"/>
      <c r="PZW6" s="215"/>
      <c r="PZX6" s="215"/>
      <c r="PZY6" s="215"/>
      <c r="PZZ6" s="215"/>
      <c r="QAA6" s="215"/>
      <c r="QAB6" s="215"/>
      <c r="QAC6" s="215"/>
      <c r="QAD6" s="215"/>
      <c r="QAE6" s="215"/>
      <c r="QAF6" s="215"/>
      <c r="QAG6" s="215"/>
      <c r="QAH6" s="215"/>
      <c r="QAI6" s="215"/>
      <c r="QAJ6" s="215"/>
      <c r="QAK6" s="215"/>
      <c r="QAL6" s="215"/>
      <c r="QAM6" s="215"/>
      <c r="QAN6" s="215"/>
      <c r="QAO6" s="215"/>
      <c r="QAP6" s="215"/>
      <c r="QAQ6" s="215"/>
      <c r="QAR6" s="215"/>
      <c r="QAS6" s="215"/>
      <c r="QAT6" s="215"/>
      <c r="QAU6" s="215"/>
      <c r="QAV6" s="215"/>
      <c r="QAW6" s="215"/>
      <c r="QAX6" s="215"/>
      <c r="QAY6" s="215"/>
      <c r="QAZ6" s="215"/>
      <c r="QBA6" s="215"/>
      <c r="QBB6" s="215"/>
      <c r="QBC6" s="215"/>
      <c r="QBD6" s="215"/>
      <c r="QBE6" s="215"/>
      <c r="QBF6" s="215"/>
      <c r="QBG6" s="215"/>
      <c r="QBH6" s="215"/>
      <c r="QBI6" s="215"/>
      <c r="QBJ6" s="215"/>
      <c r="QBK6" s="215"/>
      <c r="QBL6" s="215"/>
      <c r="QBM6" s="215"/>
      <c r="QBN6" s="215"/>
      <c r="QBO6" s="215"/>
      <c r="QBP6" s="215"/>
      <c r="QBQ6" s="215"/>
      <c r="QBR6" s="215"/>
      <c r="QBS6" s="215"/>
      <c r="QBT6" s="215"/>
      <c r="QBU6" s="215"/>
      <c r="QBV6" s="215"/>
      <c r="QBW6" s="215"/>
      <c r="QBX6" s="215"/>
      <c r="QBY6" s="215"/>
      <c r="QBZ6" s="215"/>
      <c r="QCA6" s="215"/>
      <c r="QCB6" s="215"/>
      <c r="QCC6" s="215"/>
      <c r="QCD6" s="215"/>
      <c r="QCE6" s="215"/>
      <c r="QCF6" s="215"/>
      <c r="QCG6" s="215"/>
      <c r="QCH6" s="215"/>
      <c r="QCI6" s="215"/>
      <c r="QCJ6" s="215"/>
      <c r="QCK6" s="215"/>
      <c r="QCL6" s="215"/>
      <c r="QCM6" s="215"/>
      <c r="QCN6" s="215"/>
      <c r="QCO6" s="215"/>
      <c r="QCP6" s="215"/>
      <c r="QCQ6" s="215"/>
      <c r="QCR6" s="215"/>
      <c r="QCS6" s="215"/>
      <c r="QCT6" s="215"/>
      <c r="QCU6" s="215"/>
      <c r="QCV6" s="215"/>
      <c r="QCW6" s="215"/>
      <c r="QCX6" s="215"/>
      <c r="QCY6" s="215"/>
      <c r="QCZ6" s="215"/>
      <c r="QDA6" s="215"/>
      <c r="QDB6" s="215"/>
      <c r="QDC6" s="215"/>
      <c r="QDD6" s="215"/>
      <c r="QDE6" s="215"/>
      <c r="QDF6" s="215"/>
      <c r="QDG6" s="215"/>
      <c r="QDH6" s="215"/>
      <c r="QDI6" s="215"/>
      <c r="QDJ6" s="215"/>
      <c r="QDK6" s="215"/>
      <c r="QDL6" s="215"/>
      <c r="QDM6" s="215"/>
      <c r="QDN6" s="215"/>
      <c r="QDO6" s="215"/>
      <c r="QDP6" s="215"/>
      <c r="QDQ6" s="215"/>
      <c r="QDR6" s="215"/>
      <c r="QDS6" s="215"/>
      <c r="QDT6" s="215"/>
      <c r="QDU6" s="215"/>
      <c r="QDV6" s="215"/>
      <c r="QDW6" s="215"/>
      <c r="QDX6" s="215"/>
      <c r="QDY6" s="215"/>
      <c r="QDZ6" s="215"/>
      <c r="QEA6" s="215"/>
      <c r="QEB6" s="215"/>
      <c r="QEC6" s="215"/>
      <c r="QED6" s="215"/>
      <c r="QEE6" s="215"/>
      <c r="QEF6" s="215"/>
      <c r="QEG6" s="215"/>
      <c r="QEH6" s="215"/>
      <c r="QEI6" s="215"/>
      <c r="QEJ6" s="215"/>
      <c r="QEK6" s="215"/>
      <c r="QEL6" s="215"/>
      <c r="QEM6" s="215"/>
      <c r="QEN6" s="215"/>
      <c r="QEO6" s="215"/>
      <c r="QEP6" s="215"/>
      <c r="QEQ6" s="215"/>
      <c r="QER6" s="215"/>
      <c r="QES6" s="215"/>
      <c r="QET6" s="215"/>
      <c r="QEU6" s="215"/>
      <c r="QEV6" s="215"/>
      <c r="QEW6" s="215"/>
      <c r="QEX6" s="215"/>
      <c r="QEY6" s="215"/>
      <c r="QEZ6" s="215"/>
      <c r="QFA6" s="215"/>
      <c r="QFB6" s="215"/>
      <c r="QFC6" s="215"/>
      <c r="QFD6" s="215"/>
      <c r="QFE6" s="215"/>
      <c r="QFF6" s="215"/>
      <c r="QFG6" s="215"/>
      <c r="QFH6" s="215"/>
      <c r="QFI6" s="215"/>
      <c r="QFJ6" s="215"/>
      <c r="QFK6" s="215"/>
      <c r="QFL6" s="215"/>
      <c r="QFM6" s="215"/>
      <c r="QFN6" s="215"/>
      <c r="QFO6" s="215"/>
      <c r="QFP6" s="215"/>
      <c r="QFQ6" s="215"/>
      <c r="QFR6" s="215"/>
      <c r="QFS6" s="215"/>
      <c r="QFT6" s="215"/>
      <c r="QFU6" s="215"/>
      <c r="QFV6" s="215"/>
      <c r="QFW6" s="215"/>
      <c r="QFX6" s="215"/>
      <c r="QFY6" s="215"/>
      <c r="QFZ6" s="215"/>
      <c r="QGA6" s="215"/>
      <c r="QGB6" s="215"/>
      <c r="QGC6" s="215"/>
      <c r="QGD6" s="215"/>
      <c r="QGE6" s="215"/>
      <c r="QGF6" s="215"/>
      <c r="QGG6" s="215"/>
      <c r="QGH6" s="215"/>
      <c r="QGI6" s="215"/>
      <c r="QGJ6" s="215"/>
      <c r="QGK6" s="215"/>
      <c r="QGL6" s="215"/>
      <c r="QGM6" s="215"/>
      <c r="QGN6" s="215"/>
      <c r="QGO6" s="215"/>
      <c r="QGP6" s="215"/>
      <c r="QGQ6" s="215"/>
      <c r="QGR6" s="215"/>
      <c r="QGS6" s="215"/>
      <c r="QGT6" s="215"/>
      <c r="QGU6" s="215"/>
      <c r="QGV6" s="215"/>
      <c r="QGW6" s="215"/>
      <c r="QGX6" s="215"/>
      <c r="QGY6" s="215"/>
      <c r="QGZ6" s="215"/>
      <c r="QHA6" s="215"/>
      <c r="QHB6" s="215"/>
      <c r="QHC6" s="215"/>
      <c r="QHD6" s="215"/>
      <c r="QHE6" s="215"/>
      <c r="QHF6" s="215"/>
      <c r="QHG6" s="215"/>
      <c r="QHH6" s="215"/>
      <c r="QHI6" s="215"/>
      <c r="QHJ6" s="215"/>
      <c r="QHK6" s="215"/>
      <c r="QHL6" s="215"/>
      <c r="QHM6" s="215"/>
      <c r="QHN6" s="215"/>
      <c r="QHO6" s="215"/>
      <c r="QHP6" s="215"/>
      <c r="QHQ6" s="215"/>
      <c r="QHR6" s="215"/>
      <c r="QHS6" s="215"/>
      <c r="QHT6" s="215"/>
      <c r="QHU6" s="215"/>
      <c r="QHV6" s="215"/>
      <c r="QHW6" s="215"/>
      <c r="QHX6" s="215"/>
      <c r="QHY6" s="215"/>
      <c r="QHZ6" s="215"/>
      <c r="QIA6" s="215"/>
      <c r="QIB6" s="215"/>
      <c r="QIC6" s="215"/>
      <c r="QID6" s="215"/>
      <c r="QIE6" s="215"/>
      <c r="QIF6" s="215"/>
      <c r="QIG6" s="215"/>
      <c r="QIH6" s="215"/>
      <c r="QII6" s="215"/>
      <c r="QIJ6" s="215"/>
      <c r="QIK6" s="215"/>
      <c r="QIL6" s="215"/>
      <c r="QIM6" s="215"/>
      <c r="QIN6" s="215"/>
      <c r="QIO6" s="215"/>
      <c r="QIP6" s="215"/>
      <c r="QIQ6" s="215"/>
      <c r="QIR6" s="215"/>
      <c r="QIS6" s="215"/>
      <c r="QIT6" s="215"/>
      <c r="QIU6" s="215"/>
      <c r="QIV6" s="215"/>
      <c r="QIW6" s="215"/>
      <c r="QIX6" s="215"/>
      <c r="QIY6" s="215"/>
      <c r="QIZ6" s="215"/>
      <c r="QJA6" s="215"/>
      <c r="QJB6" s="215"/>
      <c r="QJC6" s="215"/>
      <c r="QJD6" s="215"/>
      <c r="QJE6" s="215"/>
      <c r="QJF6" s="215"/>
      <c r="QJG6" s="215"/>
      <c r="QJH6" s="215"/>
      <c r="QJI6" s="215"/>
      <c r="QJJ6" s="215"/>
      <c r="QJK6" s="215"/>
      <c r="QJL6" s="215"/>
      <c r="QJM6" s="215"/>
      <c r="QJN6" s="215"/>
      <c r="QJO6" s="215"/>
      <c r="QJP6" s="215"/>
      <c r="QJQ6" s="215"/>
      <c r="QJR6" s="215"/>
      <c r="QJS6" s="215"/>
      <c r="QJT6" s="215"/>
      <c r="QJU6" s="215"/>
      <c r="QJV6" s="215"/>
      <c r="QJW6" s="215"/>
      <c r="QJX6" s="215"/>
      <c r="QJY6" s="215"/>
      <c r="QJZ6" s="215"/>
      <c r="QKA6" s="215"/>
      <c r="QKB6" s="215"/>
      <c r="QKC6" s="215"/>
      <c r="QKD6" s="215"/>
      <c r="QKE6" s="215"/>
      <c r="QKF6" s="215"/>
      <c r="QKG6" s="215"/>
      <c r="QKH6" s="215"/>
      <c r="QKI6" s="215"/>
      <c r="QKJ6" s="215"/>
      <c r="QKK6" s="215"/>
      <c r="QKL6" s="215"/>
      <c r="QKM6" s="215"/>
      <c r="QKN6" s="215"/>
      <c r="QKO6" s="215"/>
      <c r="QKP6" s="215"/>
      <c r="QKQ6" s="215"/>
      <c r="QKR6" s="215"/>
      <c r="QKS6" s="215"/>
      <c r="QKT6" s="215"/>
      <c r="QKU6" s="215"/>
      <c r="QKV6" s="215"/>
      <c r="QKW6" s="215"/>
      <c r="QKX6" s="215"/>
      <c r="QKY6" s="215"/>
      <c r="QKZ6" s="215"/>
      <c r="QLA6" s="215"/>
      <c r="QLB6" s="215"/>
      <c r="QLC6" s="215"/>
      <c r="QLD6" s="215"/>
      <c r="QLE6" s="215"/>
      <c r="QLF6" s="215"/>
      <c r="QLG6" s="215"/>
      <c r="QLH6" s="215"/>
      <c r="QLI6" s="215"/>
      <c r="QLJ6" s="215"/>
      <c r="QLK6" s="215"/>
      <c r="QLL6" s="215"/>
      <c r="QLM6" s="215"/>
      <c r="QLN6" s="215"/>
      <c r="QLO6" s="215"/>
      <c r="QLP6" s="215"/>
      <c r="QLQ6" s="215"/>
      <c r="QLR6" s="215"/>
      <c r="QLS6" s="215"/>
      <c r="QLT6" s="215"/>
      <c r="QLU6" s="215"/>
      <c r="QLV6" s="215"/>
      <c r="QLW6" s="215"/>
      <c r="QLX6" s="215"/>
      <c r="QLY6" s="215"/>
      <c r="QLZ6" s="215"/>
      <c r="QMA6" s="215"/>
      <c r="QMB6" s="215"/>
      <c r="QMC6" s="215"/>
      <c r="QMD6" s="215"/>
      <c r="QME6" s="215"/>
      <c r="QMF6" s="215"/>
      <c r="QMG6" s="215"/>
      <c r="QMH6" s="215"/>
      <c r="QMI6" s="215"/>
      <c r="QMJ6" s="215"/>
      <c r="QMK6" s="215"/>
      <c r="QML6" s="215"/>
      <c r="QMM6" s="215"/>
      <c r="QMN6" s="215"/>
      <c r="QMO6" s="215"/>
      <c r="QMP6" s="215"/>
      <c r="QMQ6" s="215"/>
      <c r="QMR6" s="215"/>
      <c r="QMS6" s="215"/>
      <c r="QMT6" s="215"/>
      <c r="QMU6" s="215"/>
      <c r="QMV6" s="215"/>
      <c r="QMW6" s="215"/>
      <c r="QMX6" s="215"/>
      <c r="QMY6" s="215"/>
      <c r="QMZ6" s="215"/>
      <c r="QNA6" s="215"/>
      <c r="QNB6" s="215"/>
      <c r="QNC6" s="215"/>
      <c r="QND6" s="215"/>
      <c r="QNE6" s="215"/>
      <c r="QNF6" s="215"/>
      <c r="QNG6" s="215"/>
      <c r="QNH6" s="215"/>
      <c r="QNI6" s="215"/>
      <c r="QNJ6" s="215"/>
      <c r="QNK6" s="215"/>
      <c r="QNL6" s="215"/>
      <c r="QNM6" s="215"/>
      <c r="QNN6" s="215"/>
      <c r="QNO6" s="215"/>
      <c r="QNP6" s="215"/>
      <c r="QNQ6" s="215"/>
      <c r="QNR6" s="215"/>
      <c r="QNS6" s="215"/>
      <c r="QNT6" s="215"/>
      <c r="QNU6" s="215"/>
      <c r="QNV6" s="215"/>
      <c r="QNW6" s="215"/>
      <c r="QNX6" s="215"/>
      <c r="QNY6" s="215"/>
      <c r="QNZ6" s="215"/>
      <c r="QOA6" s="215"/>
      <c r="QOB6" s="215"/>
      <c r="QOC6" s="215"/>
      <c r="QOD6" s="215"/>
      <c r="QOE6" s="215"/>
      <c r="QOF6" s="215"/>
      <c r="QOG6" s="215"/>
      <c r="QOH6" s="215"/>
      <c r="QOI6" s="215"/>
      <c r="QOJ6" s="215"/>
      <c r="QOK6" s="215"/>
      <c r="QOL6" s="215"/>
      <c r="QOM6" s="215"/>
      <c r="QON6" s="215"/>
      <c r="QOO6" s="215"/>
      <c r="QOP6" s="215"/>
      <c r="QOQ6" s="215"/>
      <c r="QOR6" s="215"/>
      <c r="QOS6" s="215"/>
      <c r="QOT6" s="215"/>
      <c r="QOU6" s="215"/>
      <c r="QOV6" s="215"/>
      <c r="QOW6" s="215"/>
      <c r="QOX6" s="215"/>
      <c r="QOY6" s="215"/>
      <c r="QOZ6" s="215"/>
      <c r="QPA6" s="215"/>
      <c r="QPB6" s="215"/>
      <c r="QPC6" s="215"/>
      <c r="QPD6" s="215"/>
      <c r="QPE6" s="215"/>
      <c r="QPF6" s="215"/>
      <c r="QPG6" s="215"/>
      <c r="QPH6" s="215"/>
      <c r="QPI6" s="215"/>
      <c r="QPJ6" s="215"/>
      <c r="QPK6" s="215"/>
      <c r="QPL6" s="215"/>
      <c r="QPM6" s="215"/>
      <c r="QPN6" s="215"/>
      <c r="QPO6" s="215"/>
      <c r="QPP6" s="215"/>
      <c r="QPQ6" s="215"/>
      <c r="QPR6" s="215"/>
      <c r="QPS6" s="215"/>
      <c r="QPT6" s="215"/>
      <c r="QPU6" s="215"/>
      <c r="QPV6" s="215"/>
      <c r="QPW6" s="215"/>
      <c r="QPX6" s="215"/>
      <c r="QPY6" s="215"/>
      <c r="QPZ6" s="215"/>
      <c r="QQA6" s="215"/>
      <c r="QQB6" s="215"/>
      <c r="QQC6" s="215"/>
      <c r="QQD6" s="215"/>
      <c r="QQE6" s="215"/>
      <c r="QQF6" s="215"/>
      <c r="QQG6" s="215"/>
      <c r="QQH6" s="215"/>
      <c r="QQI6" s="215"/>
      <c r="QQJ6" s="215"/>
      <c r="QQK6" s="215"/>
      <c r="QQL6" s="215"/>
      <c r="QQM6" s="215"/>
      <c r="QQN6" s="215"/>
      <c r="QQO6" s="215"/>
      <c r="QQP6" s="215"/>
      <c r="QQQ6" s="215"/>
      <c r="QQR6" s="215"/>
      <c r="QQS6" s="215"/>
      <c r="QQT6" s="215"/>
      <c r="QQU6" s="215"/>
      <c r="QQV6" s="215"/>
      <c r="QQW6" s="215"/>
      <c r="QQX6" s="215"/>
      <c r="QQY6" s="215"/>
      <c r="QQZ6" s="215"/>
      <c r="QRA6" s="215"/>
      <c r="QRB6" s="215"/>
      <c r="QRC6" s="215"/>
      <c r="QRD6" s="215"/>
      <c r="QRE6" s="215"/>
      <c r="QRF6" s="215"/>
      <c r="QRG6" s="215"/>
      <c r="QRH6" s="215"/>
      <c r="QRI6" s="215"/>
      <c r="QRJ6" s="215"/>
      <c r="QRK6" s="215"/>
      <c r="QRL6" s="215"/>
      <c r="QRM6" s="215"/>
      <c r="QRN6" s="215"/>
      <c r="QRO6" s="215"/>
      <c r="QRP6" s="215"/>
      <c r="QRQ6" s="215"/>
      <c r="QRR6" s="215"/>
      <c r="QRS6" s="215"/>
      <c r="QRT6" s="215"/>
      <c r="QRU6" s="215"/>
      <c r="QRV6" s="215"/>
      <c r="QRW6" s="215"/>
      <c r="QRX6" s="215"/>
      <c r="QRY6" s="215"/>
      <c r="QRZ6" s="215"/>
      <c r="QSA6" s="215"/>
      <c r="QSB6" s="215"/>
      <c r="QSC6" s="215"/>
      <c r="QSD6" s="215"/>
      <c r="QSE6" s="215"/>
      <c r="QSF6" s="215"/>
      <c r="QSG6" s="215"/>
      <c r="QSH6" s="215"/>
      <c r="QSI6" s="215"/>
      <c r="QSJ6" s="215"/>
      <c r="QSK6" s="215"/>
      <c r="QSL6" s="215"/>
      <c r="QSM6" s="215"/>
      <c r="QSN6" s="215"/>
      <c r="QSO6" s="215"/>
      <c r="QSP6" s="215"/>
      <c r="QSQ6" s="215"/>
      <c r="QSR6" s="215"/>
      <c r="QSS6" s="215"/>
      <c r="QST6" s="215"/>
      <c r="QSU6" s="215"/>
      <c r="QSV6" s="215"/>
      <c r="QSW6" s="215"/>
      <c r="QSX6" s="215"/>
      <c r="QSY6" s="215"/>
      <c r="QSZ6" s="215"/>
      <c r="QTA6" s="215"/>
      <c r="QTB6" s="215"/>
      <c r="QTC6" s="215"/>
      <c r="QTD6" s="215"/>
      <c r="QTE6" s="215"/>
      <c r="QTF6" s="215"/>
      <c r="QTG6" s="215"/>
      <c r="QTH6" s="215"/>
      <c r="QTI6" s="215"/>
      <c r="QTJ6" s="215"/>
      <c r="QTK6" s="215"/>
      <c r="QTL6" s="215"/>
      <c r="QTM6" s="215"/>
      <c r="QTN6" s="215"/>
      <c r="QTO6" s="215"/>
      <c r="QTP6" s="215"/>
      <c r="QTQ6" s="215"/>
      <c r="QTR6" s="215"/>
      <c r="QTS6" s="215"/>
      <c r="QTT6" s="215"/>
      <c r="QTU6" s="215"/>
      <c r="QTV6" s="215"/>
      <c r="QTW6" s="215"/>
      <c r="QTX6" s="215"/>
      <c r="QTY6" s="215"/>
      <c r="QTZ6" s="215"/>
      <c r="QUA6" s="215"/>
      <c r="QUB6" s="215"/>
      <c r="QUC6" s="215"/>
      <c r="QUD6" s="215"/>
      <c r="QUE6" s="215"/>
      <c r="QUF6" s="215"/>
      <c r="QUG6" s="215"/>
      <c r="QUH6" s="215"/>
      <c r="QUI6" s="215"/>
      <c r="QUJ6" s="215"/>
      <c r="QUK6" s="215"/>
      <c r="QUL6" s="215"/>
      <c r="QUM6" s="215"/>
      <c r="QUN6" s="215"/>
      <c r="QUO6" s="215"/>
      <c r="QUP6" s="215"/>
      <c r="QUQ6" s="215"/>
      <c r="QUR6" s="215"/>
      <c r="QUS6" s="215"/>
      <c r="QUT6" s="215"/>
      <c r="QUU6" s="215"/>
      <c r="QUV6" s="215"/>
      <c r="QUW6" s="215"/>
      <c r="QUX6" s="215"/>
      <c r="QUY6" s="215"/>
      <c r="QUZ6" s="215"/>
      <c r="QVA6" s="215"/>
      <c r="QVB6" s="215"/>
      <c r="QVC6" s="215"/>
      <c r="QVD6" s="215"/>
      <c r="QVE6" s="215"/>
      <c r="QVF6" s="215"/>
      <c r="QVG6" s="215"/>
      <c r="QVH6" s="215"/>
      <c r="QVI6" s="215"/>
      <c r="QVJ6" s="215"/>
      <c r="QVK6" s="215"/>
      <c r="QVL6" s="215"/>
      <c r="QVM6" s="215"/>
      <c r="QVN6" s="215"/>
      <c r="QVO6" s="215"/>
      <c r="QVP6" s="215"/>
      <c r="QVQ6" s="215"/>
      <c r="QVR6" s="215"/>
      <c r="QVS6" s="215"/>
      <c r="QVT6" s="215"/>
      <c r="QVU6" s="215"/>
      <c r="QVV6" s="215"/>
      <c r="QVW6" s="215"/>
      <c r="QVX6" s="215"/>
      <c r="QVY6" s="215"/>
      <c r="QVZ6" s="215"/>
      <c r="QWA6" s="215"/>
      <c r="QWB6" s="215"/>
      <c r="QWC6" s="215"/>
      <c r="QWD6" s="215"/>
      <c r="QWE6" s="215"/>
      <c r="QWF6" s="215"/>
      <c r="QWG6" s="215"/>
      <c r="QWH6" s="215"/>
      <c r="QWI6" s="215"/>
      <c r="QWJ6" s="215"/>
      <c r="QWK6" s="215"/>
      <c r="QWL6" s="215"/>
      <c r="QWM6" s="215"/>
      <c r="QWN6" s="215"/>
      <c r="QWO6" s="215"/>
      <c r="QWP6" s="215"/>
      <c r="QWQ6" s="215"/>
      <c r="QWR6" s="215"/>
      <c r="QWS6" s="215"/>
      <c r="QWT6" s="215"/>
      <c r="QWU6" s="215"/>
      <c r="QWV6" s="215"/>
      <c r="QWW6" s="215"/>
      <c r="QWX6" s="215"/>
      <c r="QWY6" s="215"/>
      <c r="QWZ6" s="215"/>
      <c r="QXA6" s="215"/>
      <c r="QXB6" s="215"/>
      <c r="QXC6" s="215"/>
      <c r="QXD6" s="215"/>
      <c r="QXE6" s="215"/>
      <c r="QXF6" s="215"/>
      <c r="QXG6" s="215"/>
      <c r="QXH6" s="215"/>
      <c r="QXI6" s="215"/>
      <c r="QXJ6" s="215"/>
      <c r="QXK6" s="215"/>
      <c r="QXL6" s="215"/>
      <c r="QXM6" s="215"/>
      <c r="QXN6" s="215"/>
      <c r="QXO6" s="215"/>
      <c r="QXP6" s="215"/>
      <c r="QXQ6" s="215"/>
      <c r="QXR6" s="215"/>
      <c r="QXS6" s="215"/>
      <c r="QXT6" s="215"/>
      <c r="QXU6" s="215"/>
      <c r="QXV6" s="215"/>
      <c r="QXW6" s="215"/>
      <c r="QXX6" s="215"/>
      <c r="QXY6" s="215"/>
      <c r="QXZ6" s="215"/>
      <c r="QYA6" s="215"/>
      <c r="QYB6" s="215"/>
      <c r="QYC6" s="215"/>
      <c r="QYD6" s="215"/>
      <c r="QYE6" s="215"/>
      <c r="QYF6" s="215"/>
      <c r="QYG6" s="215"/>
      <c r="QYH6" s="215"/>
      <c r="QYI6" s="215"/>
      <c r="QYJ6" s="215"/>
      <c r="QYK6" s="215"/>
      <c r="QYL6" s="215"/>
      <c r="QYM6" s="215"/>
      <c r="QYN6" s="215"/>
      <c r="QYO6" s="215"/>
      <c r="QYP6" s="215"/>
      <c r="QYQ6" s="215"/>
      <c r="QYR6" s="215"/>
      <c r="QYS6" s="215"/>
      <c r="QYT6" s="215"/>
      <c r="QYU6" s="215"/>
      <c r="QYV6" s="215"/>
      <c r="QYW6" s="215"/>
      <c r="QYX6" s="215"/>
      <c r="QYY6" s="215"/>
      <c r="QYZ6" s="215"/>
      <c r="QZA6" s="215"/>
      <c r="QZB6" s="215"/>
      <c r="QZC6" s="215"/>
      <c r="QZD6" s="215"/>
      <c r="QZE6" s="215"/>
      <c r="QZF6" s="215"/>
      <c r="QZG6" s="215"/>
      <c r="QZH6" s="215"/>
      <c r="QZI6" s="215"/>
      <c r="QZJ6" s="215"/>
      <c r="QZK6" s="215"/>
      <c r="QZL6" s="215"/>
      <c r="QZM6" s="215"/>
      <c r="QZN6" s="215"/>
      <c r="QZO6" s="215"/>
      <c r="QZP6" s="215"/>
      <c r="QZQ6" s="215"/>
      <c r="QZR6" s="215"/>
      <c r="QZS6" s="215"/>
      <c r="QZT6" s="215"/>
      <c r="QZU6" s="215"/>
      <c r="QZV6" s="215"/>
      <c r="QZW6" s="215"/>
      <c r="QZX6" s="215"/>
      <c r="QZY6" s="215"/>
      <c r="QZZ6" s="215"/>
      <c r="RAA6" s="215"/>
      <c r="RAB6" s="215"/>
      <c r="RAC6" s="215"/>
      <c r="RAD6" s="215"/>
      <c r="RAE6" s="215"/>
      <c r="RAF6" s="215"/>
      <c r="RAG6" s="215"/>
      <c r="RAH6" s="215"/>
      <c r="RAI6" s="215"/>
      <c r="RAJ6" s="215"/>
      <c r="RAK6" s="215"/>
      <c r="RAL6" s="215"/>
      <c r="RAM6" s="215"/>
      <c r="RAN6" s="215"/>
      <c r="RAO6" s="215"/>
      <c r="RAP6" s="215"/>
      <c r="RAQ6" s="215"/>
      <c r="RAR6" s="215"/>
      <c r="RAS6" s="215"/>
      <c r="RAT6" s="215"/>
      <c r="RAU6" s="215"/>
      <c r="RAV6" s="215"/>
      <c r="RAW6" s="215"/>
      <c r="RAX6" s="215"/>
      <c r="RAY6" s="215"/>
      <c r="RAZ6" s="215"/>
      <c r="RBA6" s="215"/>
      <c r="RBB6" s="215"/>
      <c r="RBC6" s="215"/>
      <c r="RBD6" s="215"/>
      <c r="RBE6" s="215"/>
      <c r="RBF6" s="215"/>
      <c r="RBG6" s="215"/>
      <c r="RBH6" s="215"/>
      <c r="RBI6" s="215"/>
      <c r="RBJ6" s="215"/>
      <c r="RBK6" s="215"/>
      <c r="RBL6" s="215"/>
      <c r="RBM6" s="215"/>
      <c r="RBN6" s="215"/>
      <c r="RBO6" s="215"/>
      <c r="RBP6" s="215"/>
      <c r="RBQ6" s="215"/>
      <c r="RBR6" s="215"/>
      <c r="RBS6" s="215"/>
      <c r="RBT6" s="215"/>
      <c r="RBU6" s="215"/>
      <c r="RBV6" s="215"/>
      <c r="RBW6" s="215"/>
      <c r="RBX6" s="215"/>
      <c r="RBY6" s="215"/>
      <c r="RBZ6" s="215"/>
      <c r="RCA6" s="215"/>
      <c r="RCB6" s="215"/>
      <c r="RCC6" s="215"/>
      <c r="RCD6" s="215"/>
      <c r="RCE6" s="215"/>
      <c r="RCF6" s="215"/>
      <c r="RCG6" s="215"/>
      <c r="RCH6" s="215"/>
      <c r="RCI6" s="215"/>
      <c r="RCJ6" s="215"/>
      <c r="RCK6" s="215"/>
      <c r="RCL6" s="215"/>
      <c r="RCM6" s="215"/>
      <c r="RCN6" s="215"/>
      <c r="RCO6" s="215"/>
      <c r="RCP6" s="215"/>
      <c r="RCQ6" s="215"/>
      <c r="RCR6" s="215"/>
      <c r="RCS6" s="215"/>
      <c r="RCT6" s="215"/>
      <c r="RCU6" s="215"/>
      <c r="RCV6" s="215"/>
      <c r="RCW6" s="215"/>
      <c r="RCX6" s="215"/>
      <c r="RCY6" s="215"/>
      <c r="RCZ6" s="215"/>
      <c r="RDA6" s="215"/>
      <c r="RDB6" s="215"/>
      <c r="RDC6" s="215"/>
      <c r="RDD6" s="215"/>
      <c r="RDE6" s="215"/>
      <c r="RDF6" s="215"/>
      <c r="RDG6" s="215"/>
      <c r="RDH6" s="215"/>
      <c r="RDI6" s="215"/>
      <c r="RDJ6" s="215"/>
      <c r="RDK6" s="215"/>
      <c r="RDL6" s="215"/>
      <c r="RDM6" s="215"/>
      <c r="RDN6" s="215"/>
      <c r="RDO6" s="215"/>
      <c r="RDP6" s="215"/>
      <c r="RDQ6" s="215"/>
      <c r="RDR6" s="215"/>
      <c r="RDS6" s="215"/>
      <c r="RDT6" s="215"/>
      <c r="RDU6" s="215"/>
      <c r="RDV6" s="215"/>
      <c r="RDW6" s="215"/>
      <c r="RDX6" s="215"/>
      <c r="RDY6" s="215"/>
      <c r="RDZ6" s="215"/>
      <c r="REA6" s="215"/>
      <c r="REB6" s="215"/>
      <c r="REC6" s="215"/>
      <c r="RED6" s="215"/>
      <c r="REE6" s="215"/>
      <c r="REF6" s="215"/>
      <c r="REG6" s="215"/>
      <c r="REH6" s="215"/>
      <c r="REI6" s="215"/>
      <c r="REJ6" s="215"/>
      <c r="REK6" s="215"/>
      <c r="REL6" s="215"/>
      <c r="REM6" s="215"/>
      <c r="REN6" s="215"/>
      <c r="REO6" s="215"/>
      <c r="REP6" s="215"/>
      <c r="REQ6" s="215"/>
      <c r="RER6" s="215"/>
      <c r="RES6" s="215"/>
      <c r="RET6" s="215"/>
      <c r="REU6" s="215"/>
      <c r="REV6" s="215"/>
      <c r="REW6" s="215"/>
      <c r="REX6" s="215"/>
      <c r="REY6" s="215"/>
      <c r="REZ6" s="215"/>
      <c r="RFA6" s="215"/>
      <c r="RFB6" s="215"/>
      <c r="RFC6" s="215"/>
      <c r="RFD6" s="215"/>
      <c r="RFE6" s="215"/>
      <c r="RFF6" s="215"/>
      <c r="RFG6" s="215"/>
      <c r="RFH6" s="215"/>
      <c r="RFI6" s="215"/>
      <c r="RFJ6" s="215"/>
      <c r="RFK6" s="215"/>
      <c r="RFL6" s="215"/>
      <c r="RFM6" s="215"/>
      <c r="RFN6" s="215"/>
      <c r="RFO6" s="215"/>
      <c r="RFP6" s="215"/>
      <c r="RFQ6" s="215"/>
      <c r="RFR6" s="215"/>
      <c r="RFS6" s="215"/>
      <c r="RFT6" s="215"/>
      <c r="RFU6" s="215"/>
      <c r="RFV6" s="215"/>
      <c r="RFW6" s="215"/>
      <c r="RFX6" s="215"/>
      <c r="RFY6" s="215"/>
      <c r="RFZ6" s="215"/>
      <c r="RGA6" s="215"/>
      <c r="RGB6" s="215"/>
      <c r="RGC6" s="215"/>
      <c r="RGD6" s="215"/>
      <c r="RGE6" s="215"/>
      <c r="RGF6" s="215"/>
      <c r="RGG6" s="215"/>
      <c r="RGH6" s="215"/>
      <c r="RGI6" s="215"/>
      <c r="RGJ6" s="215"/>
      <c r="RGK6" s="215"/>
      <c r="RGL6" s="215"/>
      <c r="RGM6" s="215"/>
      <c r="RGN6" s="215"/>
      <c r="RGO6" s="215"/>
      <c r="RGP6" s="215"/>
      <c r="RGQ6" s="215"/>
      <c r="RGR6" s="215"/>
      <c r="RGS6" s="215"/>
      <c r="RGT6" s="215"/>
      <c r="RGU6" s="215"/>
      <c r="RGV6" s="215"/>
      <c r="RGW6" s="215"/>
      <c r="RGX6" s="215"/>
      <c r="RGY6" s="215"/>
      <c r="RGZ6" s="215"/>
      <c r="RHA6" s="215"/>
      <c r="RHB6" s="215"/>
      <c r="RHC6" s="215"/>
      <c r="RHD6" s="215"/>
      <c r="RHE6" s="215"/>
      <c r="RHF6" s="215"/>
      <c r="RHG6" s="215"/>
      <c r="RHH6" s="215"/>
      <c r="RHI6" s="215"/>
      <c r="RHJ6" s="215"/>
      <c r="RHK6" s="215"/>
      <c r="RHL6" s="215"/>
      <c r="RHM6" s="215"/>
      <c r="RHN6" s="215"/>
      <c r="RHO6" s="215"/>
      <c r="RHP6" s="215"/>
      <c r="RHQ6" s="215"/>
      <c r="RHR6" s="215"/>
      <c r="RHS6" s="215"/>
      <c r="RHT6" s="215"/>
      <c r="RHU6" s="215"/>
      <c r="RHV6" s="215"/>
      <c r="RHW6" s="215"/>
      <c r="RHX6" s="215"/>
      <c r="RHY6" s="215"/>
      <c r="RHZ6" s="215"/>
      <c r="RIA6" s="215"/>
      <c r="RIB6" s="215"/>
      <c r="RIC6" s="215"/>
      <c r="RID6" s="215"/>
      <c r="RIE6" s="215"/>
      <c r="RIF6" s="215"/>
      <c r="RIG6" s="215"/>
      <c r="RIH6" s="215"/>
      <c r="RII6" s="215"/>
      <c r="RIJ6" s="215"/>
      <c r="RIK6" s="215"/>
      <c r="RIL6" s="215"/>
      <c r="RIM6" s="215"/>
      <c r="RIN6" s="215"/>
      <c r="RIO6" s="215"/>
      <c r="RIP6" s="215"/>
      <c r="RIQ6" s="215"/>
      <c r="RIR6" s="215"/>
      <c r="RIS6" s="215"/>
      <c r="RIT6" s="215"/>
      <c r="RIU6" s="215"/>
      <c r="RIV6" s="215"/>
      <c r="RIW6" s="215"/>
      <c r="RIX6" s="215"/>
      <c r="RIY6" s="215"/>
      <c r="RIZ6" s="215"/>
      <c r="RJA6" s="215"/>
      <c r="RJB6" s="215"/>
      <c r="RJC6" s="215"/>
      <c r="RJD6" s="215"/>
      <c r="RJE6" s="215"/>
      <c r="RJF6" s="215"/>
      <c r="RJG6" s="215"/>
      <c r="RJH6" s="215"/>
      <c r="RJI6" s="215"/>
      <c r="RJJ6" s="215"/>
      <c r="RJK6" s="215"/>
      <c r="RJL6" s="215"/>
      <c r="RJM6" s="215"/>
      <c r="RJN6" s="215"/>
      <c r="RJO6" s="215"/>
      <c r="RJP6" s="215"/>
      <c r="RJQ6" s="215"/>
      <c r="RJR6" s="215"/>
      <c r="RJS6" s="215"/>
      <c r="RJT6" s="215"/>
      <c r="RJU6" s="215"/>
      <c r="RJV6" s="215"/>
      <c r="RJW6" s="215"/>
      <c r="RJX6" s="215"/>
      <c r="RJY6" s="215"/>
      <c r="RJZ6" s="215"/>
      <c r="RKA6" s="215"/>
      <c r="RKB6" s="215"/>
      <c r="RKC6" s="215"/>
      <c r="RKD6" s="215"/>
      <c r="RKE6" s="215"/>
      <c r="RKF6" s="215"/>
      <c r="RKG6" s="215"/>
      <c r="RKH6" s="215"/>
      <c r="RKI6" s="215"/>
      <c r="RKJ6" s="215"/>
      <c r="RKK6" s="215"/>
      <c r="RKL6" s="215"/>
      <c r="RKM6" s="215"/>
      <c r="RKN6" s="215"/>
      <c r="RKO6" s="215"/>
      <c r="RKP6" s="215"/>
      <c r="RKQ6" s="215"/>
      <c r="RKR6" s="215"/>
      <c r="RKS6" s="215"/>
      <c r="RKT6" s="215"/>
      <c r="RKU6" s="215"/>
      <c r="RKV6" s="215"/>
      <c r="RKW6" s="215"/>
      <c r="RKX6" s="215"/>
      <c r="RKY6" s="215"/>
      <c r="RKZ6" s="215"/>
      <c r="RLA6" s="215"/>
      <c r="RLB6" s="215"/>
      <c r="RLC6" s="215"/>
      <c r="RLD6" s="215"/>
      <c r="RLE6" s="215"/>
      <c r="RLF6" s="215"/>
      <c r="RLG6" s="215"/>
      <c r="RLH6" s="215"/>
      <c r="RLI6" s="215"/>
      <c r="RLJ6" s="215"/>
      <c r="RLK6" s="215"/>
      <c r="RLL6" s="215"/>
      <c r="RLM6" s="215"/>
      <c r="RLN6" s="215"/>
      <c r="RLO6" s="215"/>
      <c r="RLP6" s="215"/>
      <c r="RLQ6" s="215"/>
      <c r="RLR6" s="215"/>
      <c r="RLS6" s="215"/>
      <c r="RLT6" s="215"/>
      <c r="RLU6" s="215"/>
      <c r="RLV6" s="215"/>
      <c r="RLW6" s="215"/>
      <c r="RLX6" s="215"/>
      <c r="RLY6" s="215"/>
      <c r="RLZ6" s="215"/>
      <c r="RMA6" s="215"/>
      <c r="RMB6" s="215"/>
      <c r="RMC6" s="215"/>
      <c r="RMD6" s="215"/>
      <c r="RME6" s="215"/>
      <c r="RMF6" s="215"/>
      <c r="RMG6" s="215"/>
      <c r="RMH6" s="215"/>
      <c r="RMI6" s="215"/>
      <c r="RMJ6" s="215"/>
      <c r="RMK6" s="215"/>
      <c r="RML6" s="215"/>
      <c r="RMM6" s="215"/>
      <c r="RMN6" s="215"/>
      <c r="RMO6" s="215"/>
      <c r="RMP6" s="215"/>
      <c r="RMQ6" s="215"/>
      <c r="RMR6" s="215"/>
      <c r="RMS6" s="215"/>
      <c r="RMT6" s="215"/>
      <c r="RMU6" s="215"/>
      <c r="RMV6" s="215"/>
      <c r="RMW6" s="215"/>
      <c r="RMX6" s="215"/>
      <c r="RMY6" s="215"/>
      <c r="RMZ6" s="215"/>
      <c r="RNA6" s="215"/>
      <c r="RNB6" s="215"/>
      <c r="RNC6" s="215"/>
      <c r="RND6" s="215"/>
      <c r="RNE6" s="215"/>
      <c r="RNF6" s="215"/>
      <c r="RNG6" s="215"/>
      <c r="RNH6" s="215"/>
      <c r="RNI6" s="215"/>
      <c r="RNJ6" s="215"/>
      <c r="RNK6" s="215"/>
      <c r="RNL6" s="215"/>
      <c r="RNM6" s="215"/>
      <c r="RNN6" s="215"/>
      <c r="RNO6" s="215"/>
      <c r="RNP6" s="215"/>
      <c r="RNQ6" s="215"/>
      <c r="RNR6" s="215"/>
      <c r="RNS6" s="215"/>
      <c r="RNT6" s="215"/>
      <c r="RNU6" s="215"/>
      <c r="RNV6" s="215"/>
      <c r="RNW6" s="215"/>
      <c r="RNX6" s="215"/>
      <c r="RNY6" s="215"/>
      <c r="RNZ6" s="215"/>
      <c r="ROA6" s="215"/>
      <c r="ROB6" s="215"/>
      <c r="ROC6" s="215"/>
      <c r="ROD6" s="215"/>
      <c r="ROE6" s="215"/>
      <c r="ROF6" s="215"/>
      <c r="ROG6" s="215"/>
      <c r="ROH6" s="215"/>
      <c r="ROI6" s="215"/>
      <c r="ROJ6" s="215"/>
      <c r="ROK6" s="215"/>
      <c r="ROL6" s="215"/>
      <c r="ROM6" s="215"/>
      <c r="RON6" s="215"/>
      <c r="ROO6" s="215"/>
      <c r="ROP6" s="215"/>
      <c r="ROQ6" s="215"/>
      <c r="ROR6" s="215"/>
      <c r="ROS6" s="215"/>
      <c r="ROT6" s="215"/>
      <c r="ROU6" s="215"/>
      <c r="ROV6" s="215"/>
      <c r="ROW6" s="215"/>
      <c r="ROX6" s="215"/>
      <c r="ROY6" s="215"/>
      <c r="ROZ6" s="215"/>
      <c r="RPA6" s="215"/>
      <c r="RPB6" s="215"/>
      <c r="RPC6" s="215"/>
      <c r="RPD6" s="215"/>
      <c r="RPE6" s="215"/>
      <c r="RPF6" s="215"/>
      <c r="RPG6" s="215"/>
      <c r="RPH6" s="215"/>
      <c r="RPI6" s="215"/>
      <c r="RPJ6" s="215"/>
      <c r="RPK6" s="215"/>
      <c r="RPL6" s="215"/>
      <c r="RPM6" s="215"/>
      <c r="RPN6" s="215"/>
      <c r="RPO6" s="215"/>
      <c r="RPP6" s="215"/>
      <c r="RPQ6" s="215"/>
      <c r="RPR6" s="215"/>
      <c r="RPS6" s="215"/>
      <c r="RPT6" s="215"/>
      <c r="RPU6" s="215"/>
      <c r="RPV6" s="215"/>
      <c r="RPW6" s="215"/>
      <c r="RPX6" s="215"/>
      <c r="RPY6" s="215"/>
      <c r="RPZ6" s="215"/>
      <c r="RQA6" s="215"/>
      <c r="RQB6" s="215"/>
      <c r="RQC6" s="215"/>
      <c r="RQD6" s="215"/>
      <c r="RQE6" s="215"/>
      <c r="RQF6" s="215"/>
      <c r="RQG6" s="215"/>
      <c r="RQH6" s="215"/>
      <c r="RQI6" s="215"/>
      <c r="RQJ6" s="215"/>
      <c r="RQK6" s="215"/>
      <c r="RQL6" s="215"/>
      <c r="RQM6" s="215"/>
      <c r="RQN6" s="215"/>
      <c r="RQO6" s="215"/>
      <c r="RQP6" s="215"/>
      <c r="RQQ6" s="215"/>
      <c r="RQR6" s="215"/>
      <c r="RQS6" s="215"/>
      <c r="RQT6" s="215"/>
      <c r="RQU6" s="215"/>
      <c r="RQV6" s="215"/>
      <c r="RQW6" s="215"/>
      <c r="RQX6" s="215"/>
      <c r="RQY6" s="215"/>
      <c r="RQZ6" s="215"/>
      <c r="RRA6" s="215"/>
      <c r="RRB6" s="215"/>
      <c r="RRC6" s="215"/>
      <c r="RRD6" s="215"/>
      <c r="RRE6" s="215"/>
      <c r="RRF6" s="215"/>
      <c r="RRG6" s="215"/>
      <c r="RRH6" s="215"/>
      <c r="RRI6" s="215"/>
      <c r="RRJ6" s="215"/>
      <c r="RRK6" s="215"/>
      <c r="RRL6" s="215"/>
      <c r="RRM6" s="215"/>
      <c r="RRN6" s="215"/>
      <c r="RRO6" s="215"/>
      <c r="RRP6" s="215"/>
      <c r="RRQ6" s="215"/>
      <c r="RRR6" s="215"/>
      <c r="RRS6" s="215"/>
      <c r="RRT6" s="215"/>
      <c r="RRU6" s="215"/>
      <c r="RRV6" s="215"/>
      <c r="RRW6" s="215"/>
      <c r="RRX6" s="215"/>
      <c r="RRY6" s="215"/>
      <c r="RRZ6" s="215"/>
      <c r="RSA6" s="215"/>
      <c r="RSB6" s="215"/>
      <c r="RSC6" s="215"/>
      <c r="RSD6" s="215"/>
      <c r="RSE6" s="215"/>
      <c r="RSF6" s="215"/>
      <c r="RSG6" s="215"/>
      <c r="RSH6" s="215"/>
      <c r="RSI6" s="215"/>
      <c r="RSJ6" s="215"/>
      <c r="RSK6" s="215"/>
      <c r="RSL6" s="215"/>
      <c r="RSM6" s="215"/>
      <c r="RSN6" s="215"/>
      <c r="RSO6" s="215"/>
      <c r="RSP6" s="215"/>
      <c r="RSQ6" s="215"/>
      <c r="RSR6" s="215"/>
      <c r="RSS6" s="215"/>
      <c r="RST6" s="215"/>
      <c r="RSU6" s="215"/>
      <c r="RSV6" s="215"/>
      <c r="RSW6" s="215"/>
      <c r="RSX6" s="215"/>
      <c r="RSY6" s="215"/>
      <c r="RSZ6" s="215"/>
      <c r="RTA6" s="215"/>
      <c r="RTB6" s="215"/>
      <c r="RTC6" s="215"/>
      <c r="RTD6" s="215"/>
      <c r="RTE6" s="215"/>
      <c r="RTF6" s="215"/>
      <c r="RTG6" s="215"/>
      <c r="RTH6" s="215"/>
      <c r="RTI6" s="215"/>
      <c r="RTJ6" s="215"/>
      <c r="RTK6" s="215"/>
      <c r="RTL6" s="215"/>
      <c r="RTM6" s="215"/>
      <c r="RTN6" s="215"/>
      <c r="RTO6" s="215"/>
      <c r="RTP6" s="215"/>
      <c r="RTQ6" s="215"/>
      <c r="RTR6" s="215"/>
      <c r="RTS6" s="215"/>
      <c r="RTT6" s="215"/>
      <c r="RTU6" s="215"/>
      <c r="RTV6" s="215"/>
      <c r="RTW6" s="215"/>
      <c r="RTX6" s="215"/>
      <c r="RTY6" s="215"/>
      <c r="RTZ6" s="215"/>
      <c r="RUA6" s="215"/>
      <c r="RUB6" s="215"/>
      <c r="RUC6" s="215"/>
      <c r="RUD6" s="215"/>
      <c r="RUE6" s="215"/>
      <c r="RUF6" s="215"/>
      <c r="RUG6" s="215"/>
      <c r="RUH6" s="215"/>
      <c r="RUI6" s="215"/>
      <c r="RUJ6" s="215"/>
      <c r="RUK6" s="215"/>
      <c r="RUL6" s="215"/>
      <c r="RUM6" s="215"/>
      <c r="RUN6" s="215"/>
      <c r="RUO6" s="215"/>
      <c r="RUP6" s="215"/>
      <c r="RUQ6" s="215"/>
      <c r="RUR6" s="215"/>
      <c r="RUS6" s="215"/>
      <c r="RUT6" s="215"/>
      <c r="RUU6" s="215"/>
      <c r="RUV6" s="215"/>
      <c r="RUW6" s="215"/>
      <c r="RUX6" s="215"/>
      <c r="RUY6" s="215"/>
      <c r="RUZ6" s="215"/>
      <c r="RVA6" s="215"/>
      <c r="RVB6" s="215"/>
      <c r="RVC6" s="215"/>
      <c r="RVD6" s="215"/>
      <c r="RVE6" s="215"/>
      <c r="RVF6" s="215"/>
      <c r="RVG6" s="215"/>
      <c r="RVH6" s="215"/>
      <c r="RVI6" s="215"/>
      <c r="RVJ6" s="215"/>
      <c r="RVK6" s="215"/>
      <c r="RVL6" s="215"/>
      <c r="RVM6" s="215"/>
      <c r="RVN6" s="215"/>
      <c r="RVO6" s="215"/>
      <c r="RVP6" s="215"/>
      <c r="RVQ6" s="215"/>
      <c r="RVR6" s="215"/>
      <c r="RVS6" s="215"/>
      <c r="RVT6" s="215"/>
      <c r="RVU6" s="215"/>
      <c r="RVV6" s="215"/>
      <c r="RVW6" s="215"/>
      <c r="RVX6" s="215"/>
      <c r="RVY6" s="215"/>
      <c r="RVZ6" s="215"/>
      <c r="RWA6" s="215"/>
      <c r="RWB6" s="215"/>
      <c r="RWC6" s="215"/>
      <c r="RWD6" s="215"/>
      <c r="RWE6" s="215"/>
      <c r="RWF6" s="215"/>
      <c r="RWG6" s="215"/>
      <c r="RWH6" s="215"/>
      <c r="RWI6" s="215"/>
      <c r="RWJ6" s="215"/>
      <c r="RWK6" s="215"/>
      <c r="RWL6" s="215"/>
      <c r="RWM6" s="215"/>
      <c r="RWN6" s="215"/>
      <c r="RWO6" s="215"/>
      <c r="RWP6" s="215"/>
      <c r="RWQ6" s="215"/>
      <c r="RWR6" s="215"/>
      <c r="RWS6" s="215"/>
      <c r="RWT6" s="215"/>
      <c r="RWU6" s="215"/>
      <c r="RWV6" s="215"/>
      <c r="RWW6" s="215"/>
      <c r="RWX6" s="215"/>
      <c r="RWY6" s="215"/>
      <c r="RWZ6" s="215"/>
      <c r="RXA6" s="215"/>
      <c r="RXB6" s="215"/>
      <c r="RXC6" s="215"/>
      <c r="RXD6" s="215"/>
      <c r="RXE6" s="215"/>
      <c r="RXF6" s="215"/>
      <c r="RXG6" s="215"/>
      <c r="RXH6" s="215"/>
      <c r="RXI6" s="215"/>
      <c r="RXJ6" s="215"/>
      <c r="RXK6" s="215"/>
      <c r="RXL6" s="215"/>
      <c r="RXM6" s="215"/>
      <c r="RXN6" s="215"/>
      <c r="RXO6" s="215"/>
      <c r="RXP6" s="215"/>
      <c r="RXQ6" s="215"/>
      <c r="RXR6" s="215"/>
      <c r="RXS6" s="215"/>
      <c r="RXT6" s="215"/>
      <c r="RXU6" s="215"/>
      <c r="RXV6" s="215"/>
      <c r="RXW6" s="215"/>
      <c r="RXX6" s="215"/>
      <c r="RXY6" s="215"/>
      <c r="RXZ6" s="215"/>
      <c r="RYA6" s="215"/>
      <c r="RYB6" s="215"/>
      <c r="RYC6" s="215"/>
      <c r="RYD6" s="215"/>
      <c r="RYE6" s="215"/>
      <c r="RYF6" s="215"/>
      <c r="RYG6" s="215"/>
      <c r="RYH6" s="215"/>
      <c r="RYI6" s="215"/>
      <c r="RYJ6" s="215"/>
      <c r="RYK6" s="215"/>
      <c r="RYL6" s="215"/>
      <c r="RYM6" s="215"/>
      <c r="RYN6" s="215"/>
      <c r="RYO6" s="215"/>
      <c r="RYP6" s="215"/>
      <c r="RYQ6" s="215"/>
      <c r="RYR6" s="215"/>
      <c r="RYS6" s="215"/>
      <c r="RYT6" s="215"/>
      <c r="RYU6" s="215"/>
      <c r="RYV6" s="215"/>
      <c r="RYW6" s="215"/>
      <c r="RYX6" s="215"/>
      <c r="RYY6" s="215"/>
      <c r="RYZ6" s="215"/>
      <c r="RZA6" s="215"/>
      <c r="RZB6" s="215"/>
      <c r="RZC6" s="215"/>
      <c r="RZD6" s="215"/>
      <c r="RZE6" s="215"/>
      <c r="RZF6" s="215"/>
      <c r="RZG6" s="215"/>
      <c r="RZH6" s="215"/>
      <c r="RZI6" s="215"/>
      <c r="RZJ6" s="215"/>
      <c r="RZK6" s="215"/>
      <c r="RZL6" s="215"/>
      <c r="RZM6" s="215"/>
      <c r="RZN6" s="215"/>
      <c r="RZO6" s="215"/>
      <c r="RZP6" s="215"/>
      <c r="RZQ6" s="215"/>
      <c r="RZR6" s="215"/>
      <c r="RZS6" s="215"/>
      <c r="RZT6" s="215"/>
      <c r="RZU6" s="215"/>
      <c r="RZV6" s="215"/>
      <c r="RZW6" s="215"/>
      <c r="RZX6" s="215"/>
      <c r="RZY6" s="215"/>
      <c r="RZZ6" s="215"/>
      <c r="SAA6" s="215"/>
      <c r="SAB6" s="215"/>
      <c r="SAC6" s="215"/>
      <c r="SAD6" s="215"/>
      <c r="SAE6" s="215"/>
      <c r="SAF6" s="215"/>
      <c r="SAG6" s="215"/>
      <c r="SAH6" s="215"/>
      <c r="SAI6" s="215"/>
      <c r="SAJ6" s="215"/>
      <c r="SAK6" s="215"/>
      <c r="SAL6" s="215"/>
      <c r="SAM6" s="215"/>
      <c r="SAN6" s="215"/>
      <c r="SAO6" s="215"/>
      <c r="SAP6" s="215"/>
      <c r="SAQ6" s="215"/>
      <c r="SAR6" s="215"/>
      <c r="SAS6" s="215"/>
      <c r="SAT6" s="215"/>
      <c r="SAU6" s="215"/>
      <c r="SAV6" s="215"/>
      <c r="SAW6" s="215"/>
      <c r="SAX6" s="215"/>
      <c r="SAY6" s="215"/>
      <c r="SAZ6" s="215"/>
      <c r="SBA6" s="215"/>
      <c r="SBB6" s="215"/>
      <c r="SBC6" s="215"/>
      <c r="SBD6" s="215"/>
      <c r="SBE6" s="215"/>
      <c r="SBF6" s="215"/>
      <c r="SBG6" s="215"/>
      <c r="SBH6" s="215"/>
      <c r="SBI6" s="215"/>
      <c r="SBJ6" s="215"/>
      <c r="SBK6" s="215"/>
      <c r="SBL6" s="215"/>
      <c r="SBM6" s="215"/>
      <c r="SBN6" s="215"/>
      <c r="SBO6" s="215"/>
      <c r="SBP6" s="215"/>
      <c r="SBQ6" s="215"/>
      <c r="SBR6" s="215"/>
      <c r="SBS6" s="215"/>
      <c r="SBT6" s="215"/>
      <c r="SBU6" s="215"/>
      <c r="SBV6" s="215"/>
      <c r="SBW6" s="215"/>
      <c r="SBX6" s="215"/>
      <c r="SBY6" s="215"/>
      <c r="SBZ6" s="215"/>
      <c r="SCA6" s="215"/>
      <c r="SCB6" s="215"/>
      <c r="SCC6" s="215"/>
      <c r="SCD6" s="215"/>
      <c r="SCE6" s="215"/>
      <c r="SCF6" s="215"/>
      <c r="SCG6" s="215"/>
      <c r="SCH6" s="215"/>
      <c r="SCI6" s="215"/>
      <c r="SCJ6" s="215"/>
      <c r="SCK6" s="215"/>
      <c r="SCL6" s="215"/>
      <c r="SCM6" s="215"/>
      <c r="SCN6" s="215"/>
      <c r="SCO6" s="215"/>
      <c r="SCP6" s="215"/>
      <c r="SCQ6" s="215"/>
      <c r="SCR6" s="215"/>
      <c r="SCS6" s="215"/>
      <c r="SCT6" s="215"/>
      <c r="SCU6" s="215"/>
      <c r="SCV6" s="215"/>
      <c r="SCW6" s="215"/>
      <c r="SCX6" s="215"/>
      <c r="SCY6" s="215"/>
      <c r="SCZ6" s="215"/>
      <c r="SDA6" s="215"/>
      <c r="SDB6" s="215"/>
      <c r="SDC6" s="215"/>
      <c r="SDD6" s="215"/>
      <c r="SDE6" s="215"/>
      <c r="SDF6" s="215"/>
      <c r="SDG6" s="215"/>
      <c r="SDH6" s="215"/>
      <c r="SDI6" s="215"/>
      <c r="SDJ6" s="215"/>
      <c r="SDK6" s="215"/>
      <c r="SDL6" s="215"/>
      <c r="SDM6" s="215"/>
      <c r="SDN6" s="215"/>
      <c r="SDO6" s="215"/>
      <c r="SDP6" s="215"/>
      <c r="SDQ6" s="215"/>
      <c r="SDR6" s="215"/>
      <c r="SDS6" s="215"/>
      <c r="SDT6" s="215"/>
      <c r="SDU6" s="215"/>
      <c r="SDV6" s="215"/>
      <c r="SDW6" s="215"/>
      <c r="SDX6" s="215"/>
      <c r="SDY6" s="215"/>
      <c r="SDZ6" s="215"/>
      <c r="SEA6" s="215"/>
      <c r="SEB6" s="215"/>
      <c r="SEC6" s="215"/>
      <c r="SED6" s="215"/>
      <c r="SEE6" s="215"/>
      <c r="SEF6" s="215"/>
      <c r="SEG6" s="215"/>
      <c r="SEH6" s="215"/>
      <c r="SEI6" s="215"/>
      <c r="SEJ6" s="215"/>
      <c r="SEK6" s="215"/>
      <c r="SEL6" s="215"/>
      <c r="SEM6" s="215"/>
      <c r="SEN6" s="215"/>
      <c r="SEO6" s="215"/>
      <c r="SEP6" s="215"/>
      <c r="SEQ6" s="215"/>
      <c r="SER6" s="215"/>
      <c r="SES6" s="215"/>
      <c r="SET6" s="215"/>
      <c r="SEU6" s="215"/>
      <c r="SEV6" s="215"/>
      <c r="SEW6" s="215"/>
      <c r="SEX6" s="215"/>
      <c r="SEY6" s="215"/>
      <c r="SEZ6" s="215"/>
      <c r="SFA6" s="215"/>
      <c r="SFB6" s="215"/>
      <c r="SFC6" s="215"/>
      <c r="SFD6" s="215"/>
      <c r="SFE6" s="215"/>
      <c r="SFF6" s="215"/>
      <c r="SFG6" s="215"/>
      <c r="SFH6" s="215"/>
      <c r="SFI6" s="215"/>
      <c r="SFJ6" s="215"/>
      <c r="SFK6" s="215"/>
      <c r="SFL6" s="215"/>
      <c r="SFM6" s="215"/>
      <c r="SFN6" s="215"/>
      <c r="SFO6" s="215"/>
      <c r="SFP6" s="215"/>
      <c r="SFQ6" s="215"/>
      <c r="SFR6" s="215"/>
      <c r="SFS6" s="215"/>
      <c r="SFT6" s="215"/>
      <c r="SFU6" s="215"/>
      <c r="SFV6" s="215"/>
      <c r="SFW6" s="215"/>
      <c r="SFX6" s="215"/>
      <c r="SFY6" s="215"/>
      <c r="SFZ6" s="215"/>
      <c r="SGA6" s="215"/>
      <c r="SGB6" s="215"/>
      <c r="SGC6" s="215"/>
      <c r="SGD6" s="215"/>
      <c r="SGE6" s="215"/>
      <c r="SGF6" s="215"/>
      <c r="SGG6" s="215"/>
      <c r="SGH6" s="215"/>
      <c r="SGI6" s="215"/>
      <c r="SGJ6" s="215"/>
      <c r="SGK6" s="215"/>
      <c r="SGL6" s="215"/>
      <c r="SGM6" s="215"/>
      <c r="SGN6" s="215"/>
      <c r="SGO6" s="215"/>
      <c r="SGP6" s="215"/>
      <c r="SGQ6" s="215"/>
      <c r="SGR6" s="215"/>
      <c r="SGS6" s="215"/>
      <c r="SGT6" s="215"/>
      <c r="SGU6" s="215"/>
      <c r="SGV6" s="215"/>
      <c r="SGW6" s="215"/>
      <c r="SGX6" s="215"/>
      <c r="SGY6" s="215"/>
      <c r="SGZ6" s="215"/>
      <c r="SHA6" s="215"/>
      <c r="SHB6" s="215"/>
      <c r="SHC6" s="215"/>
      <c r="SHD6" s="215"/>
      <c r="SHE6" s="215"/>
      <c r="SHF6" s="215"/>
      <c r="SHG6" s="215"/>
      <c r="SHH6" s="215"/>
      <c r="SHI6" s="215"/>
      <c r="SHJ6" s="215"/>
      <c r="SHK6" s="215"/>
      <c r="SHL6" s="215"/>
      <c r="SHM6" s="215"/>
      <c r="SHN6" s="215"/>
      <c r="SHO6" s="215"/>
      <c r="SHP6" s="215"/>
      <c r="SHQ6" s="215"/>
      <c r="SHR6" s="215"/>
      <c r="SHS6" s="215"/>
      <c r="SHT6" s="215"/>
      <c r="SHU6" s="215"/>
      <c r="SHV6" s="215"/>
      <c r="SHW6" s="215"/>
      <c r="SHX6" s="215"/>
      <c r="SHY6" s="215"/>
      <c r="SHZ6" s="215"/>
      <c r="SIA6" s="215"/>
      <c r="SIB6" s="215"/>
      <c r="SIC6" s="215"/>
      <c r="SID6" s="215"/>
      <c r="SIE6" s="215"/>
      <c r="SIF6" s="215"/>
      <c r="SIG6" s="215"/>
      <c r="SIH6" s="215"/>
      <c r="SII6" s="215"/>
      <c r="SIJ6" s="215"/>
      <c r="SIK6" s="215"/>
      <c r="SIL6" s="215"/>
      <c r="SIM6" s="215"/>
      <c r="SIN6" s="215"/>
      <c r="SIO6" s="215"/>
      <c r="SIP6" s="215"/>
      <c r="SIQ6" s="215"/>
      <c r="SIR6" s="215"/>
      <c r="SIS6" s="215"/>
      <c r="SIT6" s="215"/>
      <c r="SIU6" s="215"/>
      <c r="SIV6" s="215"/>
      <c r="SIW6" s="215"/>
      <c r="SIX6" s="215"/>
      <c r="SIY6" s="215"/>
      <c r="SIZ6" s="215"/>
      <c r="SJA6" s="215"/>
      <c r="SJB6" s="215"/>
      <c r="SJC6" s="215"/>
      <c r="SJD6" s="215"/>
      <c r="SJE6" s="215"/>
      <c r="SJF6" s="215"/>
      <c r="SJG6" s="215"/>
      <c r="SJH6" s="215"/>
      <c r="SJI6" s="215"/>
      <c r="SJJ6" s="215"/>
      <c r="SJK6" s="215"/>
      <c r="SJL6" s="215"/>
      <c r="SJM6" s="215"/>
      <c r="SJN6" s="215"/>
      <c r="SJO6" s="215"/>
      <c r="SJP6" s="215"/>
      <c r="SJQ6" s="215"/>
      <c r="SJR6" s="215"/>
      <c r="SJS6" s="215"/>
      <c r="SJT6" s="215"/>
      <c r="SJU6" s="215"/>
      <c r="SJV6" s="215"/>
      <c r="SJW6" s="215"/>
      <c r="SJX6" s="215"/>
      <c r="SJY6" s="215"/>
      <c r="SJZ6" s="215"/>
      <c r="SKA6" s="215"/>
      <c r="SKB6" s="215"/>
      <c r="SKC6" s="215"/>
      <c r="SKD6" s="215"/>
      <c r="SKE6" s="215"/>
      <c r="SKF6" s="215"/>
      <c r="SKG6" s="215"/>
      <c r="SKH6" s="215"/>
      <c r="SKI6" s="215"/>
      <c r="SKJ6" s="215"/>
      <c r="SKK6" s="215"/>
      <c r="SKL6" s="215"/>
      <c r="SKM6" s="215"/>
      <c r="SKN6" s="215"/>
      <c r="SKO6" s="215"/>
      <c r="SKP6" s="215"/>
      <c r="SKQ6" s="215"/>
      <c r="SKR6" s="215"/>
      <c r="SKS6" s="215"/>
      <c r="SKT6" s="215"/>
      <c r="SKU6" s="215"/>
      <c r="SKV6" s="215"/>
      <c r="SKW6" s="215"/>
      <c r="SKX6" s="215"/>
      <c r="SKY6" s="215"/>
      <c r="SKZ6" s="215"/>
      <c r="SLA6" s="215"/>
      <c r="SLB6" s="215"/>
      <c r="SLC6" s="215"/>
      <c r="SLD6" s="215"/>
      <c r="SLE6" s="215"/>
      <c r="SLF6" s="215"/>
      <c r="SLG6" s="215"/>
      <c r="SLH6" s="215"/>
      <c r="SLI6" s="215"/>
      <c r="SLJ6" s="215"/>
      <c r="SLK6" s="215"/>
      <c r="SLL6" s="215"/>
      <c r="SLM6" s="215"/>
      <c r="SLN6" s="215"/>
      <c r="SLO6" s="215"/>
      <c r="SLP6" s="215"/>
      <c r="SLQ6" s="215"/>
      <c r="SLR6" s="215"/>
      <c r="SLS6" s="215"/>
      <c r="SLT6" s="215"/>
      <c r="SLU6" s="215"/>
      <c r="SLV6" s="215"/>
      <c r="SLW6" s="215"/>
      <c r="SLX6" s="215"/>
      <c r="SLY6" s="215"/>
      <c r="SLZ6" s="215"/>
      <c r="SMA6" s="215"/>
      <c r="SMB6" s="215"/>
      <c r="SMC6" s="215"/>
      <c r="SMD6" s="215"/>
      <c r="SME6" s="215"/>
      <c r="SMF6" s="215"/>
      <c r="SMG6" s="215"/>
      <c r="SMH6" s="215"/>
      <c r="SMI6" s="215"/>
      <c r="SMJ6" s="215"/>
      <c r="SMK6" s="215"/>
      <c r="SML6" s="215"/>
      <c r="SMM6" s="215"/>
      <c r="SMN6" s="215"/>
      <c r="SMO6" s="215"/>
      <c r="SMP6" s="215"/>
      <c r="SMQ6" s="215"/>
      <c r="SMR6" s="215"/>
      <c r="SMS6" s="215"/>
      <c r="SMT6" s="215"/>
      <c r="SMU6" s="215"/>
      <c r="SMV6" s="215"/>
      <c r="SMW6" s="215"/>
      <c r="SMX6" s="215"/>
      <c r="SMY6" s="215"/>
      <c r="SMZ6" s="215"/>
      <c r="SNA6" s="215"/>
      <c r="SNB6" s="215"/>
      <c r="SNC6" s="215"/>
      <c r="SND6" s="215"/>
      <c r="SNE6" s="215"/>
      <c r="SNF6" s="215"/>
      <c r="SNG6" s="215"/>
      <c r="SNH6" s="215"/>
      <c r="SNI6" s="215"/>
      <c r="SNJ6" s="215"/>
      <c r="SNK6" s="215"/>
      <c r="SNL6" s="215"/>
      <c r="SNM6" s="215"/>
      <c r="SNN6" s="215"/>
      <c r="SNO6" s="215"/>
      <c r="SNP6" s="215"/>
      <c r="SNQ6" s="215"/>
      <c r="SNR6" s="215"/>
      <c r="SNS6" s="215"/>
      <c r="SNT6" s="215"/>
      <c r="SNU6" s="215"/>
      <c r="SNV6" s="215"/>
      <c r="SNW6" s="215"/>
      <c r="SNX6" s="215"/>
      <c r="SNY6" s="215"/>
      <c r="SNZ6" s="215"/>
      <c r="SOA6" s="215"/>
      <c r="SOB6" s="215"/>
      <c r="SOC6" s="215"/>
      <c r="SOD6" s="215"/>
      <c r="SOE6" s="215"/>
      <c r="SOF6" s="215"/>
      <c r="SOG6" s="215"/>
      <c r="SOH6" s="215"/>
      <c r="SOI6" s="215"/>
      <c r="SOJ6" s="215"/>
      <c r="SOK6" s="215"/>
      <c r="SOL6" s="215"/>
      <c r="SOM6" s="215"/>
      <c r="SON6" s="215"/>
      <c r="SOO6" s="215"/>
      <c r="SOP6" s="215"/>
      <c r="SOQ6" s="215"/>
      <c r="SOR6" s="215"/>
      <c r="SOS6" s="215"/>
      <c r="SOT6" s="215"/>
      <c r="SOU6" s="215"/>
      <c r="SOV6" s="215"/>
      <c r="SOW6" s="215"/>
      <c r="SOX6" s="215"/>
      <c r="SOY6" s="215"/>
      <c r="SOZ6" s="215"/>
      <c r="SPA6" s="215"/>
      <c r="SPB6" s="215"/>
      <c r="SPC6" s="215"/>
      <c r="SPD6" s="215"/>
      <c r="SPE6" s="215"/>
      <c r="SPF6" s="215"/>
      <c r="SPG6" s="215"/>
      <c r="SPH6" s="215"/>
      <c r="SPI6" s="215"/>
      <c r="SPJ6" s="215"/>
      <c r="SPK6" s="215"/>
      <c r="SPL6" s="215"/>
      <c r="SPM6" s="215"/>
      <c r="SPN6" s="215"/>
      <c r="SPO6" s="215"/>
      <c r="SPP6" s="215"/>
      <c r="SPQ6" s="215"/>
      <c r="SPR6" s="215"/>
      <c r="SPS6" s="215"/>
      <c r="SPT6" s="215"/>
      <c r="SPU6" s="215"/>
      <c r="SPV6" s="215"/>
      <c r="SPW6" s="215"/>
      <c r="SPX6" s="215"/>
      <c r="SPY6" s="215"/>
      <c r="SPZ6" s="215"/>
      <c r="SQA6" s="215"/>
      <c r="SQB6" s="215"/>
      <c r="SQC6" s="215"/>
      <c r="SQD6" s="215"/>
      <c r="SQE6" s="215"/>
      <c r="SQF6" s="215"/>
      <c r="SQG6" s="215"/>
      <c r="SQH6" s="215"/>
      <c r="SQI6" s="215"/>
      <c r="SQJ6" s="215"/>
      <c r="SQK6" s="215"/>
      <c r="SQL6" s="215"/>
      <c r="SQM6" s="215"/>
      <c r="SQN6" s="215"/>
      <c r="SQO6" s="215"/>
      <c r="SQP6" s="215"/>
      <c r="SQQ6" s="215"/>
      <c r="SQR6" s="215"/>
      <c r="SQS6" s="215"/>
      <c r="SQT6" s="215"/>
      <c r="SQU6" s="215"/>
      <c r="SQV6" s="215"/>
      <c r="SQW6" s="215"/>
      <c r="SQX6" s="215"/>
      <c r="SQY6" s="215"/>
      <c r="SQZ6" s="215"/>
      <c r="SRA6" s="215"/>
      <c r="SRB6" s="215"/>
      <c r="SRC6" s="215"/>
      <c r="SRD6" s="215"/>
      <c r="SRE6" s="215"/>
      <c r="SRF6" s="215"/>
      <c r="SRG6" s="215"/>
      <c r="SRH6" s="215"/>
      <c r="SRI6" s="215"/>
      <c r="SRJ6" s="215"/>
      <c r="SRK6" s="215"/>
      <c r="SRL6" s="215"/>
      <c r="SRM6" s="215"/>
      <c r="SRN6" s="215"/>
      <c r="SRO6" s="215"/>
      <c r="SRP6" s="215"/>
      <c r="SRQ6" s="215"/>
      <c r="SRR6" s="215"/>
      <c r="SRS6" s="215"/>
      <c r="SRT6" s="215"/>
      <c r="SRU6" s="215"/>
      <c r="SRV6" s="215"/>
      <c r="SRW6" s="215"/>
      <c r="SRX6" s="215"/>
      <c r="SRY6" s="215"/>
      <c r="SRZ6" s="215"/>
      <c r="SSA6" s="215"/>
      <c r="SSB6" s="215"/>
      <c r="SSC6" s="215"/>
      <c r="SSD6" s="215"/>
      <c r="SSE6" s="215"/>
      <c r="SSF6" s="215"/>
      <c r="SSG6" s="215"/>
      <c r="SSH6" s="215"/>
      <c r="SSI6" s="215"/>
      <c r="SSJ6" s="215"/>
      <c r="SSK6" s="215"/>
      <c r="SSL6" s="215"/>
      <c r="SSM6" s="215"/>
      <c r="SSN6" s="215"/>
      <c r="SSO6" s="215"/>
      <c r="SSP6" s="215"/>
      <c r="SSQ6" s="215"/>
      <c r="SSR6" s="215"/>
      <c r="SSS6" s="215"/>
      <c r="SST6" s="215"/>
      <c r="SSU6" s="215"/>
      <c r="SSV6" s="215"/>
      <c r="SSW6" s="215"/>
      <c r="SSX6" s="215"/>
      <c r="SSY6" s="215"/>
      <c r="SSZ6" s="215"/>
      <c r="STA6" s="215"/>
      <c r="STB6" s="215"/>
      <c r="STC6" s="215"/>
      <c r="STD6" s="215"/>
      <c r="STE6" s="215"/>
      <c r="STF6" s="215"/>
      <c r="STG6" s="215"/>
      <c r="STH6" s="215"/>
      <c r="STI6" s="215"/>
      <c r="STJ6" s="215"/>
      <c r="STK6" s="215"/>
      <c r="STL6" s="215"/>
      <c r="STM6" s="215"/>
      <c r="STN6" s="215"/>
      <c r="STO6" s="215"/>
      <c r="STP6" s="215"/>
      <c r="STQ6" s="215"/>
      <c r="STR6" s="215"/>
      <c r="STS6" s="215"/>
      <c r="STT6" s="215"/>
      <c r="STU6" s="215"/>
      <c r="STV6" s="215"/>
      <c r="STW6" s="215"/>
      <c r="STX6" s="215"/>
      <c r="STY6" s="215"/>
      <c r="STZ6" s="215"/>
      <c r="SUA6" s="215"/>
      <c r="SUB6" s="215"/>
      <c r="SUC6" s="215"/>
      <c r="SUD6" s="215"/>
      <c r="SUE6" s="215"/>
      <c r="SUF6" s="215"/>
      <c r="SUG6" s="215"/>
      <c r="SUH6" s="215"/>
      <c r="SUI6" s="215"/>
      <c r="SUJ6" s="215"/>
      <c r="SUK6" s="215"/>
      <c r="SUL6" s="215"/>
      <c r="SUM6" s="215"/>
      <c r="SUN6" s="215"/>
      <c r="SUO6" s="215"/>
      <c r="SUP6" s="215"/>
      <c r="SUQ6" s="215"/>
      <c r="SUR6" s="215"/>
      <c r="SUS6" s="215"/>
      <c r="SUT6" s="215"/>
      <c r="SUU6" s="215"/>
      <c r="SUV6" s="215"/>
      <c r="SUW6" s="215"/>
      <c r="SUX6" s="215"/>
      <c r="SUY6" s="215"/>
      <c r="SUZ6" s="215"/>
      <c r="SVA6" s="215"/>
      <c r="SVB6" s="215"/>
      <c r="SVC6" s="215"/>
      <c r="SVD6" s="215"/>
      <c r="SVE6" s="215"/>
      <c r="SVF6" s="215"/>
      <c r="SVG6" s="215"/>
      <c r="SVH6" s="215"/>
      <c r="SVI6" s="215"/>
      <c r="SVJ6" s="215"/>
      <c r="SVK6" s="215"/>
      <c r="SVL6" s="215"/>
      <c r="SVM6" s="215"/>
      <c r="SVN6" s="215"/>
      <c r="SVO6" s="215"/>
      <c r="SVP6" s="215"/>
      <c r="SVQ6" s="215"/>
      <c r="SVR6" s="215"/>
      <c r="SVS6" s="215"/>
      <c r="SVT6" s="215"/>
      <c r="SVU6" s="215"/>
      <c r="SVV6" s="215"/>
      <c r="SVW6" s="215"/>
      <c r="SVX6" s="215"/>
      <c r="SVY6" s="215"/>
      <c r="SVZ6" s="215"/>
      <c r="SWA6" s="215"/>
      <c r="SWB6" s="215"/>
      <c r="SWC6" s="215"/>
      <c r="SWD6" s="215"/>
      <c r="SWE6" s="215"/>
      <c r="SWF6" s="215"/>
      <c r="SWG6" s="215"/>
      <c r="SWH6" s="215"/>
      <c r="SWI6" s="215"/>
      <c r="SWJ6" s="215"/>
      <c r="SWK6" s="215"/>
      <c r="SWL6" s="215"/>
      <c r="SWM6" s="215"/>
      <c r="SWN6" s="215"/>
      <c r="SWO6" s="215"/>
      <c r="SWP6" s="215"/>
      <c r="SWQ6" s="215"/>
      <c r="SWR6" s="215"/>
      <c r="SWS6" s="215"/>
      <c r="SWT6" s="215"/>
      <c r="SWU6" s="215"/>
      <c r="SWV6" s="215"/>
      <c r="SWW6" s="215"/>
      <c r="SWX6" s="215"/>
      <c r="SWY6" s="215"/>
      <c r="SWZ6" s="215"/>
      <c r="SXA6" s="215"/>
      <c r="SXB6" s="215"/>
      <c r="SXC6" s="215"/>
      <c r="SXD6" s="215"/>
      <c r="SXE6" s="215"/>
      <c r="SXF6" s="215"/>
      <c r="SXG6" s="215"/>
      <c r="SXH6" s="215"/>
      <c r="SXI6" s="215"/>
      <c r="SXJ6" s="215"/>
      <c r="SXK6" s="215"/>
      <c r="SXL6" s="215"/>
      <c r="SXM6" s="215"/>
      <c r="SXN6" s="215"/>
      <c r="SXO6" s="215"/>
      <c r="SXP6" s="215"/>
      <c r="SXQ6" s="215"/>
      <c r="SXR6" s="215"/>
      <c r="SXS6" s="215"/>
      <c r="SXT6" s="215"/>
      <c r="SXU6" s="215"/>
      <c r="SXV6" s="215"/>
      <c r="SXW6" s="215"/>
      <c r="SXX6" s="215"/>
      <c r="SXY6" s="215"/>
      <c r="SXZ6" s="215"/>
      <c r="SYA6" s="215"/>
      <c r="SYB6" s="215"/>
      <c r="SYC6" s="215"/>
      <c r="SYD6" s="215"/>
      <c r="SYE6" s="215"/>
      <c r="SYF6" s="215"/>
      <c r="SYG6" s="215"/>
      <c r="SYH6" s="215"/>
      <c r="SYI6" s="215"/>
      <c r="SYJ6" s="215"/>
      <c r="SYK6" s="215"/>
      <c r="SYL6" s="215"/>
      <c r="SYM6" s="215"/>
      <c r="SYN6" s="215"/>
      <c r="SYO6" s="215"/>
      <c r="SYP6" s="215"/>
      <c r="SYQ6" s="215"/>
      <c r="SYR6" s="215"/>
      <c r="SYS6" s="215"/>
      <c r="SYT6" s="215"/>
      <c r="SYU6" s="215"/>
      <c r="SYV6" s="215"/>
      <c r="SYW6" s="215"/>
      <c r="SYX6" s="215"/>
      <c r="SYY6" s="215"/>
      <c r="SYZ6" s="215"/>
      <c r="SZA6" s="215"/>
      <c r="SZB6" s="215"/>
      <c r="SZC6" s="215"/>
      <c r="SZD6" s="215"/>
      <c r="SZE6" s="215"/>
      <c r="SZF6" s="215"/>
      <c r="SZG6" s="215"/>
      <c r="SZH6" s="215"/>
      <c r="SZI6" s="215"/>
      <c r="SZJ6" s="215"/>
      <c r="SZK6" s="215"/>
      <c r="SZL6" s="215"/>
      <c r="SZM6" s="215"/>
      <c r="SZN6" s="215"/>
      <c r="SZO6" s="215"/>
      <c r="SZP6" s="215"/>
      <c r="SZQ6" s="215"/>
      <c r="SZR6" s="215"/>
      <c r="SZS6" s="215"/>
      <c r="SZT6" s="215"/>
      <c r="SZU6" s="215"/>
      <c r="SZV6" s="215"/>
      <c r="SZW6" s="215"/>
      <c r="SZX6" s="215"/>
      <c r="SZY6" s="215"/>
      <c r="SZZ6" s="215"/>
      <c r="TAA6" s="215"/>
      <c r="TAB6" s="215"/>
      <c r="TAC6" s="215"/>
      <c r="TAD6" s="215"/>
      <c r="TAE6" s="215"/>
      <c r="TAF6" s="215"/>
      <c r="TAG6" s="215"/>
      <c r="TAH6" s="215"/>
      <c r="TAI6" s="215"/>
      <c r="TAJ6" s="215"/>
      <c r="TAK6" s="215"/>
      <c r="TAL6" s="215"/>
      <c r="TAM6" s="215"/>
      <c r="TAN6" s="215"/>
      <c r="TAO6" s="215"/>
      <c r="TAP6" s="215"/>
      <c r="TAQ6" s="215"/>
      <c r="TAR6" s="215"/>
      <c r="TAS6" s="215"/>
      <c r="TAT6" s="215"/>
      <c r="TAU6" s="215"/>
      <c r="TAV6" s="215"/>
      <c r="TAW6" s="215"/>
      <c r="TAX6" s="215"/>
      <c r="TAY6" s="215"/>
      <c r="TAZ6" s="215"/>
      <c r="TBA6" s="215"/>
      <c r="TBB6" s="215"/>
      <c r="TBC6" s="215"/>
      <c r="TBD6" s="215"/>
      <c r="TBE6" s="215"/>
      <c r="TBF6" s="215"/>
      <c r="TBG6" s="215"/>
      <c r="TBH6" s="215"/>
      <c r="TBI6" s="215"/>
      <c r="TBJ6" s="215"/>
      <c r="TBK6" s="215"/>
      <c r="TBL6" s="215"/>
      <c r="TBM6" s="215"/>
      <c r="TBN6" s="215"/>
      <c r="TBO6" s="215"/>
      <c r="TBP6" s="215"/>
      <c r="TBQ6" s="215"/>
      <c r="TBR6" s="215"/>
      <c r="TBS6" s="215"/>
      <c r="TBT6" s="215"/>
      <c r="TBU6" s="215"/>
      <c r="TBV6" s="215"/>
      <c r="TBW6" s="215"/>
      <c r="TBX6" s="215"/>
      <c r="TBY6" s="215"/>
      <c r="TBZ6" s="215"/>
      <c r="TCA6" s="215"/>
      <c r="TCB6" s="215"/>
      <c r="TCC6" s="215"/>
      <c r="TCD6" s="215"/>
      <c r="TCE6" s="215"/>
      <c r="TCF6" s="215"/>
      <c r="TCG6" s="215"/>
      <c r="TCH6" s="215"/>
      <c r="TCI6" s="215"/>
      <c r="TCJ6" s="215"/>
      <c r="TCK6" s="215"/>
      <c r="TCL6" s="215"/>
      <c r="TCM6" s="215"/>
      <c r="TCN6" s="215"/>
      <c r="TCO6" s="215"/>
      <c r="TCP6" s="215"/>
      <c r="TCQ6" s="215"/>
      <c r="TCR6" s="215"/>
      <c r="TCS6" s="215"/>
      <c r="TCT6" s="215"/>
      <c r="TCU6" s="215"/>
      <c r="TCV6" s="215"/>
      <c r="TCW6" s="215"/>
      <c r="TCX6" s="215"/>
      <c r="TCY6" s="215"/>
      <c r="TCZ6" s="215"/>
      <c r="TDA6" s="215"/>
      <c r="TDB6" s="215"/>
      <c r="TDC6" s="215"/>
      <c r="TDD6" s="215"/>
      <c r="TDE6" s="215"/>
      <c r="TDF6" s="215"/>
      <c r="TDG6" s="215"/>
      <c r="TDH6" s="215"/>
      <c r="TDI6" s="215"/>
      <c r="TDJ6" s="215"/>
      <c r="TDK6" s="215"/>
      <c r="TDL6" s="215"/>
      <c r="TDM6" s="215"/>
      <c r="TDN6" s="215"/>
      <c r="TDO6" s="215"/>
      <c r="TDP6" s="215"/>
      <c r="TDQ6" s="215"/>
      <c r="TDR6" s="215"/>
      <c r="TDS6" s="215"/>
      <c r="TDT6" s="215"/>
      <c r="TDU6" s="215"/>
      <c r="TDV6" s="215"/>
      <c r="TDW6" s="215"/>
      <c r="TDX6" s="215"/>
      <c r="TDY6" s="215"/>
      <c r="TDZ6" s="215"/>
      <c r="TEA6" s="215"/>
      <c r="TEB6" s="215"/>
      <c r="TEC6" s="215"/>
      <c r="TED6" s="215"/>
      <c r="TEE6" s="215"/>
      <c r="TEF6" s="215"/>
      <c r="TEG6" s="215"/>
      <c r="TEH6" s="215"/>
      <c r="TEI6" s="215"/>
      <c r="TEJ6" s="215"/>
      <c r="TEK6" s="215"/>
      <c r="TEL6" s="215"/>
      <c r="TEM6" s="215"/>
      <c r="TEN6" s="215"/>
      <c r="TEO6" s="215"/>
      <c r="TEP6" s="215"/>
      <c r="TEQ6" s="215"/>
      <c r="TER6" s="215"/>
      <c r="TES6" s="215"/>
      <c r="TET6" s="215"/>
      <c r="TEU6" s="215"/>
      <c r="TEV6" s="215"/>
      <c r="TEW6" s="215"/>
      <c r="TEX6" s="215"/>
      <c r="TEY6" s="215"/>
      <c r="TEZ6" s="215"/>
      <c r="TFA6" s="215"/>
      <c r="TFB6" s="215"/>
      <c r="TFC6" s="215"/>
      <c r="TFD6" s="215"/>
      <c r="TFE6" s="215"/>
      <c r="TFF6" s="215"/>
      <c r="TFG6" s="215"/>
      <c r="TFH6" s="215"/>
      <c r="TFI6" s="215"/>
      <c r="TFJ6" s="215"/>
      <c r="TFK6" s="215"/>
      <c r="TFL6" s="215"/>
      <c r="TFM6" s="215"/>
      <c r="TFN6" s="215"/>
      <c r="TFO6" s="215"/>
      <c r="TFP6" s="215"/>
      <c r="TFQ6" s="215"/>
      <c r="TFR6" s="215"/>
      <c r="TFS6" s="215"/>
      <c r="TFT6" s="215"/>
      <c r="TFU6" s="215"/>
      <c r="TFV6" s="215"/>
      <c r="TFW6" s="215"/>
      <c r="TFX6" s="215"/>
      <c r="TFY6" s="215"/>
      <c r="TFZ6" s="215"/>
      <c r="TGA6" s="215"/>
      <c r="TGB6" s="215"/>
      <c r="TGC6" s="215"/>
      <c r="TGD6" s="215"/>
      <c r="TGE6" s="215"/>
      <c r="TGF6" s="215"/>
      <c r="TGG6" s="215"/>
      <c r="TGH6" s="215"/>
      <c r="TGI6" s="215"/>
      <c r="TGJ6" s="215"/>
      <c r="TGK6" s="215"/>
      <c r="TGL6" s="215"/>
      <c r="TGM6" s="215"/>
      <c r="TGN6" s="215"/>
      <c r="TGO6" s="215"/>
      <c r="TGP6" s="215"/>
      <c r="TGQ6" s="215"/>
      <c r="TGR6" s="215"/>
      <c r="TGS6" s="215"/>
      <c r="TGT6" s="215"/>
      <c r="TGU6" s="215"/>
      <c r="TGV6" s="215"/>
      <c r="TGW6" s="215"/>
      <c r="TGX6" s="215"/>
      <c r="TGY6" s="215"/>
      <c r="TGZ6" s="215"/>
      <c r="THA6" s="215"/>
      <c r="THB6" s="215"/>
      <c r="THC6" s="215"/>
      <c r="THD6" s="215"/>
      <c r="THE6" s="215"/>
      <c r="THF6" s="215"/>
      <c r="THG6" s="215"/>
      <c r="THH6" s="215"/>
      <c r="THI6" s="215"/>
      <c r="THJ6" s="215"/>
      <c r="THK6" s="215"/>
      <c r="THL6" s="215"/>
      <c r="THM6" s="215"/>
      <c r="THN6" s="215"/>
      <c r="THO6" s="215"/>
      <c r="THP6" s="215"/>
      <c r="THQ6" s="215"/>
      <c r="THR6" s="215"/>
      <c r="THS6" s="215"/>
      <c r="THT6" s="215"/>
      <c r="THU6" s="215"/>
      <c r="THV6" s="215"/>
      <c r="THW6" s="215"/>
      <c r="THX6" s="215"/>
      <c r="THY6" s="215"/>
      <c r="THZ6" s="215"/>
      <c r="TIA6" s="215"/>
      <c r="TIB6" s="215"/>
      <c r="TIC6" s="215"/>
      <c r="TID6" s="215"/>
      <c r="TIE6" s="215"/>
      <c r="TIF6" s="215"/>
      <c r="TIG6" s="215"/>
      <c r="TIH6" s="215"/>
      <c r="TII6" s="215"/>
      <c r="TIJ6" s="215"/>
      <c r="TIK6" s="215"/>
      <c r="TIL6" s="215"/>
      <c r="TIM6" s="215"/>
      <c r="TIN6" s="215"/>
      <c r="TIO6" s="215"/>
      <c r="TIP6" s="215"/>
      <c r="TIQ6" s="215"/>
      <c r="TIR6" s="215"/>
      <c r="TIS6" s="215"/>
      <c r="TIT6" s="215"/>
      <c r="TIU6" s="215"/>
      <c r="TIV6" s="215"/>
      <c r="TIW6" s="215"/>
      <c r="TIX6" s="215"/>
      <c r="TIY6" s="215"/>
      <c r="TIZ6" s="215"/>
      <c r="TJA6" s="215"/>
      <c r="TJB6" s="215"/>
      <c r="TJC6" s="215"/>
      <c r="TJD6" s="215"/>
      <c r="TJE6" s="215"/>
      <c r="TJF6" s="215"/>
      <c r="TJG6" s="215"/>
      <c r="TJH6" s="215"/>
      <c r="TJI6" s="215"/>
      <c r="TJJ6" s="215"/>
      <c r="TJK6" s="215"/>
      <c r="TJL6" s="215"/>
      <c r="TJM6" s="215"/>
      <c r="TJN6" s="215"/>
      <c r="TJO6" s="215"/>
      <c r="TJP6" s="215"/>
      <c r="TJQ6" s="215"/>
      <c r="TJR6" s="215"/>
      <c r="TJS6" s="215"/>
      <c r="TJT6" s="215"/>
      <c r="TJU6" s="215"/>
      <c r="TJV6" s="215"/>
      <c r="TJW6" s="215"/>
      <c r="TJX6" s="215"/>
      <c r="TJY6" s="215"/>
      <c r="TJZ6" s="215"/>
      <c r="TKA6" s="215"/>
      <c r="TKB6" s="215"/>
      <c r="TKC6" s="215"/>
      <c r="TKD6" s="215"/>
      <c r="TKE6" s="215"/>
      <c r="TKF6" s="215"/>
      <c r="TKG6" s="215"/>
      <c r="TKH6" s="215"/>
      <c r="TKI6" s="215"/>
      <c r="TKJ6" s="215"/>
      <c r="TKK6" s="215"/>
      <c r="TKL6" s="215"/>
      <c r="TKM6" s="215"/>
      <c r="TKN6" s="215"/>
      <c r="TKO6" s="215"/>
      <c r="TKP6" s="215"/>
      <c r="TKQ6" s="215"/>
      <c r="TKR6" s="215"/>
      <c r="TKS6" s="215"/>
      <c r="TKT6" s="215"/>
      <c r="TKU6" s="215"/>
      <c r="TKV6" s="215"/>
      <c r="TKW6" s="215"/>
      <c r="TKX6" s="215"/>
      <c r="TKY6" s="215"/>
      <c r="TKZ6" s="215"/>
      <c r="TLA6" s="215"/>
      <c r="TLB6" s="215"/>
      <c r="TLC6" s="215"/>
      <c r="TLD6" s="215"/>
      <c r="TLE6" s="215"/>
      <c r="TLF6" s="215"/>
      <c r="TLG6" s="215"/>
      <c r="TLH6" s="215"/>
      <c r="TLI6" s="215"/>
      <c r="TLJ6" s="215"/>
      <c r="TLK6" s="215"/>
      <c r="TLL6" s="215"/>
      <c r="TLM6" s="215"/>
      <c r="TLN6" s="215"/>
      <c r="TLO6" s="215"/>
      <c r="TLP6" s="215"/>
      <c r="TLQ6" s="215"/>
      <c r="TLR6" s="215"/>
      <c r="TLS6" s="215"/>
      <c r="TLT6" s="215"/>
      <c r="TLU6" s="215"/>
      <c r="TLV6" s="215"/>
      <c r="TLW6" s="215"/>
      <c r="TLX6" s="215"/>
      <c r="TLY6" s="215"/>
      <c r="TLZ6" s="215"/>
      <c r="TMA6" s="215"/>
      <c r="TMB6" s="215"/>
      <c r="TMC6" s="215"/>
      <c r="TMD6" s="215"/>
      <c r="TME6" s="215"/>
      <c r="TMF6" s="215"/>
      <c r="TMG6" s="215"/>
      <c r="TMH6" s="215"/>
      <c r="TMI6" s="215"/>
      <c r="TMJ6" s="215"/>
      <c r="TMK6" s="215"/>
      <c r="TML6" s="215"/>
      <c r="TMM6" s="215"/>
      <c r="TMN6" s="215"/>
      <c r="TMO6" s="215"/>
      <c r="TMP6" s="215"/>
      <c r="TMQ6" s="215"/>
      <c r="TMR6" s="215"/>
      <c r="TMS6" s="215"/>
      <c r="TMT6" s="215"/>
      <c r="TMU6" s="215"/>
      <c r="TMV6" s="215"/>
      <c r="TMW6" s="215"/>
      <c r="TMX6" s="215"/>
      <c r="TMY6" s="215"/>
      <c r="TMZ6" s="215"/>
      <c r="TNA6" s="215"/>
      <c r="TNB6" s="215"/>
      <c r="TNC6" s="215"/>
      <c r="TND6" s="215"/>
      <c r="TNE6" s="215"/>
      <c r="TNF6" s="215"/>
      <c r="TNG6" s="215"/>
      <c r="TNH6" s="215"/>
      <c r="TNI6" s="215"/>
      <c r="TNJ6" s="215"/>
      <c r="TNK6" s="215"/>
      <c r="TNL6" s="215"/>
      <c r="TNM6" s="215"/>
      <c r="TNN6" s="215"/>
      <c r="TNO6" s="215"/>
      <c r="TNP6" s="215"/>
      <c r="TNQ6" s="215"/>
      <c r="TNR6" s="215"/>
      <c r="TNS6" s="215"/>
      <c r="TNT6" s="215"/>
      <c r="TNU6" s="215"/>
      <c r="TNV6" s="215"/>
      <c r="TNW6" s="215"/>
      <c r="TNX6" s="215"/>
      <c r="TNY6" s="215"/>
      <c r="TNZ6" s="215"/>
      <c r="TOA6" s="215"/>
      <c r="TOB6" s="215"/>
      <c r="TOC6" s="215"/>
      <c r="TOD6" s="215"/>
      <c r="TOE6" s="215"/>
      <c r="TOF6" s="215"/>
      <c r="TOG6" s="215"/>
      <c r="TOH6" s="215"/>
      <c r="TOI6" s="215"/>
      <c r="TOJ6" s="215"/>
      <c r="TOK6" s="215"/>
      <c r="TOL6" s="215"/>
      <c r="TOM6" s="215"/>
      <c r="TON6" s="215"/>
      <c r="TOO6" s="215"/>
      <c r="TOP6" s="215"/>
      <c r="TOQ6" s="215"/>
      <c r="TOR6" s="215"/>
      <c r="TOS6" s="215"/>
      <c r="TOT6" s="215"/>
      <c r="TOU6" s="215"/>
      <c r="TOV6" s="215"/>
      <c r="TOW6" s="215"/>
      <c r="TOX6" s="215"/>
      <c r="TOY6" s="215"/>
      <c r="TOZ6" s="215"/>
      <c r="TPA6" s="215"/>
      <c r="TPB6" s="215"/>
      <c r="TPC6" s="215"/>
      <c r="TPD6" s="215"/>
      <c r="TPE6" s="215"/>
      <c r="TPF6" s="215"/>
      <c r="TPG6" s="215"/>
      <c r="TPH6" s="215"/>
      <c r="TPI6" s="215"/>
      <c r="TPJ6" s="215"/>
      <c r="TPK6" s="215"/>
      <c r="TPL6" s="215"/>
      <c r="TPM6" s="215"/>
      <c r="TPN6" s="215"/>
      <c r="TPO6" s="215"/>
      <c r="TPP6" s="215"/>
      <c r="TPQ6" s="215"/>
      <c r="TPR6" s="215"/>
      <c r="TPS6" s="215"/>
      <c r="TPT6" s="215"/>
      <c r="TPU6" s="215"/>
      <c r="TPV6" s="215"/>
      <c r="TPW6" s="215"/>
      <c r="TPX6" s="215"/>
      <c r="TPY6" s="215"/>
      <c r="TPZ6" s="215"/>
      <c r="TQA6" s="215"/>
      <c r="TQB6" s="215"/>
      <c r="TQC6" s="215"/>
      <c r="TQD6" s="215"/>
      <c r="TQE6" s="215"/>
      <c r="TQF6" s="215"/>
      <c r="TQG6" s="215"/>
      <c r="TQH6" s="215"/>
      <c r="TQI6" s="215"/>
      <c r="TQJ6" s="215"/>
      <c r="TQK6" s="215"/>
      <c r="TQL6" s="215"/>
      <c r="TQM6" s="215"/>
      <c r="TQN6" s="215"/>
      <c r="TQO6" s="215"/>
      <c r="TQP6" s="215"/>
      <c r="TQQ6" s="215"/>
      <c r="TQR6" s="215"/>
      <c r="TQS6" s="215"/>
      <c r="TQT6" s="215"/>
      <c r="TQU6" s="215"/>
      <c r="TQV6" s="215"/>
      <c r="TQW6" s="215"/>
      <c r="TQX6" s="215"/>
      <c r="TQY6" s="215"/>
      <c r="TQZ6" s="215"/>
      <c r="TRA6" s="215"/>
      <c r="TRB6" s="215"/>
      <c r="TRC6" s="215"/>
      <c r="TRD6" s="215"/>
      <c r="TRE6" s="215"/>
      <c r="TRF6" s="215"/>
      <c r="TRG6" s="215"/>
      <c r="TRH6" s="215"/>
      <c r="TRI6" s="215"/>
      <c r="TRJ6" s="215"/>
      <c r="TRK6" s="215"/>
      <c r="TRL6" s="215"/>
      <c r="TRM6" s="215"/>
      <c r="TRN6" s="215"/>
      <c r="TRO6" s="215"/>
      <c r="TRP6" s="215"/>
      <c r="TRQ6" s="215"/>
      <c r="TRR6" s="215"/>
      <c r="TRS6" s="215"/>
      <c r="TRT6" s="215"/>
      <c r="TRU6" s="215"/>
      <c r="TRV6" s="215"/>
      <c r="TRW6" s="215"/>
      <c r="TRX6" s="215"/>
      <c r="TRY6" s="215"/>
      <c r="TRZ6" s="215"/>
      <c r="TSA6" s="215"/>
      <c r="TSB6" s="215"/>
      <c r="TSC6" s="215"/>
      <c r="TSD6" s="215"/>
      <c r="TSE6" s="215"/>
      <c r="TSF6" s="215"/>
      <c r="TSG6" s="215"/>
      <c r="TSH6" s="215"/>
      <c r="TSI6" s="215"/>
      <c r="TSJ6" s="215"/>
      <c r="TSK6" s="215"/>
      <c r="TSL6" s="215"/>
      <c r="TSM6" s="215"/>
      <c r="TSN6" s="215"/>
      <c r="TSO6" s="215"/>
      <c r="TSP6" s="215"/>
      <c r="TSQ6" s="215"/>
      <c r="TSR6" s="215"/>
      <c r="TSS6" s="215"/>
      <c r="TST6" s="215"/>
      <c r="TSU6" s="215"/>
      <c r="TSV6" s="215"/>
      <c r="TSW6" s="215"/>
      <c r="TSX6" s="215"/>
      <c r="TSY6" s="215"/>
      <c r="TSZ6" s="215"/>
      <c r="TTA6" s="215"/>
      <c r="TTB6" s="215"/>
      <c r="TTC6" s="215"/>
      <c r="TTD6" s="215"/>
      <c r="TTE6" s="215"/>
      <c r="TTF6" s="215"/>
      <c r="TTG6" s="215"/>
      <c r="TTH6" s="215"/>
      <c r="TTI6" s="215"/>
      <c r="TTJ6" s="215"/>
      <c r="TTK6" s="215"/>
      <c r="TTL6" s="215"/>
      <c r="TTM6" s="215"/>
      <c r="TTN6" s="215"/>
      <c r="TTO6" s="215"/>
      <c r="TTP6" s="215"/>
      <c r="TTQ6" s="215"/>
      <c r="TTR6" s="215"/>
      <c r="TTS6" s="215"/>
      <c r="TTT6" s="215"/>
      <c r="TTU6" s="215"/>
      <c r="TTV6" s="215"/>
      <c r="TTW6" s="215"/>
      <c r="TTX6" s="215"/>
      <c r="TTY6" s="215"/>
      <c r="TTZ6" s="215"/>
      <c r="TUA6" s="215"/>
      <c r="TUB6" s="215"/>
      <c r="TUC6" s="215"/>
      <c r="TUD6" s="215"/>
      <c r="TUE6" s="215"/>
      <c r="TUF6" s="215"/>
      <c r="TUG6" s="215"/>
      <c r="TUH6" s="215"/>
      <c r="TUI6" s="215"/>
      <c r="TUJ6" s="215"/>
      <c r="TUK6" s="215"/>
      <c r="TUL6" s="215"/>
      <c r="TUM6" s="215"/>
      <c r="TUN6" s="215"/>
      <c r="TUO6" s="215"/>
      <c r="TUP6" s="215"/>
      <c r="TUQ6" s="215"/>
      <c r="TUR6" s="215"/>
      <c r="TUS6" s="215"/>
      <c r="TUT6" s="215"/>
      <c r="TUU6" s="215"/>
      <c r="TUV6" s="215"/>
      <c r="TUW6" s="215"/>
      <c r="TUX6" s="215"/>
      <c r="TUY6" s="215"/>
      <c r="TUZ6" s="215"/>
      <c r="TVA6" s="215"/>
      <c r="TVB6" s="215"/>
      <c r="TVC6" s="215"/>
      <c r="TVD6" s="215"/>
      <c r="TVE6" s="215"/>
      <c r="TVF6" s="215"/>
      <c r="TVG6" s="215"/>
      <c r="TVH6" s="215"/>
      <c r="TVI6" s="215"/>
      <c r="TVJ6" s="215"/>
      <c r="TVK6" s="215"/>
      <c r="TVL6" s="215"/>
      <c r="TVM6" s="215"/>
      <c r="TVN6" s="215"/>
      <c r="TVO6" s="215"/>
      <c r="TVP6" s="215"/>
      <c r="TVQ6" s="215"/>
      <c r="TVR6" s="215"/>
      <c r="TVS6" s="215"/>
      <c r="TVT6" s="215"/>
      <c r="TVU6" s="215"/>
      <c r="TVV6" s="215"/>
      <c r="TVW6" s="215"/>
      <c r="TVX6" s="215"/>
      <c r="TVY6" s="215"/>
      <c r="TVZ6" s="215"/>
      <c r="TWA6" s="215"/>
      <c r="TWB6" s="215"/>
      <c r="TWC6" s="215"/>
      <c r="TWD6" s="215"/>
      <c r="TWE6" s="215"/>
      <c r="TWF6" s="215"/>
      <c r="TWG6" s="215"/>
      <c r="TWH6" s="215"/>
      <c r="TWI6" s="215"/>
      <c r="TWJ6" s="215"/>
      <c r="TWK6" s="215"/>
      <c r="TWL6" s="215"/>
      <c r="TWM6" s="215"/>
      <c r="TWN6" s="215"/>
      <c r="TWO6" s="215"/>
      <c r="TWP6" s="215"/>
      <c r="TWQ6" s="215"/>
      <c r="TWR6" s="215"/>
      <c r="TWS6" s="215"/>
      <c r="TWT6" s="215"/>
      <c r="TWU6" s="215"/>
      <c r="TWV6" s="215"/>
      <c r="TWW6" s="215"/>
      <c r="TWX6" s="215"/>
      <c r="TWY6" s="215"/>
      <c r="TWZ6" s="215"/>
      <c r="TXA6" s="215"/>
      <c r="TXB6" s="215"/>
      <c r="TXC6" s="215"/>
      <c r="TXD6" s="215"/>
      <c r="TXE6" s="215"/>
      <c r="TXF6" s="215"/>
      <c r="TXG6" s="215"/>
      <c r="TXH6" s="215"/>
      <c r="TXI6" s="215"/>
      <c r="TXJ6" s="215"/>
      <c r="TXK6" s="215"/>
      <c r="TXL6" s="215"/>
      <c r="TXM6" s="215"/>
      <c r="TXN6" s="215"/>
      <c r="TXO6" s="215"/>
      <c r="TXP6" s="215"/>
      <c r="TXQ6" s="215"/>
      <c r="TXR6" s="215"/>
      <c r="TXS6" s="215"/>
      <c r="TXT6" s="215"/>
      <c r="TXU6" s="215"/>
      <c r="TXV6" s="215"/>
      <c r="TXW6" s="215"/>
      <c r="TXX6" s="215"/>
      <c r="TXY6" s="215"/>
      <c r="TXZ6" s="215"/>
      <c r="TYA6" s="215"/>
      <c r="TYB6" s="215"/>
      <c r="TYC6" s="215"/>
      <c r="TYD6" s="215"/>
      <c r="TYE6" s="215"/>
      <c r="TYF6" s="215"/>
      <c r="TYG6" s="215"/>
      <c r="TYH6" s="215"/>
      <c r="TYI6" s="215"/>
      <c r="TYJ6" s="215"/>
      <c r="TYK6" s="215"/>
      <c r="TYL6" s="215"/>
      <c r="TYM6" s="215"/>
      <c r="TYN6" s="215"/>
      <c r="TYO6" s="215"/>
      <c r="TYP6" s="215"/>
      <c r="TYQ6" s="215"/>
      <c r="TYR6" s="215"/>
      <c r="TYS6" s="215"/>
      <c r="TYT6" s="215"/>
      <c r="TYU6" s="215"/>
      <c r="TYV6" s="215"/>
      <c r="TYW6" s="215"/>
      <c r="TYX6" s="215"/>
      <c r="TYY6" s="215"/>
      <c r="TYZ6" s="215"/>
      <c r="TZA6" s="215"/>
      <c r="TZB6" s="215"/>
      <c r="TZC6" s="215"/>
      <c r="TZD6" s="215"/>
      <c r="TZE6" s="215"/>
      <c r="TZF6" s="215"/>
      <c r="TZG6" s="215"/>
      <c r="TZH6" s="215"/>
      <c r="TZI6" s="215"/>
      <c r="TZJ6" s="215"/>
      <c r="TZK6" s="215"/>
      <c r="TZL6" s="215"/>
      <c r="TZM6" s="215"/>
      <c r="TZN6" s="215"/>
      <c r="TZO6" s="215"/>
      <c r="TZP6" s="215"/>
      <c r="TZQ6" s="215"/>
      <c r="TZR6" s="215"/>
      <c r="TZS6" s="215"/>
      <c r="TZT6" s="215"/>
      <c r="TZU6" s="215"/>
      <c r="TZV6" s="215"/>
      <c r="TZW6" s="215"/>
      <c r="TZX6" s="215"/>
      <c r="TZY6" s="215"/>
      <c r="TZZ6" s="215"/>
      <c r="UAA6" s="215"/>
      <c r="UAB6" s="215"/>
      <c r="UAC6" s="215"/>
      <c r="UAD6" s="215"/>
      <c r="UAE6" s="215"/>
      <c r="UAF6" s="215"/>
      <c r="UAG6" s="215"/>
      <c r="UAH6" s="215"/>
      <c r="UAI6" s="215"/>
      <c r="UAJ6" s="215"/>
      <c r="UAK6" s="215"/>
      <c r="UAL6" s="215"/>
      <c r="UAM6" s="215"/>
      <c r="UAN6" s="215"/>
      <c r="UAO6" s="215"/>
      <c r="UAP6" s="215"/>
      <c r="UAQ6" s="215"/>
      <c r="UAR6" s="215"/>
      <c r="UAS6" s="215"/>
      <c r="UAT6" s="215"/>
      <c r="UAU6" s="215"/>
      <c r="UAV6" s="215"/>
      <c r="UAW6" s="215"/>
      <c r="UAX6" s="215"/>
      <c r="UAY6" s="215"/>
      <c r="UAZ6" s="215"/>
      <c r="UBA6" s="215"/>
      <c r="UBB6" s="215"/>
      <c r="UBC6" s="215"/>
      <c r="UBD6" s="215"/>
      <c r="UBE6" s="215"/>
      <c r="UBF6" s="215"/>
      <c r="UBG6" s="215"/>
      <c r="UBH6" s="215"/>
      <c r="UBI6" s="215"/>
      <c r="UBJ6" s="215"/>
      <c r="UBK6" s="215"/>
      <c r="UBL6" s="215"/>
      <c r="UBM6" s="215"/>
      <c r="UBN6" s="215"/>
      <c r="UBO6" s="215"/>
      <c r="UBP6" s="215"/>
      <c r="UBQ6" s="215"/>
      <c r="UBR6" s="215"/>
      <c r="UBS6" s="215"/>
      <c r="UBT6" s="215"/>
      <c r="UBU6" s="215"/>
      <c r="UBV6" s="215"/>
      <c r="UBW6" s="215"/>
      <c r="UBX6" s="215"/>
      <c r="UBY6" s="215"/>
      <c r="UBZ6" s="215"/>
      <c r="UCA6" s="215"/>
      <c r="UCB6" s="215"/>
      <c r="UCC6" s="215"/>
      <c r="UCD6" s="215"/>
      <c r="UCE6" s="215"/>
      <c r="UCF6" s="215"/>
      <c r="UCG6" s="215"/>
      <c r="UCH6" s="215"/>
      <c r="UCI6" s="215"/>
      <c r="UCJ6" s="215"/>
      <c r="UCK6" s="215"/>
      <c r="UCL6" s="215"/>
      <c r="UCM6" s="215"/>
      <c r="UCN6" s="215"/>
      <c r="UCO6" s="215"/>
      <c r="UCP6" s="215"/>
      <c r="UCQ6" s="215"/>
      <c r="UCR6" s="215"/>
      <c r="UCS6" s="215"/>
      <c r="UCT6" s="215"/>
      <c r="UCU6" s="215"/>
      <c r="UCV6" s="215"/>
      <c r="UCW6" s="215"/>
      <c r="UCX6" s="215"/>
      <c r="UCY6" s="215"/>
      <c r="UCZ6" s="215"/>
      <c r="UDA6" s="215"/>
      <c r="UDB6" s="215"/>
      <c r="UDC6" s="215"/>
      <c r="UDD6" s="215"/>
      <c r="UDE6" s="215"/>
      <c r="UDF6" s="215"/>
      <c r="UDG6" s="215"/>
      <c r="UDH6" s="215"/>
      <c r="UDI6" s="215"/>
      <c r="UDJ6" s="215"/>
      <c r="UDK6" s="215"/>
      <c r="UDL6" s="215"/>
      <c r="UDM6" s="215"/>
      <c r="UDN6" s="215"/>
      <c r="UDO6" s="215"/>
      <c r="UDP6" s="215"/>
      <c r="UDQ6" s="215"/>
      <c r="UDR6" s="215"/>
      <c r="UDS6" s="215"/>
      <c r="UDT6" s="215"/>
      <c r="UDU6" s="215"/>
      <c r="UDV6" s="215"/>
      <c r="UDW6" s="215"/>
      <c r="UDX6" s="215"/>
      <c r="UDY6" s="215"/>
      <c r="UDZ6" s="215"/>
      <c r="UEA6" s="215"/>
      <c r="UEB6" s="215"/>
      <c r="UEC6" s="215"/>
      <c r="UED6" s="215"/>
      <c r="UEE6" s="215"/>
      <c r="UEF6" s="215"/>
      <c r="UEG6" s="215"/>
      <c r="UEH6" s="215"/>
      <c r="UEI6" s="215"/>
      <c r="UEJ6" s="215"/>
      <c r="UEK6" s="215"/>
      <c r="UEL6" s="215"/>
      <c r="UEM6" s="215"/>
      <c r="UEN6" s="215"/>
      <c r="UEO6" s="215"/>
      <c r="UEP6" s="215"/>
      <c r="UEQ6" s="215"/>
      <c r="UER6" s="215"/>
      <c r="UES6" s="215"/>
      <c r="UET6" s="215"/>
      <c r="UEU6" s="215"/>
      <c r="UEV6" s="215"/>
      <c r="UEW6" s="215"/>
      <c r="UEX6" s="215"/>
      <c r="UEY6" s="215"/>
      <c r="UEZ6" s="215"/>
      <c r="UFA6" s="215"/>
      <c r="UFB6" s="215"/>
      <c r="UFC6" s="215"/>
      <c r="UFD6" s="215"/>
      <c r="UFE6" s="215"/>
      <c r="UFF6" s="215"/>
      <c r="UFG6" s="215"/>
      <c r="UFH6" s="215"/>
      <c r="UFI6" s="215"/>
      <c r="UFJ6" s="215"/>
      <c r="UFK6" s="215"/>
      <c r="UFL6" s="215"/>
      <c r="UFM6" s="215"/>
      <c r="UFN6" s="215"/>
      <c r="UFO6" s="215"/>
      <c r="UFP6" s="215"/>
      <c r="UFQ6" s="215"/>
      <c r="UFR6" s="215"/>
      <c r="UFS6" s="215"/>
      <c r="UFT6" s="215"/>
      <c r="UFU6" s="215"/>
      <c r="UFV6" s="215"/>
      <c r="UFW6" s="215"/>
      <c r="UFX6" s="215"/>
      <c r="UFY6" s="215"/>
      <c r="UFZ6" s="215"/>
      <c r="UGA6" s="215"/>
      <c r="UGB6" s="215"/>
      <c r="UGC6" s="215"/>
      <c r="UGD6" s="215"/>
      <c r="UGE6" s="215"/>
      <c r="UGF6" s="215"/>
      <c r="UGG6" s="215"/>
      <c r="UGH6" s="215"/>
      <c r="UGI6" s="215"/>
      <c r="UGJ6" s="215"/>
      <c r="UGK6" s="215"/>
      <c r="UGL6" s="215"/>
      <c r="UGM6" s="215"/>
      <c r="UGN6" s="215"/>
      <c r="UGO6" s="215"/>
      <c r="UGP6" s="215"/>
      <c r="UGQ6" s="215"/>
      <c r="UGR6" s="215"/>
      <c r="UGS6" s="215"/>
      <c r="UGT6" s="215"/>
      <c r="UGU6" s="215"/>
      <c r="UGV6" s="215"/>
      <c r="UGW6" s="215"/>
      <c r="UGX6" s="215"/>
      <c r="UGY6" s="215"/>
      <c r="UGZ6" s="215"/>
      <c r="UHA6" s="215"/>
      <c r="UHB6" s="215"/>
      <c r="UHC6" s="215"/>
      <c r="UHD6" s="215"/>
      <c r="UHE6" s="215"/>
      <c r="UHF6" s="215"/>
      <c r="UHG6" s="215"/>
      <c r="UHH6" s="215"/>
      <c r="UHI6" s="215"/>
      <c r="UHJ6" s="215"/>
      <c r="UHK6" s="215"/>
      <c r="UHL6" s="215"/>
      <c r="UHM6" s="215"/>
      <c r="UHN6" s="215"/>
      <c r="UHO6" s="215"/>
      <c r="UHP6" s="215"/>
      <c r="UHQ6" s="215"/>
      <c r="UHR6" s="215"/>
      <c r="UHS6" s="215"/>
      <c r="UHT6" s="215"/>
      <c r="UHU6" s="215"/>
      <c r="UHV6" s="215"/>
      <c r="UHW6" s="215"/>
      <c r="UHX6" s="215"/>
      <c r="UHY6" s="215"/>
      <c r="UHZ6" s="215"/>
      <c r="UIA6" s="215"/>
      <c r="UIB6" s="215"/>
      <c r="UIC6" s="215"/>
      <c r="UID6" s="215"/>
      <c r="UIE6" s="215"/>
      <c r="UIF6" s="215"/>
      <c r="UIG6" s="215"/>
      <c r="UIH6" s="215"/>
      <c r="UII6" s="215"/>
      <c r="UIJ6" s="215"/>
      <c r="UIK6" s="215"/>
      <c r="UIL6" s="215"/>
      <c r="UIM6" s="215"/>
      <c r="UIN6" s="215"/>
      <c r="UIO6" s="215"/>
      <c r="UIP6" s="215"/>
      <c r="UIQ6" s="215"/>
      <c r="UIR6" s="215"/>
      <c r="UIS6" s="215"/>
      <c r="UIT6" s="215"/>
      <c r="UIU6" s="215"/>
      <c r="UIV6" s="215"/>
      <c r="UIW6" s="215"/>
      <c r="UIX6" s="215"/>
      <c r="UIY6" s="215"/>
      <c r="UIZ6" s="215"/>
      <c r="UJA6" s="215"/>
      <c r="UJB6" s="215"/>
      <c r="UJC6" s="215"/>
      <c r="UJD6" s="215"/>
      <c r="UJE6" s="215"/>
      <c r="UJF6" s="215"/>
      <c r="UJG6" s="215"/>
      <c r="UJH6" s="215"/>
      <c r="UJI6" s="215"/>
      <c r="UJJ6" s="215"/>
      <c r="UJK6" s="215"/>
      <c r="UJL6" s="215"/>
      <c r="UJM6" s="215"/>
      <c r="UJN6" s="215"/>
      <c r="UJO6" s="215"/>
      <c r="UJP6" s="215"/>
      <c r="UJQ6" s="215"/>
      <c r="UJR6" s="215"/>
      <c r="UJS6" s="215"/>
      <c r="UJT6" s="215"/>
      <c r="UJU6" s="215"/>
      <c r="UJV6" s="215"/>
      <c r="UJW6" s="215"/>
      <c r="UJX6" s="215"/>
      <c r="UJY6" s="215"/>
      <c r="UJZ6" s="215"/>
      <c r="UKA6" s="215"/>
      <c r="UKB6" s="215"/>
      <c r="UKC6" s="215"/>
      <c r="UKD6" s="215"/>
      <c r="UKE6" s="215"/>
      <c r="UKF6" s="215"/>
      <c r="UKG6" s="215"/>
      <c r="UKH6" s="215"/>
      <c r="UKI6" s="215"/>
      <c r="UKJ6" s="215"/>
      <c r="UKK6" s="215"/>
      <c r="UKL6" s="215"/>
      <c r="UKM6" s="215"/>
      <c r="UKN6" s="215"/>
      <c r="UKO6" s="215"/>
      <c r="UKP6" s="215"/>
      <c r="UKQ6" s="215"/>
      <c r="UKR6" s="215"/>
      <c r="UKS6" s="215"/>
      <c r="UKT6" s="215"/>
      <c r="UKU6" s="215"/>
      <c r="UKV6" s="215"/>
      <c r="UKW6" s="215"/>
      <c r="UKX6" s="215"/>
      <c r="UKY6" s="215"/>
      <c r="UKZ6" s="215"/>
      <c r="ULA6" s="215"/>
      <c r="ULB6" s="215"/>
      <c r="ULC6" s="215"/>
      <c r="ULD6" s="215"/>
      <c r="ULE6" s="215"/>
      <c r="ULF6" s="215"/>
      <c r="ULG6" s="215"/>
      <c r="ULH6" s="215"/>
      <c r="ULI6" s="215"/>
      <c r="ULJ6" s="215"/>
      <c r="ULK6" s="215"/>
      <c r="ULL6" s="215"/>
      <c r="ULM6" s="215"/>
      <c r="ULN6" s="215"/>
      <c r="ULO6" s="215"/>
      <c r="ULP6" s="215"/>
      <c r="ULQ6" s="215"/>
      <c r="ULR6" s="215"/>
      <c r="ULS6" s="215"/>
      <c r="ULT6" s="215"/>
      <c r="ULU6" s="215"/>
      <c r="ULV6" s="215"/>
      <c r="ULW6" s="215"/>
      <c r="ULX6" s="215"/>
      <c r="ULY6" s="215"/>
      <c r="ULZ6" s="215"/>
      <c r="UMA6" s="215"/>
      <c r="UMB6" s="215"/>
      <c r="UMC6" s="215"/>
      <c r="UMD6" s="215"/>
      <c r="UME6" s="215"/>
      <c r="UMF6" s="215"/>
      <c r="UMG6" s="215"/>
      <c r="UMH6" s="215"/>
      <c r="UMI6" s="215"/>
      <c r="UMJ6" s="215"/>
      <c r="UMK6" s="215"/>
      <c r="UML6" s="215"/>
      <c r="UMM6" s="215"/>
      <c r="UMN6" s="215"/>
      <c r="UMO6" s="215"/>
      <c r="UMP6" s="215"/>
      <c r="UMQ6" s="215"/>
      <c r="UMR6" s="215"/>
      <c r="UMS6" s="215"/>
      <c r="UMT6" s="215"/>
      <c r="UMU6" s="215"/>
      <c r="UMV6" s="215"/>
      <c r="UMW6" s="215"/>
      <c r="UMX6" s="215"/>
      <c r="UMY6" s="215"/>
      <c r="UMZ6" s="215"/>
      <c r="UNA6" s="215"/>
      <c r="UNB6" s="215"/>
      <c r="UNC6" s="215"/>
      <c r="UND6" s="215"/>
      <c r="UNE6" s="215"/>
      <c r="UNF6" s="215"/>
      <c r="UNG6" s="215"/>
      <c r="UNH6" s="215"/>
      <c r="UNI6" s="215"/>
      <c r="UNJ6" s="215"/>
      <c r="UNK6" s="215"/>
      <c r="UNL6" s="215"/>
      <c r="UNM6" s="215"/>
      <c r="UNN6" s="215"/>
      <c r="UNO6" s="215"/>
      <c r="UNP6" s="215"/>
      <c r="UNQ6" s="215"/>
      <c r="UNR6" s="215"/>
      <c r="UNS6" s="215"/>
      <c r="UNT6" s="215"/>
      <c r="UNU6" s="215"/>
      <c r="UNV6" s="215"/>
      <c r="UNW6" s="215"/>
      <c r="UNX6" s="215"/>
      <c r="UNY6" s="215"/>
      <c r="UNZ6" s="215"/>
      <c r="UOA6" s="215"/>
      <c r="UOB6" s="215"/>
      <c r="UOC6" s="215"/>
      <c r="UOD6" s="215"/>
      <c r="UOE6" s="215"/>
      <c r="UOF6" s="215"/>
      <c r="UOG6" s="215"/>
      <c r="UOH6" s="215"/>
      <c r="UOI6" s="215"/>
      <c r="UOJ6" s="215"/>
      <c r="UOK6" s="215"/>
      <c r="UOL6" s="215"/>
      <c r="UOM6" s="215"/>
      <c r="UON6" s="215"/>
      <c r="UOO6" s="215"/>
      <c r="UOP6" s="215"/>
      <c r="UOQ6" s="215"/>
      <c r="UOR6" s="215"/>
      <c r="UOS6" s="215"/>
      <c r="UOT6" s="215"/>
      <c r="UOU6" s="215"/>
      <c r="UOV6" s="215"/>
      <c r="UOW6" s="215"/>
      <c r="UOX6" s="215"/>
      <c r="UOY6" s="215"/>
      <c r="UOZ6" s="215"/>
      <c r="UPA6" s="215"/>
      <c r="UPB6" s="215"/>
      <c r="UPC6" s="215"/>
      <c r="UPD6" s="215"/>
      <c r="UPE6" s="215"/>
      <c r="UPF6" s="215"/>
      <c r="UPG6" s="215"/>
      <c r="UPH6" s="215"/>
      <c r="UPI6" s="215"/>
      <c r="UPJ6" s="215"/>
      <c r="UPK6" s="215"/>
      <c r="UPL6" s="215"/>
      <c r="UPM6" s="215"/>
      <c r="UPN6" s="215"/>
      <c r="UPO6" s="215"/>
      <c r="UPP6" s="215"/>
      <c r="UPQ6" s="215"/>
      <c r="UPR6" s="215"/>
      <c r="UPS6" s="215"/>
      <c r="UPT6" s="215"/>
      <c r="UPU6" s="215"/>
      <c r="UPV6" s="215"/>
      <c r="UPW6" s="215"/>
      <c r="UPX6" s="215"/>
      <c r="UPY6" s="215"/>
      <c r="UPZ6" s="215"/>
      <c r="UQA6" s="215"/>
      <c r="UQB6" s="215"/>
      <c r="UQC6" s="215"/>
      <c r="UQD6" s="215"/>
      <c r="UQE6" s="215"/>
      <c r="UQF6" s="215"/>
      <c r="UQG6" s="215"/>
      <c r="UQH6" s="215"/>
      <c r="UQI6" s="215"/>
      <c r="UQJ6" s="215"/>
      <c r="UQK6" s="215"/>
      <c r="UQL6" s="215"/>
      <c r="UQM6" s="215"/>
      <c r="UQN6" s="215"/>
      <c r="UQO6" s="215"/>
      <c r="UQP6" s="215"/>
      <c r="UQQ6" s="215"/>
      <c r="UQR6" s="215"/>
      <c r="UQS6" s="215"/>
      <c r="UQT6" s="215"/>
      <c r="UQU6" s="215"/>
      <c r="UQV6" s="215"/>
      <c r="UQW6" s="215"/>
      <c r="UQX6" s="215"/>
      <c r="UQY6" s="215"/>
      <c r="UQZ6" s="215"/>
      <c r="URA6" s="215"/>
      <c r="URB6" s="215"/>
      <c r="URC6" s="215"/>
      <c r="URD6" s="215"/>
      <c r="URE6" s="215"/>
      <c r="URF6" s="215"/>
      <c r="URG6" s="215"/>
      <c r="URH6" s="215"/>
      <c r="URI6" s="215"/>
      <c r="URJ6" s="215"/>
      <c r="URK6" s="215"/>
      <c r="URL6" s="215"/>
      <c r="URM6" s="215"/>
      <c r="URN6" s="215"/>
      <c r="URO6" s="215"/>
      <c r="URP6" s="215"/>
      <c r="URQ6" s="215"/>
      <c r="URR6" s="215"/>
      <c r="URS6" s="215"/>
      <c r="URT6" s="215"/>
      <c r="URU6" s="215"/>
      <c r="URV6" s="215"/>
      <c r="URW6" s="215"/>
      <c r="URX6" s="215"/>
      <c r="URY6" s="215"/>
      <c r="URZ6" s="215"/>
      <c r="USA6" s="215"/>
      <c r="USB6" s="215"/>
      <c r="USC6" s="215"/>
      <c r="USD6" s="215"/>
      <c r="USE6" s="215"/>
      <c r="USF6" s="215"/>
      <c r="USG6" s="215"/>
      <c r="USH6" s="215"/>
      <c r="USI6" s="215"/>
      <c r="USJ6" s="215"/>
      <c r="USK6" s="215"/>
      <c r="USL6" s="215"/>
      <c r="USM6" s="215"/>
      <c r="USN6" s="215"/>
      <c r="USO6" s="215"/>
      <c r="USP6" s="215"/>
      <c r="USQ6" s="215"/>
      <c r="USR6" s="215"/>
      <c r="USS6" s="215"/>
      <c r="UST6" s="215"/>
      <c r="USU6" s="215"/>
      <c r="USV6" s="215"/>
      <c r="USW6" s="215"/>
      <c r="USX6" s="215"/>
      <c r="USY6" s="215"/>
      <c r="USZ6" s="215"/>
      <c r="UTA6" s="215"/>
      <c r="UTB6" s="215"/>
      <c r="UTC6" s="215"/>
      <c r="UTD6" s="215"/>
      <c r="UTE6" s="215"/>
      <c r="UTF6" s="215"/>
      <c r="UTG6" s="215"/>
      <c r="UTH6" s="215"/>
      <c r="UTI6" s="215"/>
      <c r="UTJ6" s="215"/>
      <c r="UTK6" s="215"/>
      <c r="UTL6" s="215"/>
      <c r="UTM6" s="215"/>
      <c r="UTN6" s="215"/>
      <c r="UTO6" s="215"/>
      <c r="UTP6" s="215"/>
      <c r="UTQ6" s="215"/>
      <c r="UTR6" s="215"/>
      <c r="UTS6" s="215"/>
      <c r="UTT6" s="215"/>
      <c r="UTU6" s="215"/>
      <c r="UTV6" s="215"/>
      <c r="UTW6" s="215"/>
      <c r="UTX6" s="215"/>
      <c r="UTY6" s="215"/>
      <c r="UTZ6" s="215"/>
      <c r="UUA6" s="215"/>
      <c r="UUB6" s="215"/>
      <c r="UUC6" s="215"/>
      <c r="UUD6" s="215"/>
      <c r="UUE6" s="215"/>
      <c r="UUF6" s="215"/>
      <c r="UUG6" s="215"/>
      <c r="UUH6" s="215"/>
      <c r="UUI6" s="215"/>
      <c r="UUJ6" s="215"/>
      <c r="UUK6" s="215"/>
      <c r="UUL6" s="215"/>
      <c r="UUM6" s="215"/>
      <c r="UUN6" s="215"/>
      <c r="UUO6" s="215"/>
      <c r="UUP6" s="215"/>
      <c r="UUQ6" s="215"/>
      <c r="UUR6" s="215"/>
      <c r="UUS6" s="215"/>
      <c r="UUT6" s="215"/>
      <c r="UUU6" s="215"/>
      <c r="UUV6" s="215"/>
      <c r="UUW6" s="215"/>
      <c r="UUX6" s="215"/>
      <c r="UUY6" s="215"/>
      <c r="UUZ6" s="215"/>
      <c r="UVA6" s="215"/>
      <c r="UVB6" s="215"/>
      <c r="UVC6" s="215"/>
      <c r="UVD6" s="215"/>
      <c r="UVE6" s="215"/>
      <c r="UVF6" s="215"/>
      <c r="UVG6" s="215"/>
      <c r="UVH6" s="215"/>
      <c r="UVI6" s="215"/>
      <c r="UVJ6" s="215"/>
      <c r="UVK6" s="215"/>
      <c r="UVL6" s="215"/>
      <c r="UVM6" s="215"/>
      <c r="UVN6" s="215"/>
      <c r="UVO6" s="215"/>
      <c r="UVP6" s="215"/>
      <c r="UVQ6" s="215"/>
      <c r="UVR6" s="215"/>
      <c r="UVS6" s="215"/>
      <c r="UVT6" s="215"/>
      <c r="UVU6" s="215"/>
      <c r="UVV6" s="215"/>
      <c r="UVW6" s="215"/>
      <c r="UVX6" s="215"/>
      <c r="UVY6" s="215"/>
      <c r="UVZ6" s="215"/>
      <c r="UWA6" s="215"/>
      <c r="UWB6" s="215"/>
      <c r="UWC6" s="215"/>
      <c r="UWD6" s="215"/>
      <c r="UWE6" s="215"/>
      <c r="UWF6" s="215"/>
      <c r="UWG6" s="215"/>
      <c r="UWH6" s="215"/>
      <c r="UWI6" s="215"/>
      <c r="UWJ6" s="215"/>
      <c r="UWK6" s="215"/>
      <c r="UWL6" s="215"/>
      <c r="UWM6" s="215"/>
      <c r="UWN6" s="215"/>
      <c r="UWO6" s="215"/>
      <c r="UWP6" s="215"/>
      <c r="UWQ6" s="215"/>
      <c r="UWR6" s="215"/>
      <c r="UWS6" s="215"/>
      <c r="UWT6" s="215"/>
      <c r="UWU6" s="215"/>
      <c r="UWV6" s="215"/>
      <c r="UWW6" s="215"/>
      <c r="UWX6" s="215"/>
      <c r="UWY6" s="215"/>
      <c r="UWZ6" s="215"/>
      <c r="UXA6" s="215"/>
      <c r="UXB6" s="215"/>
      <c r="UXC6" s="215"/>
      <c r="UXD6" s="215"/>
      <c r="UXE6" s="215"/>
      <c r="UXF6" s="215"/>
      <c r="UXG6" s="215"/>
      <c r="UXH6" s="215"/>
      <c r="UXI6" s="215"/>
      <c r="UXJ6" s="215"/>
      <c r="UXK6" s="215"/>
      <c r="UXL6" s="215"/>
      <c r="UXM6" s="215"/>
      <c r="UXN6" s="215"/>
      <c r="UXO6" s="215"/>
      <c r="UXP6" s="215"/>
      <c r="UXQ6" s="215"/>
      <c r="UXR6" s="215"/>
      <c r="UXS6" s="215"/>
      <c r="UXT6" s="215"/>
      <c r="UXU6" s="215"/>
      <c r="UXV6" s="215"/>
      <c r="UXW6" s="215"/>
      <c r="UXX6" s="215"/>
      <c r="UXY6" s="215"/>
      <c r="UXZ6" s="215"/>
      <c r="UYA6" s="215"/>
      <c r="UYB6" s="215"/>
      <c r="UYC6" s="215"/>
      <c r="UYD6" s="215"/>
      <c r="UYE6" s="215"/>
      <c r="UYF6" s="215"/>
      <c r="UYG6" s="215"/>
      <c r="UYH6" s="215"/>
      <c r="UYI6" s="215"/>
      <c r="UYJ6" s="215"/>
      <c r="UYK6" s="215"/>
      <c r="UYL6" s="215"/>
      <c r="UYM6" s="215"/>
      <c r="UYN6" s="215"/>
      <c r="UYO6" s="215"/>
      <c r="UYP6" s="215"/>
      <c r="UYQ6" s="215"/>
      <c r="UYR6" s="215"/>
      <c r="UYS6" s="215"/>
      <c r="UYT6" s="215"/>
      <c r="UYU6" s="215"/>
      <c r="UYV6" s="215"/>
      <c r="UYW6" s="215"/>
      <c r="UYX6" s="215"/>
      <c r="UYY6" s="215"/>
      <c r="UYZ6" s="215"/>
      <c r="UZA6" s="215"/>
      <c r="UZB6" s="215"/>
      <c r="UZC6" s="215"/>
      <c r="UZD6" s="215"/>
      <c r="UZE6" s="215"/>
      <c r="UZF6" s="215"/>
      <c r="UZG6" s="215"/>
      <c r="UZH6" s="215"/>
      <c r="UZI6" s="215"/>
      <c r="UZJ6" s="215"/>
      <c r="UZK6" s="215"/>
      <c r="UZL6" s="215"/>
      <c r="UZM6" s="215"/>
      <c r="UZN6" s="215"/>
      <c r="UZO6" s="215"/>
      <c r="UZP6" s="215"/>
      <c r="UZQ6" s="215"/>
      <c r="UZR6" s="215"/>
      <c r="UZS6" s="215"/>
      <c r="UZT6" s="215"/>
      <c r="UZU6" s="215"/>
      <c r="UZV6" s="215"/>
      <c r="UZW6" s="215"/>
      <c r="UZX6" s="215"/>
      <c r="UZY6" s="215"/>
      <c r="UZZ6" s="215"/>
      <c r="VAA6" s="215"/>
      <c r="VAB6" s="215"/>
      <c r="VAC6" s="215"/>
      <c r="VAD6" s="215"/>
      <c r="VAE6" s="215"/>
      <c r="VAF6" s="215"/>
      <c r="VAG6" s="215"/>
      <c r="VAH6" s="215"/>
      <c r="VAI6" s="215"/>
      <c r="VAJ6" s="215"/>
      <c r="VAK6" s="215"/>
      <c r="VAL6" s="215"/>
      <c r="VAM6" s="215"/>
      <c r="VAN6" s="215"/>
      <c r="VAO6" s="215"/>
      <c r="VAP6" s="215"/>
      <c r="VAQ6" s="215"/>
      <c r="VAR6" s="215"/>
      <c r="VAS6" s="215"/>
      <c r="VAT6" s="215"/>
      <c r="VAU6" s="215"/>
      <c r="VAV6" s="215"/>
      <c r="VAW6" s="215"/>
      <c r="VAX6" s="215"/>
      <c r="VAY6" s="215"/>
      <c r="VAZ6" s="215"/>
      <c r="VBA6" s="215"/>
      <c r="VBB6" s="215"/>
      <c r="VBC6" s="215"/>
      <c r="VBD6" s="215"/>
      <c r="VBE6" s="215"/>
      <c r="VBF6" s="215"/>
      <c r="VBG6" s="215"/>
      <c r="VBH6" s="215"/>
      <c r="VBI6" s="215"/>
      <c r="VBJ6" s="215"/>
      <c r="VBK6" s="215"/>
      <c r="VBL6" s="215"/>
      <c r="VBM6" s="215"/>
      <c r="VBN6" s="215"/>
      <c r="VBO6" s="215"/>
      <c r="VBP6" s="215"/>
      <c r="VBQ6" s="215"/>
      <c r="VBR6" s="215"/>
      <c r="VBS6" s="215"/>
      <c r="VBT6" s="215"/>
      <c r="VBU6" s="215"/>
      <c r="VBV6" s="215"/>
      <c r="VBW6" s="215"/>
      <c r="VBX6" s="215"/>
      <c r="VBY6" s="215"/>
      <c r="VBZ6" s="215"/>
      <c r="VCA6" s="215"/>
      <c r="VCB6" s="215"/>
      <c r="VCC6" s="215"/>
      <c r="VCD6" s="215"/>
      <c r="VCE6" s="215"/>
      <c r="VCF6" s="215"/>
      <c r="VCG6" s="215"/>
      <c r="VCH6" s="215"/>
      <c r="VCI6" s="215"/>
      <c r="VCJ6" s="215"/>
      <c r="VCK6" s="215"/>
      <c r="VCL6" s="215"/>
      <c r="VCM6" s="215"/>
      <c r="VCN6" s="215"/>
      <c r="VCO6" s="215"/>
      <c r="VCP6" s="215"/>
      <c r="VCQ6" s="215"/>
      <c r="VCR6" s="215"/>
      <c r="VCS6" s="215"/>
      <c r="VCT6" s="215"/>
      <c r="VCU6" s="215"/>
      <c r="VCV6" s="215"/>
      <c r="VCW6" s="215"/>
      <c r="VCX6" s="215"/>
      <c r="VCY6" s="215"/>
      <c r="VCZ6" s="215"/>
      <c r="VDA6" s="215"/>
      <c r="VDB6" s="215"/>
      <c r="VDC6" s="215"/>
      <c r="VDD6" s="215"/>
      <c r="VDE6" s="215"/>
      <c r="VDF6" s="215"/>
      <c r="VDG6" s="215"/>
      <c r="VDH6" s="215"/>
      <c r="VDI6" s="215"/>
      <c r="VDJ6" s="215"/>
      <c r="VDK6" s="215"/>
      <c r="VDL6" s="215"/>
      <c r="VDM6" s="215"/>
      <c r="VDN6" s="215"/>
      <c r="VDO6" s="215"/>
      <c r="VDP6" s="215"/>
      <c r="VDQ6" s="215"/>
      <c r="VDR6" s="215"/>
      <c r="VDS6" s="215"/>
      <c r="VDT6" s="215"/>
      <c r="VDU6" s="215"/>
      <c r="VDV6" s="215"/>
      <c r="VDW6" s="215"/>
      <c r="VDX6" s="215"/>
      <c r="VDY6" s="215"/>
      <c r="VDZ6" s="215"/>
      <c r="VEA6" s="215"/>
      <c r="VEB6" s="215"/>
      <c r="VEC6" s="215"/>
      <c r="VED6" s="215"/>
      <c r="VEE6" s="215"/>
      <c r="VEF6" s="215"/>
      <c r="VEG6" s="215"/>
      <c r="VEH6" s="215"/>
      <c r="VEI6" s="215"/>
      <c r="VEJ6" s="215"/>
      <c r="VEK6" s="215"/>
      <c r="VEL6" s="215"/>
      <c r="VEM6" s="215"/>
      <c r="VEN6" s="215"/>
      <c r="VEO6" s="215"/>
      <c r="VEP6" s="215"/>
      <c r="VEQ6" s="215"/>
      <c r="VER6" s="215"/>
      <c r="VES6" s="215"/>
      <c r="VET6" s="215"/>
      <c r="VEU6" s="215"/>
      <c r="VEV6" s="215"/>
      <c r="VEW6" s="215"/>
      <c r="VEX6" s="215"/>
      <c r="VEY6" s="215"/>
      <c r="VEZ6" s="215"/>
      <c r="VFA6" s="215"/>
      <c r="VFB6" s="215"/>
      <c r="VFC6" s="215"/>
      <c r="VFD6" s="215"/>
      <c r="VFE6" s="215"/>
      <c r="VFF6" s="215"/>
      <c r="VFG6" s="215"/>
      <c r="VFH6" s="215"/>
      <c r="VFI6" s="215"/>
      <c r="VFJ6" s="215"/>
      <c r="VFK6" s="215"/>
      <c r="VFL6" s="215"/>
      <c r="VFM6" s="215"/>
      <c r="VFN6" s="215"/>
      <c r="VFO6" s="215"/>
      <c r="VFP6" s="215"/>
      <c r="VFQ6" s="215"/>
      <c r="VFR6" s="215"/>
      <c r="VFS6" s="215"/>
      <c r="VFT6" s="215"/>
      <c r="VFU6" s="215"/>
      <c r="VFV6" s="215"/>
      <c r="VFW6" s="215"/>
      <c r="VFX6" s="215"/>
      <c r="VFY6" s="215"/>
      <c r="VFZ6" s="215"/>
      <c r="VGA6" s="215"/>
      <c r="VGB6" s="215"/>
      <c r="VGC6" s="215"/>
      <c r="VGD6" s="215"/>
      <c r="VGE6" s="215"/>
      <c r="VGF6" s="215"/>
      <c r="VGG6" s="215"/>
      <c r="VGH6" s="215"/>
      <c r="VGI6" s="215"/>
      <c r="VGJ6" s="215"/>
      <c r="VGK6" s="215"/>
      <c r="VGL6" s="215"/>
      <c r="VGM6" s="215"/>
      <c r="VGN6" s="215"/>
      <c r="VGO6" s="215"/>
      <c r="VGP6" s="215"/>
      <c r="VGQ6" s="215"/>
      <c r="VGR6" s="215"/>
      <c r="VGS6" s="215"/>
      <c r="VGT6" s="215"/>
      <c r="VGU6" s="215"/>
      <c r="VGV6" s="215"/>
      <c r="VGW6" s="215"/>
      <c r="VGX6" s="215"/>
      <c r="VGY6" s="215"/>
      <c r="VGZ6" s="215"/>
      <c r="VHA6" s="215"/>
      <c r="VHB6" s="215"/>
      <c r="VHC6" s="215"/>
      <c r="VHD6" s="215"/>
      <c r="VHE6" s="215"/>
      <c r="VHF6" s="215"/>
      <c r="VHG6" s="215"/>
      <c r="VHH6" s="215"/>
      <c r="VHI6" s="215"/>
      <c r="VHJ6" s="215"/>
      <c r="VHK6" s="215"/>
      <c r="VHL6" s="215"/>
      <c r="VHM6" s="215"/>
      <c r="VHN6" s="215"/>
      <c r="VHO6" s="215"/>
      <c r="VHP6" s="215"/>
      <c r="VHQ6" s="215"/>
      <c r="VHR6" s="215"/>
      <c r="VHS6" s="215"/>
      <c r="VHT6" s="215"/>
      <c r="VHU6" s="215"/>
      <c r="VHV6" s="215"/>
      <c r="VHW6" s="215"/>
      <c r="VHX6" s="215"/>
      <c r="VHY6" s="215"/>
      <c r="VHZ6" s="215"/>
      <c r="VIA6" s="215"/>
      <c r="VIB6" s="215"/>
      <c r="VIC6" s="215"/>
      <c r="VID6" s="215"/>
      <c r="VIE6" s="215"/>
      <c r="VIF6" s="215"/>
      <c r="VIG6" s="215"/>
      <c r="VIH6" s="215"/>
      <c r="VII6" s="215"/>
      <c r="VIJ6" s="215"/>
      <c r="VIK6" s="215"/>
      <c r="VIL6" s="215"/>
      <c r="VIM6" s="215"/>
      <c r="VIN6" s="215"/>
      <c r="VIO6" s="215"/>
      <c r="VIP6" s="215"/>
      <c r="VIQ6" s="215"/>
      <c r="VIR6" s="215"/>
      <c r="VIS6" s="215"/>
      <c r="VIT6" s="215"/>
      <c r="VIU6" s="215"/>
      <c r="VIV6" s="215"/>
      <c r="VIW6" s="215"/>
      <c r="VIX6" s="215"/>
      <c r="VIY6" s="215"/>
      <c r="VIZ6" s="215"/>
      <c r="VJA6" s="215"/>
      <c r="VJB6" s="215"/>
      <c r="VJC6" s="215"/>
      <c r="VJD6" s="215"/>
      <c r="VJE6" s="215"/>
      <c r="VJF6" s="215"/>
      <c r="VJG6" s="215"/>
      <c r="VJH6" s="215"/>
      <c r="VJI6" s="215"/>
      <c r="VJJ6" s="215"/>
      <c r="VJK6" s="215"/>
      <c r="VJL6" s="215"/>
      <c r="VJM6" s="215"/>
      <c r="VJN6" s="215"/>
      <c r="VJO6" s="215"/>
      <c r="VJP6" s="215"/>
      <c r="VJQ6" s="215"/>
      <c r="VJR6" s="215"/>
      <c r="VJS6" s="215"/>
      <c r="VJT6" s="215"/>
      <c r="VJU6" s="215"/>
      <c r="VJV6" s="215"/>
      <c r="VJW6" s="215"/>
      <c r="VJX6" s="215"/>
      <c r="VJY6" s="215"/>
      <c r="VJZ6" s="215"/>
      <c r="VKA6" s="215"/>
      <c r="VKB6" s="215"/>
      <c r="VKC6" s="215"/>
      <c r="VKD6" s="215"/>
      <c r="VKE6" s="215"/>
      <c r="VKF6" s="215"/>
      <c r="VKG6" s="215"/>
      <c r="VKH6" s="215"/>
      <c r="VKI6" s="215"/>
      <c r="VKJ6" s="215"/>
      <c r="VKK6" s="215"/>
      <c r="VKL6" s="215"/>
      <c r="VKM6" s="215"/>
      <c r="VKN6" s="215"/>
      <c r="VKO6" s="215"/>
      <c r="VKP6" s="215"/>
      <c r="VKQ6" s="215"/>
      <c r="VKR6" s="215"/>
      <c r="VKS6" s="215"/>
      <c r="VKT6" s="215"/>
      <c r="VKU6" s="215"/>
      <c r="VKV6" s="215"/>
      <c r="VKW6" s="215"/>
      <c r="VKX6" s="215"/>
      <c r="VKY6" s="215"/>
      <c r="VKZ6" s="215"/>
      <c r="VLA6" s="215"/>
      <c r="VLB6" s="215"/>
      <c r="VLC6" s="215"/>
      <c r="VLD6" s="215"/>
      <c r="VLE6" s="215"/>
      <c r="VLF6" s="215"/>
      <c r="VLG6" s="215"/>
      <c r="VLH6" s="215"/>
      <c r="VLI6" s="215"/>
      <c r="VLJ6" s="215"/>
      <c r="VLK6" s="215"/>
      <c r="VLL6" s="215"/>
      <c r="VLM6" s="215"/>
      <c r="VLN6" s="215"/>
      <c r="VLO6" s="215"/>
      <c r="VLP6" s="215"/>
      <c r="VLQ6" s="215"/>
      <c r="VLR6" s="215"/>
      <c r="VLS6" s="215"/>
      <c r="VLT6" s="215"/>
      <c r="VLU6" s="215"/>
      <c r="VLV6" s="215"/>
      <c r="VLW6" s="215"/>
      <c r="VLX6" s="215"/>
      <c r="VLY6" s="215"/>
      <c r="VLZ6" s="215"/>
      <c r="VMA6" s="215"/>
      <c r="VMB6" s="215"/>
      <c r="VMC6" s="215"/>
      <c r="VMD6" s="215"/>
      <c r="VME6" s="215"/>
      <c r="VMF6" s="215"/>
      <c r="VMG6" s="215"/>
      <c r="VMH6" s="215"/>
      <c r="VMI6" s="215"/>
      <c r="VMJ6" s="215"/>
      <c r="VMK6" s="215"/>
      <c r="VML6" s="215"/>
      <c r="VMM6" s="215"/>
      <c r="VMN6" s="215"/>
      <c r="VMO6" s="215"/>
      <c r="VMP6" s="215"/>
      <c r="VMQ6" s="215"/>
      <c r="VMR6" s="215"/>
      <c r="VMS6" s="215"/>
      <c r="VMT6" s="215"/>
      <c r="VMU6" s="215"/>
      <c r="VMV6" s="215"/>
      <c r="VMW6" s="215"/>
      <c r="VMX6" s="215"/>
      <c r="VMY6" s="215"/>
      <c r="VMZ6" s="215"/>
      <c r="VNA6" s="215"/>
      <c r="VNB6" s="215"/>
      <c r="VNC6" s="215"/>
      <c r="VND6" s="215"/>
      <c r="VNE6" s="215"/>
      <c r="VNF6" s="215"/>
      <c r="VNG6" s="215"/>
      <c r="VNH6" s="215"/>
      <c r="VNI6" s="215"/>
      <c r="VNJ6" s="215"/>
      <c r="VNK6" s="215"/>
      <c r="VNL6" s="215"/>
      <c r="VNM6" s="215"/>
      <c r="VNN6" s="215"/>
      <c r="VNO6" s="215"/>
      <c r="VNP6" s="215"/>
      <c r="VNQ6" s="215"/>
      <c r="VNR6" s="215"/>
      <c r="VNS6" s="215"/>
      <c r="VNT6" s="215"/>
      <c r="VNU6" s="215"/>
      <c r="VNV6" s="215"/>
      <c r="VNW6" s="215"/>
      <c r="VNX6" s="215"/>
      <c r="VNY6" s="215"/>
      <c r="VNZ6" s="215"/>
      <c r="VOA6" s="215"/>
      <c r="VOB6" s="215"/>
      <c r="VOC6" s="215"/>
      <c r="VOD6" s="215"/>
      <c r="VOE6" s="215"/>
      <c r="VOF6" s="215"/>
      <c r="VOG6" s="215"/>
      <c r="VOH6" s="215"/>
      <c r="VOI6" s="215"/>
      <c r="VOJ6" s="215"/>
      <c r="VOK6" s="215"/>
      <c r="VOL6" s="215"/>
      <c r="VOM6" s="215"/>
      <c r="VON6" s="215"/>
      <c r="VOO6" s="215"/>
      <c r="VOP6" s="215"/>
      <c r="VOQ6" s="215"/>
      <c r="VOR6" s="215"/>
      <c r="VOS6" s="215"/>
      <c r="VOT6" s="215"/>
      <c r="VOU6" s="215"/>
      <c r="VOV6" s="215"/>
      <c r="VOW6" s="215"/>
      <c r="VOX6" s="215"/>
      <c r="VOY6" s="215"/>
      <c r="VOZ6" s="215"/>
      <c r="VPA6" s="215"/>
      <c r="VPB6" s="215"/>
      <c r="VPC6" s="215"/>
      <c r="VPD6" s="215"/>
      <c r="VPE6" s="215"/>
      <c r="VPF6" s="215"/>
      <c r="VPG6" s="215"/>
      <c r="VPH6" s="215"/>
      <c r="VPI6" s="215"/>
      <c r="VPJ6" s="215"/>
      <c r="VPK6" s="215"/>
      <c r="VPL6" s="215"/>
      <c r="VPM6" s="215"/>
      <c r="VPN6" s="215"/>
      <c r="VPO6" s="215"/>
      <c r="VPP6" s="215"/>
      <c r="VPQ6" s="215"/>
      <c r="VPR6" s="215"/>
      <c r="VPS6" s="215"/>
      <c r="VPT6" s="215"/>
      <c r="VPU6" s="215"/>
      <c r="VPV6" s="215"/>
      <c r="VPW6" s="215"/>
      <c r="VPX6" s="215"/>
      <c r="VPY6" s="215"/>
      <c r="VPZ6" s="215"/>
      <c r="VQA6" s="215"/>
      <c r="VQB6" s="215"/>
      <c r="VQC6" s="215"/>
      <c r="VQD6" s="215"/>
      <c r="VQE6" s="215"/>
      <c r="VQF6" s="215"/>
      <c r="VQG6" s="215"/>
      <c r="VQH6" s="215"/>
      <c r="VQI6" s="215"/>
      <c r="VQJ6" s="215"/>
      <c r="VQK6" s="215"/>
      <c r="VQL6" s="215"/>
      <c r="VQM6" s="215"/>
      <c r="VQN6" s="215"/>
      <c r="VQO6" s="215"/>
      <c r="VQP6" s="215"/>
      <c r="VQQ6" s="215"/>
      <c r="VQR6" s="215"/>
      <c r="VQS6" s="215"/>
      <c r="VQT6" s="215"/>
      <c r="VQU6" s="215"/>
      <c r="VQV6" s="215"/>
      <c r="VQW6" s="215"/>
      <c r="VQX6" s="215"/>
      <c r="VQY6" s="215"/>
      <c r="VQZ6" s="215"/>
      <c r="VRA6" s="215"/>
      <c r="VRB6" s="215"/>
      <c r="VRC6" s="215"/>
      <c r="VRD6" s="215"/>
      <c r="VRE6" s="215"/>
      <c r="VRF6" s="215"/>
      <c r="VRG6" s="215"/>
      <c r="VRH6" s="215"/>
      <c r="VRI6" s="215"/>
      <c r="VRJ6" s="215"/>
      <c r="VRK6" s="215"/>
      <c r="VRL6" s="215"/>
      <c r="VRM6" s="215"/>
      <c r="VRN6" s="215"/>
      <c r="VRO6" s="215"/>
      <c r="VRP6" s="215"/>
      <c r="VRQ6" s="215"/>
      <c r="VRR6" s="215"/>
      <c r="VRS6" s="215"/>
      <c r="VRT6" s="215"/>
      <c r="VRU6" s="215"/>
      <c r="VRV6" s="215"/>
      <c r="VRW6" s="215"/>
      <c r="VRX6" s="215"/>
      <c r="VRY6" s="215"/>
      <c r="VRZ6" s="215"/>
      <c r="VSA6" s="215"/>
      <c r="VSB6" s="215"/>
      <c r="VSC6" s="215"/>
      <c r="VSD6" s="215"/>
      <c r="VSE6" s="215"/>
      <c r="VSF6" s="215"/>
      <c r="VSG6" s="215"/>
      <c r="VSH6" s="215"/>
      <c r="VSI6" s="215"/>
      <c r="VSJ6" s="215"/>
      <c r="VSK6" s="215"/>
      <c r="VSL6" s="215"/>
      <c r="VSM6" s="215"/>
      <c r="VSN6" s="215"/>
      <c r="VSO6" s="215"/>
      <c r="VSP6" s="215"/>
      <c r="VSQ6" s="215"/>
      <c r="VSR6" s="215"/>
      <c r="VSS6" s="215"/>
      <c r="VST6" s="215"/>
      <c r="VSU6" s="215"/>
      <c r="VSV6" s="215"/>
      <c r="VSW6" s="215"/>
      <c r="VSX6" s="215"/>
      <c r="VSY6" s="215"/>
      <c r="VSZ6" s="215"/>
      <c r="VTA6" s="215"/>
      <c r="VTB6" s="215"/>
      <c r="VTC6" s="215"/>
      <c r="VTD6" s="215"/>
      <c r="VTE6" s="215"/>
      <c r="VTF6" s="215"/>
      <c r="VTG6" s="215"/>
      <c r="VTH6" s="215"/>
      <c r="VTI6" s="215"/>
      <c r="VTJ6" s="215"/>
      <c r="VTK6" s="215"/>
      <c r="VTL6" s="215"/>
      <c r="VTM6" s="215"/>
      <c r="VTN6" s="215"/>
      <c r="VTO6" s="215"/>
      <c r="VTP6" s="215"/>
      <c r="VTQ6" s="215"/>
      <c r="VTR6" s="215"/>
      <c r="VTS6" s="215"/>
      <c r="VTT6" s="215"/>
      <c r="VTU6" s="215"/>
      <c r="VTV6" s="215"/>
      <c r="VTW6" s="215"/>
      <c r="VTX6" s="215"/>
      <c r="VTY6" s="215"/>
      <c r="VTZ6" s="215"/>
      <c r="VUA6" s="215"/>
      <c r="VUB6" s="215"/>
      <c r="VUC6" s="215"/>
      <c r="VUD6" s="215"/>
      <c r="VUE6" s="215"/>
      <c r="VUF6" s="215"/>
      <c r="VUG6" s="215"/>
      <c r="VUH6" s="215"/>
      <c r="VUI6" s="215"/>
      <c r="VUJ6" s="215"/>
      <c r="VUK6" s="215"/>
      <c r="VUL6" s="215"/>
      <c r="VUM6" s="215"/>
      <c r="VUN6" s="215"/>
      <c r="VUO6" s="215"/>
      <c r="VUP6" s="215"/>
      <c r="VUQ6" s="215"/>
      <c r="VUR6" s="215"/>
      <c r="VUS6" s="215"/>
      <c r="VUT6" s="215"/>
      <c r="VUU6" s="215"/>
      <c r="VUV6" s="215"/>
      <c r="VUW6" s="215"/>
      <c r="VUX6" s="215"/>
      <c r="VUY6" s="215"/>
      <c r="VUZ6" s="215"/>
      <c r="VVA6" s="215"/>
      <c r="VVB6" s="215"/>
      <c r="VVC6" s="215"/>
      <c r="VVD6" s="215"/>
      <c r="VVE6" s="215"/>
      <c r="VVF6" s="215"/>
      <c r="VVG6" s="215"/>
      <c r="VVH6" s="215"/>
      <c r="VVI6" s="215"/>
      <c r="VVJ6" s="215"/>
      <c r="VVK6" s="215"/>
      <c r="VVL6" s="215"/>
      <c r="VVM6" s="215"/>
      <c r="VVN6" s="215"/>
      <c r="VVO6" s="215"/>
      <c r="VVP6" s="215"/>
      <c r="VVQ6" s="215"/>
      <c r="VVR6" s="215"/>
      <c r="VVS6" s="215"/>
      <c r="VVT6" s="215"/>
      <c r="VVU6" s="215"/>
      <c r="VVV6" s="215"/>
      <c r="VVW6" s="215"/>
      <c r="VVX6" s="215"/>
      <c r="VVY6" s="215"/>
      <c r="VVZ6" s="215"/>
      <c r="VWA6" s="215"/>
      <c r="VWB6" s="215"/>
      <c r="VWC6" s="215"/>
      <c r="VWD6" s="215"/>
      <c r="VWE6" s="215"/>
      <c r="VWF6" s="215"/>
      <c r="VWG6" s="215"/>
      <c r="VWH6" s="215"/>
      <c r="VWI6" s="215"/>
      <c r="VWJ6" s="215"/>
      <c r="VWK6" s="215"/>
      <c r="VWL6" s="215"/>
      <c r="VWM6" s="215"/>
      <c r="VWN6" s="215"/>
      <c r="VWO6" s="215"/>
      <c r="VWP6" s="215"/>
      <c r="VWQ6" s="215"/>
      <c r="VWR6" s="215"/>
      <c r="VWS6" s="215"/>
      <c r="VWT6" s="215"/>
      <c r="VWU6" s="215"/>
      <c r="VWV6" s="215"/>
      <c r="VWW6" s="215"/>
      <c r="VWX6" s="215"/>
      <c r="VWY6" s="215"/>
      <c r="VWZ6" s="215"/>
      <c r="VXA6" s="215"/>
      <c r="VXB6" s="215"/>
      <c r="VXC6" s="215"/>
      <c r="VXD6" s="215"/>
      <c r="VXE6" s="215"/>
      <c r="VXF6" s="215"/>
      <c r="VXG6" s="215"/>
      <c r="VXH6" s="215"/>
      <c r="VXI6" s="215"/>
      <c r="VXJ6" s="215"/>
      <c r="VXK6" s="215"/>
      <c r="VXL6" s="215"/>
      <c r="VXM6" s="215"/>
      <c r="VXN6" s="215"/>
      <c r="VXO6" s="215"/>
      <c r="VXP6" s="215"/>
      <c r="VXQ6" s="215"/>
      <c r="VXR6" s="215"/>
      <c r="VXS6" s="215"/>
      <c r="VXT6" s="215"/>
      <c r="VXU6" s="215"/>
      <c r="VXV6" s="215"/>
      <c r="VXW6" s="215"/>
      <c r="VXX6" s="215"/>
      <c r="VXY6" s="215"/>
      <c r="VXZ6" s="215"/>
      <c r="VYA6" s="215"/>
      <c r="VYB6" s="215"/>
      <c r="VYC6" s="215"/>
      <c r="VYD6" s="215"/>
      <c r="VYE6" s="215"/>
      <c r="VYF6" s="215"/>
      <c r="VYG6" s="215"/>
      <c r="VYH6" s="215"/>
      <c r="VYI6" s="215"/>
      <c r="VYJ6" s="215"/>
      <c r="VYK6" s="215"/>
      <c r="VYL6" s="215"/>
      <c r="VYM6" s="215"/>
      <c r="VYN6" s="215"/>
      <c r="VYO6" s="215"/>
      <c r="VYP6" s="215"/>
      <c r="VYQ6" s="215"/>
      <c r="VYR6" s="215"/>
      <c r="VYS6" s="215"/>
      <c r="VYT6" s="215"/>
      <c r="VYU6" s="215"/>
      <c r="VYV6" s="215"/>
      <c r="VYW6" s="215"/>
      <c r="VYX6" s="215"/>
      <c r="VYY6" s="215"/>
      <c r="VYZ6" s="215"/>
      <c r="VZA6" s="215"/>
      <c r="VZB6" s="215"/>
      <c r="VZC6" s="215"/>
      <c r="VZD6" s="215"/>
      <c r="VZE6" s="215"/>
      <c r="VZF6" s="215"/>
      <c r="VZG6" s="215"/>
      <c r="VZH6" s="215"/>
      <c r="VZI6" s="215"/>
      <c r="VZJ6" s="215"/>
      <c r="VZK6" s="215"/>
      <c r="VZL6" s="215"/>
      <c r="VZM6" s="215"/>
      <c r="VZN6" s="215"/>
      <c r="VZO6" s="215"/>
      <c r="VZP6" s="215"/>
      <c r="VZQ6" s="215"/>
      <c r="VZR6" s="215"/>
      <c r="VZS6" s="215"/>
      <c r="VZT6" s="215"/>
      <c r="VZU6" s="215"/>
      <c r="VZV6" s="215"/>
      <c r="VZW6" s="215"/>
      <c r="VZX6" s="215"/>
      <c r="VZY6" s="215"/>
      <c r="VZZ6" s="215"/>
      <c r="WAA6" s="215"/>
      <c r="WAB6" s="215"/>
      <c r="WAC6" s="215"/>
      <c r="WAD6" s="215"/>
      <c r="WAE6" s="215"/>
      <c r="WAF6" s="215"/>
      <c r="WAG6" s="215"/>
      <c r="WAH6" s="215"/>
      <c r="WAI6" s="215"/>
      <c r="WAJ6" s="215"/>
      <c r="WAK6" s="215"/>
      <c r="WAL6" s="215"/>
      <c r="WAM6" s="215"/>
      <c r="WAN6" s="215"/>
      <c r="WAO6" s="215"/>
      <c r="WAP6" s="215"/>
      <c r="WAQ6" s="215"/>
      <c r="WAR6" s="215"/>
      <c r="WAS6" s="215"/>
      <c r="WAT6" s="215"/>
      <c r="WAU6" s="215"/>
      <c r="WAV6" s="215"/>
      <c r="WAW6" s="215"/>
      <c r="WAX6" s="215"/>
      <c r="WAY6" s="215"/>
      <c r="WAZ6" s="215"/>
      <c r="WBA6" s="215"/>
      <c r="WBB6" s="215"/>
      <c r="WBC6" s="215"/>
      <c r="WBD6" s="215"/>
      <c r="WBE6" s="215"/>
      <c r="WBF6" s="215"/>
      <c r="WBG6" s="215"/>
      <c r="WBH6" s="215"/>
      <c r="WBI6" s="215"/>
      <c r="WBJ6" s="215"/>
      <c r="WBK6" s="215"/>
      <c r="WBL6" s="215"/>
      <c r="WBM6" s="215"/>
      <c r="WBN6" s="215"/>
      <c r="WBO6" s="215"/>
      <c r="WBP6" s="215"/>
      <c r="WBQ6" s="215"/>
      <c r="WBR6" s="215"/>
      <c r="WBS6" s="215"/>
      <c r="WBT6" s="215"/>
      <c r="WBU6" s="215"/>
      <c r="WBV6" s="215"/>
      <c r="WBW6" s="215"/>
      <c r="WBX6" s="215"/>
      <c r="WBY6" s="215"/>
      <c r="WBZ6" s="215"/>
      <c r="WCA6" s="215"/>
      <c r="WCB6" s="215"/>
      <c r="WCC6" s="215"/>
      <c r="WCD6" s="215"/>
      <c r="WCE6" s="215"/>
      <c r="WCF6" s="215"/>
      <c r="WCG6" s="215"/>
      <c r="WCH6" s="215"/>
      <c r="WCI6" s="215"/>
      <c r="WCJ6" s="215"/>
      <c r="WCK6" s="215"/>
      <c r="WCL6" s="215"/>
      <c r="WCM6" s="215"/>
      <c r="WCN6" s="215"/>
      <c r="WCO6" s="215"/>
      <c r="WCP6" s="215"/>
      <c r="WCQ6" s="215"/>
      <c r="WCR6" s="215"/>
      <c r="WCS6" s="215"/>
      <c r="WCT6" s="215"/>
      <c r="WCU6" s="215"/>
      <c r="WCV6" s="215"/>
      <c r="WCW6" s="215"/>
      <c r="WCX6" s="215"/>
      <c r="WCY6" s="215"/>
      <c r="WCZ6" s="215"/>
      <c r="WDA6" s="215"/>
      <c r="WDB6" s="215"/>
      <c r="WDC6" s="215"/>
      <c r="WDD6" s="215"/>
      <c r="WDE6" s="215"/>
      <c r="WDF6" s="215"/>
      <c r="WDG6" s="215"/>
      <c r="WDH6" s="215"/>
      <c r="WDI6" s="215"/>
      <c r="WDJ6" s="215"/>
      <c r="WDK6" s="215"/>
      <c r="WDL6" s="215"/>
      <c r="WDM6" s="215"/>
      <c r="WDN6" s="215"/>
      <c r="WDO6" s="215"/>
      <c r="WDP6" s="215"/>
      <c r="WDQ6" s="215"/>
      <c r="WDR6" s="215"/>
      <c r="WDS6" s="215"/>
      <c r="WDT6" s="215"/>
      <c r="WDU6" s="215"/>
      <c r="WDV6" s="215"/>
      <c r="WDW6" s="215"/>
      <c r="WDX6" s="215"/>
      <c r="WDY6" s="215"/>
      <c r="WDZ6" s="215"/>
      <c r="WEA6" s="215"/>
      <c r="WEB6" s="215"/>
      <c r="WEC6" s="215"/>
      <c r="WED6" s="215"/>
      <c r="WEE6" s="215"/>
      <c r="WEF6" s="215"/>
      <c r="WEG6" s="215"/>
      <c r="WEH6" s="215"/>
      <c r="WEI6" s="215"/>
      <c r="WEJ6" s="215"/>
      <c r="WEK6" s="215"/>
      <c r="WEL6" s="215"/>
      <c r="WEM6" s="215"/>
      <c r="WEN6" s="215"/>
      <c r="WEO6" s="215"/>
      <c r="WEP6" s="215"/>
      <c r="WEQ6" s="215"/>
      <c r="WER6" s="215"/>
      <c r="WES6" s="215"/>
      <c r="WET6" s="215"/>
      <c r="WEU6" s="215"/>
      <c r="WEV6" s="215"/>
      <c r="WEW6" s="215"/>
      <c r="WEX6" s="215"/>
      <c r="WEY6" s="215"/>
      <c r="WEZ6" s="215"/>
      <c r="WFA6" s="215"/>
      <c r="WFB6" s="215"/>
      <c r="WFC6" s="215"/>
      <c r="WFD6" s="215"/>
      <c r="WFE6" s="215"/>
      <c r="WFF6" s="215"/>
      <c r="WFG6" s="215"/>
      <c r="WFH6" s="215"/>
      <c r="WFI6" s="215"/>
      <c r="WFJ6" s="215"/>
      <c r="WFK6" s="215"/>
      <c r="WFL6" s="215"/>
      <c r="WFM6" s="215"/>
      <c r="WFN6" s="215"/>
      <c r="WFO6" s="215"/>
      <c r="WFP6" s="215"/>
      <c r="WFQ6" s="215"/>
      <c r="WFR6" s="215"/>
      <c r="WFS6" s="215"/>
      <c r="WFT6" s="215"/>
      <c r="WFU6" s="215"/>
      <c r="WFV6" s="215"/>
      <c r="WFW6" s="215"/>
      <c r="WFX6" s="215"/>
      <c r="WFY6" s="215"/>
      <c r="WFZ6" s="215"/>
      <c r="WGA6" s="215"/>
      <c r="WGB6" s="215"/>
      <c r="WGC6" s="215"/>
      <c r="WGD6" s="215"/>
      <c r="WGE6" s="215"/>
      <c r="WGF6" s="215"/>
      <c r="WGG6" s="215"/>
      <c r="WGH6" s="215"/>
      <c r="WGI6" s="215"/>
      <c r="WGJ6" s="215"/>
      <c r="WGK6" s="215"/>
      <c r="WGL6" s="215"/>
      <c r="WGM6" s="215"/>
      <c r="WGN6" s="215"/>
      <c r="WGO6" s="215"/>
      <c r="WGP6" s="215"/>
      <c r="WGQ6" s="215"/>
      <c r="WGR6" s="215"/>
      <c r="WGS6" s="215"/>
      <c r="WGT6" s="215"/>
      <c r="WGU6" s="215"/>
      <c r="WGV6" s="215"/>
      <c r="WGW6" s="215"/>
      <c r="WGX6" s="215"/>
      <c r="WGY6" s="215"/>
      <c r="WGZ6" s="215"/>
      <c r="WHA6" s="215"/>
      <c r="WHB6" s="215"/>
      <c r="WHC6" s="215"/>
      <c r="WHD6" s="215"/>
      <c r="WHE6" s="215"/>
      <c r="WHF6" s="215"/>
      <c r="WHG6" s="215"/>
      <c r="WHH6" s="215"/>
      <c r="WHI6" s="215"/>
      <c r="WHJ6" s="215"/>
      <c r="WHK6" s="215"/>
      <c r="WHL6" s="215"/>
      <c r="WHM6" s="215"/>
      <c r="WHN6" s="215"/>
      <c r="WHO6" s="215"/>
      <c r="WHP6" s="215"/>
      <c r="WHQ6" s="215"/>
      <c r="WHR6" s="215"/>
      <c r="WHS6" s="215"/>
      <c r="WHT6" s="215"/>
      <c r="WHU6" s="215"/>
      <c r="WHV6" s="215"/>
      <c r="WHW6" s="215"/>
      <c r="WHX6" s="215"/>
      <c r="WHY6" s="215"/>
      <c r="WHZ6" s="215"/>
      <c r="WIA6" s="215"/>
      <c r="WIB6" s="215"/>
      <c r="WIC6" s="215"/>
      <c r="WID6" s="215"/>
      <c r="WIE6" s="215"/>
      <c r="WIF6" s="215"/>
      <c r="WIG6" s="215"/>
      <c r="WIH6" s="215"/>
      <c r="WII6" s="215"/>
      <c r="WIJ6" s="215"/>
      <c r="WIK6" s="215"/>
      <c r="WIL6" s="215"/>
      <c r="WIM6" s="215"/>
      <c r="WIN6" s="215"/>
      <c r="WIO6" s="215"/>
      <c r="WIP6" s="215"/>
      <c r="WIQ6" s="215"/>
      <c r="WIR6" s="215"/>
      <c r="WIS6" s="215"/>
      <c r="WIT6" s="215"/>
      <c r="WIU6" s="215"/>
      <c r="WIV6" s="215"/>
      <c r="WIW6" s="215"/>
      <c r="WIX6" s="215"/>
      <c r="WIY6" s="215"/>
      <c r="WIZ6" s="215"/>
      <c r="WJA6" s="215"/>
      <c r="WJB6" s="215"/>
      <c r="WJC6" s="215"/>
      <c r="WJD6" s="215"/>
      <c r="WJE6" s="215"/>
      <c r="WJF6" s="215"/>
      <c r="WJG6" s="215"/>
      <c r="WJH6" s="215"/>
      <c r="WJI6" s="215"/>
      <c r="WJJ6" s="215"/>
      <c r="WJK6" s="215"/>
      <c r="WJL6" s="215"/>
      <c r="WJM6" s="215"/>
      <c r="WJN6" s="215"/>
      <c r="WJO6" s="215"/>
      <c r="WJP6" s="215"/>
      <c r="WJQ6" s="215"/>
      <c r="WJR6" s="215"/>
      <c r="WJS6" s="215"/>
      <c r="WJT6" s="215"/>
      <c r="WJU6" s="215"/>
      <c r="WJV6" s="215"/>
      <c r="WJW6" s="215"/>
      <c r="WJX6" s="215"/>
      <c r="WJY6" s="215"/>
      <c r="WJZ6" s="215"/>
      <c r="WKA6" s="215"/>
      <c r="WKB6" s="215"/>
      <c r="WKC6" s="215"/>
      <c r="WKD6" s="215"/>
      <c r="WKE6" s="215"/>
      <c r="WKF6" s="215"/>
      <c r="WKG6" s="215"/>
      <c r="WKH6" s="215"/>
      <c r="WKI6" s="215"/>
      <c r="WKJ6" s="215"/>
      <c r="WKK6" s="215"/>
      <c r="WKL6" s="215"/>
      <c r="WKM6" s="215"/>
      <c r="WKN6" s="215"/>
      <c r="WKO6" s="215"/>
      <c r="WKP6" s="215"/>
      <c r="WKQ6" s="215"/>
      <c r="WKR6" s="215"/>
      <c r="WKS6" s="215"/>
      <c r="WKT6" s="215"/>
      <c r="WKU6" s="215"/>
      <c r="WKV6" s="215"/>
      <c r="WKW6" s="215"/>
      <c r="WKX6" s="215"/>
      <c r="WKY6" s="215"/>
      <c r="WKZ6" s="215"/>
      <c r="WLA6" s="215"/>
      <c r="WLB6" s="215"/>
      <c r="WLC6" s="215"/>
      <c r="WLD6" s="215"/>
      <c r="WLE6" s="215"/>
      <c r="WLF6" s="215"/>
      <c r="WLG6" s="215"/>
      <c r="WLH6" s="215"/>
      <c r="WLI6" s="215"/>
      <c r="WLJ6" s="215"/>
      <c r="WLK6" s="215"/>
      <c r="WLL6" s="215"/>
      <c r="WLM6" s="215"/>
      <c r="WLN6" s="215"/>
      <c r="WLO6" s="215"/>
      <c r="WLP6" s="215"/>
      <c r="WLQ6" s="215"/>
      <c r="WLR6" s="215"/>
      <c r="WLS6" s="215"/>
      <c r="WLT6" s="215"/>
      <c r="WLU6" s="215"/>
      <c r="WLV6" s="215"/>
      <c r="WLW6" s="215"/>
      <c r="WLX6" s="215"/>
      <c r="WLY6" s="215"/>
      <c r="WLZ6" s="215"/>
      <c r="WMA6" s="215"/>
      <c r="WMB6" s="215"/>
      <c r="WMC6" s="215"/>
      <c r="WMD6" s="215"/>
      <c r="WME6" s="215"/>
      <c r="WMF6" s="215"/>
      <c r="WMG6" s="215"/>
      <c r="WMH6" s="215"/>
      <c r="WMI6" s="215"/>
      <c r="WMJ6" s="215"/>
      <c r="WMK6" s="215"/>
      <c r="WML6" s="215"/>
      <c r="WMM6" s="215"/>
      <c r="WMN6" s="215"/>
      <c r="WMO6" s="215"/>
      <c r="WMP6" s="215"/>
      <c r="WMQ6" s="215"/>
      <c r="WMR6" s="215"/>
      <c r="WMS6" s="215"/>
      <c r="WMT6" s="215"/>
      <c r="WMU6" s="215"/>
      <c r="WMV6" s="215"/>
      <c r="WMW6" s="215"/>
      <c r="WMX6" s="215"/>
      <c r="WMY6" s="215"/>
      <c r="WMZ6" s="215"/>
      <c r="WNA6" s="215"/>
      <c r="WNB6" s="215"/>
      <c r="WNC6" s="215"/>
      <c r="WND6" s="215"/>
      <c r="WNE6" s="215"/>
      <c r="WNF6" s="215"/>
      <c r="WNG6" s="215"/>
      <c r="WNH6" s="215"/>
      <c r="WNI6" s="215"/>
      <c r="WNJ6" s="215"/>
      <c r="WNK6" s="215"/>
      <c r="WNL6" s="215"/>
      <c r="WNM6" s="215"/>
      <c r="WNN6" s="215"/>
      <c r="WNO6" s="215"/>
      <c r="WNP6" s="215"/>
      <c r="WNQ6" s="215"/>
      <c r="WNR6" s="215"/>
      <c r="WNS6" s="215"/>
      <c r="WNT6" s="215"/>
      <c r="WNU6" s="215"/>
      <c r="WNV6" s="215"/>
      <c r="WNW6" s="215"/>
      <c r="WNX6" s="215"/>
      <c r="WNY6" s="215"/>
      <c r="WNZ6" s="215"/>
      <c r="WOA6" s="215"/>
      <c r="WOB6" s="215"/>
      <c r="WOC6" s="215"/>
      <c r="WOD6" s="215"/>
      <c r="WOE6" s="215"/>
      <c r="WOF6" s="215"/>
      <c r="WOG6" s="215"/>
      <c r="WOH6" s="215"/>
      <c r="WOI6" s="215"/>
      <c r="WOJ6" s="215"/>
      <c r="WOK6" s="215"/>
      <c r="WOL6" s="215"/>
      <c r="WOM6" s="215"/>
      <c r="WON6" s="215"/>
      <c r="WOO6" s="215"/>
      <c r="WOP6" s="215"/>
      <c r="WOQ6" s="215"/>
      <c r="WOR6" s="215"/>
      <c r="WOS6" s="215"/>
      <c r="WOT6" s="215"/>
      <c r="WOU6" s="215"/>
      <c r="WOV6" s="215"/>
      <c r="WOW6" s="215"/>
      <c r="WOX6" s="215"/>
      <c r="WOY6" s="215"/>
      <c r="WOZ6" s="215"/>
      <c r="WPA6" s="215"/>
      <c r="WPB6" s="215"/>
      <c r="WPC6" s="215"/>
      <c r="WPD6" s="215"/>
      <c r="WPE6" s="215"/>
      <c r="WPF6" s="215"/>
      <c r="WPG6" s="215"/>
      <c r="WPH6" s="215"/>
      <c r="WPI6" s="215"/>
      <c r="WPJ6" s="215"/>
      <c r="WPK6" s="215"/>
      <c r="WPL6" s="215"/>
      <c r="WPM6" s="215"/>
      <c r="WPN6" s="215"/>
      <c r="WPO6" s="215"/>
      <c r="WPP6" s="215"/>
      <c r="WPQ6" s="215"/>
      <c r="WPR6" s="215"/>
      <c r="WPS6" s="215"/>
      <c r="WPT6" s="215"/>
      <c r="WPU6" s="215"/>
      <c r="WPV6" s="215"/>
      <c r="WPW6" s="215"/>
      <c r="WPX6" s="215"/>
      <c r="WPY6" s="215"/>
      <c r="WPZ6" s="215"/>
      <c r="WQA6" s="215"/>
      <c r="WQB6" s="215"/>
      <c r="WQC6" s="215"/>
      <c r="WQD6" s="215"/>
      <c r="WQE6" s="215"/>
      <c r="WQF6" s="215"/>
      <c r="WQG6" s="215"/>
      <c r="WQH6" s="215"/>
      <c r="WQI6" s="215"/>
      <c r="WQJ6" s="215"/>
      <c r="WQK6" s="215"/>
      <c r="WQL6" s="215"/>
      <c r="WQM6" s="215"/>
      <c r="WQN6" s="215"/>
      <c r="WQO6" s="215"/>
      <c r="WQP6" s="215"/>
      <c r="WQQ6" s="215"/>
      <c r="WQR6" s="215"/>
      <c r="WQS6" s="215"/>
      <c r="WQT6" s="215"/>
      <c r="WQU6" s="215"/>
      <c r="WQV6" s="215"/>
      <c r="WQW6" s="215"/>
      <c r="WQX6" s="215"/>
      <c r="WQY6" s="215"/>
      <c r="WQZ6" s="215"/>
      <c r="WRA6" s="215"/>
      <c r="WRB6" s="215"/>
      <c r="WRC6" s="215"/>
      <c r="WRD6" s="215"/>
      <c r="WRE6" s="215"/>
      <c r="WRF6" s="215"/>
      <c r="WRG6" s="215"/>
      <c r="WRH6" s="215"/>
      <c r="WRI6" s="215"/>
      <c r="WRJ6" s="215"/>
      <c r="WRK6" s="215"/>
      <c r="WRL6" s="215"/>
      <c r="WRM6" s="215"/>
      <c r="WRN6" s="215"/>
      <c r="WRO6" s="215"/>
      <c r="WRP6" s="215"/>
      <c r="WRQ6" s="215"/>
      <c r="WRR6" s="215"/>
      <c r="WRS6" s="215"/>
      <c r="WRT6" s="215"/>
      <c r="WRU6" s="215"/>
      <c r="WRV6" s="215"/>
      <c r="WRW6" s="215"/>
      <c r="WRX6" s="215"/>
      <c r="WRY6" s="215"/>
      <c r="WRZ6" s="215"/>
      <c r="WSA6" s="215"/>
      <c r="WSB6" s="215"/>
      <c r="WSC6" s="215"/>
      <c r="WSD6" s="215"/>
      <c r="WSE6" s="215"/>
      <c r="WSF6" s="215"/>
      <c r="WSG6" s="215"/>
      <c r="WSH6" s="215"/>
      <c r="WSI6" s="215"/>
      <c r="WSJ6" s="215"/>
      <c r="WSK6" s="215"/>
      <c r="WSL6" s="215"/>
      <c r="WSM6" s="215"/>
      <c r="WSN6" s="215"/>
      <c r="WSO6" s="215"/>
      <c r="WSP6" s="215"/>
      <c r="WSQ6" s="215"/>
      <c r="WSR6" s="215"/>
      <c r="WSS6" s="215"/>
      <c r="WST6" s="215"/>
      <c r="WSU6" s="215"/>
      <c r="WSV6" s="215"/>
      <c r="WSW6" s="215"/>
      <c r="WSX6" s="215"/>
      <c r="WSY6" s="215"/>
      <c r="WSZ6" s="215"/>
      <c r="WTA6" s="215"/>
      <c r="WTB6" s="215"/>
      <c r="WTC6" s="215"/>
      <c r="WTD6" s="215"/>
      <c r="WTE6" s="215"/>
      <c r="WTF6" s="215"/>
      <c r="WTG6" s="215"/>
      <c r="WTH6" s="215"/>
      <c r="WTI6" s="215"/>
      <c r="WTJ6" s="215"/>
      <c r="WTK6" s="215"/>
      <c r="WTL6" s="215"/>
      <c r="WTM6" s="215"/>
      <c r="WTN6" s="215"/>
      <c r="WTO6" s="215"/>
      <c r="WTP6" s="215"/>
      <c r="WTQ6" s="215"/>
      <c r="WTR6" s="215"/>
      <c r="WTS6" s="215"/>
      <c r="WTT6" s="215"/>
      <c r="WTU6" s="215"/>
      <c r="WTV6" s="215"/>
      <c r="WTW6" s="215"/>
      <c r="WTX6" s="215"/>
      <c r="WTY6" s="215"/>
      <c r="WTZ6" s="215"/>
      <c r="WUA6" s="215"/>
      <c r="WUB6" s="215"/>
      <c r="WUC6" s="215"/>
      <c r="WUD6" s="215"/>
      <c r="WUE6" s="215"/>
      <c r="WUF6" s="215"/>
      <c r="WUG6" s="215"/>
      <c r="WUH6" s="215"/>
      <c r="WUI6" s="215"/>
      <c r="WUJ6" s="215"/>
      <c r="WUK6" s="215"/>
      <c r="WUL6" s="215"/>
      <c r="WUM6" s="215"/>
      <c r="WUN6" s="215"/>
      <c r="WUO6" s="215"/>
      <c r="WUP6" s="215"/>
      <c r="WUQ6" s="215"/>
      <c r="WUR6" s="215"/>
      <c r="WUS6" s="215"/>
      <c r="WUT6" s="215"/>
      <c r="WUU6" s="215"/>
      <c r="WUV6" s="215"/>
      <c r="WUW6" s="215"/>
      <c r="WUX6" s="215"/>
      <c r="WUY6" s="215"/>
      <c r="WUZ6" s="215"/>
      <c r="WVA6" s="215"/>
      <c r="WVB6" s="215"/>
      <c r="WVC6" s="215"/>
      <c r="WVD6" s="215"/>
      <c r="WVE6" s="215"/>
      <c r="WVF6" s="215"/>
      <c r="WVG6" s="215"/>
      <c r="WVH6" s="215"/>
      <c r="WVI6" s="215"/>
      <c r="WVJ6" s="215"/>
      <c r="WVK6" s="215"/>
      <c r="WVL6" s="215"/>
      <c r="WVM6" s="215"/>
      <c r="WVN6" s="215"/>
      <c r="WVO6" s="215"/>
      <c r="WVP6" s="215"/>
      <c r="WVQ6" s="215"/>
      <c r="WVR6" s="215"/>
      <c r="WVS6" s="215"/>
      <c r="WVT6" s="215"/>
      <c r="WVU6" s="215"/>
      <c r="WVV6" s="215"/>
      <c r="WVW6" s="215"/>
      <c r="WVX6" s="215"/>
      <c r="WVY6" s="215"/>
      <c r="WVZ6" s="215"/>
      <c r="WWA6" s="215"/>
      <c r="WWB6" s="215"/>
      <c r="WWC6" s="215"/>
      <c r="WWD6" s="215"/>
      <c r="WWE6" s="215"/>
      <c r="WWF6" s="215"/>
      <c r="WWG6" s="215"/>
      <c r="WWH6" s="215"/>
      <c r="WWI6" s="215"/>
      <c r="WWJ6" s="215"/>
      <c r="WWK6" s="215"/>
      <c r="WWL6" s="215"/>
      <c r="WWM6" s="215"/>
      <c r="WWN6" s="215"/>
      <c r="WWO6" s="215"/>
      <c r="WWP6" s="215"/>
      <c r="WWQ6" s="215"/>
      <c r="WWR6" s="215"/>
      <c r="WWS6" s="215"/>
      <c r="WWT6" s="215"/>
      <c r="WWU6" s="215"/>
      <c r="WWV6" s="215"/>
      <c r="WWW6" s="215"/>
      <c r="WWX6" s="215"/>
      <c r="WWY6" s="215"/>
      <c r="WWZ6" s="215"/>
      <c r="WXA6" s="215"/>
      <c r="WXB6" s="215"/>
      <c r="WXC6" s="215"/>
      <c r="WXD6" s="215"/>
      <c r="WXE6" s="215"/>
      <c r="WXF6" s="215"/>
      <c r="WXG6" s="215"/>
      <c r="WXH6" s="215"/>
      <c r="WXI6" s="215"/>
      <c r="WXJ6" s="215"/>
      <c r="WXK6" s="215"/>
      <c r="WXL6" s="215"/>
      <c r="WXM6" s="215"/>
      <c r="WXN6" s="215"/>
      <c r="WXO6" s="215"/>
      <c r="WXP6" s="215"/>
      <c r="WXQ6" s="215"/>
      <c r="WXR6" s="215"/>
      <c r="WXS6" s="215"/>
      <c r="WXT6" s="215"/>
      <c r="WXU6" s="215"/>
      <c r="WXV6" s="215"/>
      <c r="WXW6" s="215"/>
      <c r="WXX6" s="215"/>
      <c r="WXY6" s="215"/>
      <c r="WXZ6" s="215"/>
      <c r="WYA6" s="215"/>
      <c r="WYB6" s="215"/>
      <c r="WYC6" s="215"/>
      <c r="WYD6" s="215"/>
      <c r="WYE6" s="215"/>
      <c r="WYF6" s="215"/>
      <c r="WYG6" s="215"/>
      <c r="WYH6" s="215"/>
      <c r="WYI6" s="215"/>
      <c r="WYJ6" s="215"/>
      <c r="WYK6" s="215"/>
      <c r="WYL6" s="215"/>
      <c r="WYM6" s="215"/>
      <c r="WYN6" s="215"/>
      <c r="WYO6" s="215"/>
      <c r="WYP6" s="215"/>
      <c r="WYQ6" s="215"/>
      <c r="WYR6" s="215"/>
      <c r="WYS6" s="215"/>
      <c r="WYT6" s="215"/>
      <c r="WYU6" s="215"/>
      <c r="WYV6" s="215"/>
      <c r="WYW6" s="215"/>
      <c r="WYX6" s="215"/>
      <c r="WYY6" s="215"/>
      <c r="WYZ6" s="215"/>
      <c r="WZA6" s="215"/>
      <c r="WZB6" s="215"/>
      <c r="WZC6" s="215"/>
      <c r="WZD6" s="215"/>
      <c r="WZE6" s="215"/>
      <c r="WZF6" s="215"/>
      <c r="WZG6" s="215"/>
      <c r="WZH6" s="215"/>
      <c r="WZI6" s="215"/>
      <c r="WZJ6" s="215"/>
      <c r="WZK6" s="215"/>
      <c r="WZL6" s="215"/>
      <c r="WZM6" s="215"/>
      <c r="WZN6" s="215"/>
      <c r="WZO6" s="215"/>
      <c r="WZP6" s="215"/>
      <c r="WZQ6" s="215"/>
      <c r="WZR6" s="215"/>
      <c r="WZS6" s="215"/>
      <c r="WZT6" s="215"/>
      <c r="WZU6" s="215"/>
      <c r="WZV6" s="215"/>
      <c r="WZW6" s="215"/>
      <c r="WZX6" s="215"/>
      <c r="WZY6" s="215"/>
      <c r="WZZ6" s="215"/>
      <c r="XAA6" s="215"/>
      <c r="XAB6" s="215"/>
      <c r="XAC6" s="215"/>
      <c r="XAD6" s="215"/>
      <c r="XAE6" s="215"/>
      <c r="XAF6" s="215"/>
      <c r="XAG6" s="215"/>
      <c r="XAH6" s="215"/>
      <c r="XAI6" s="215"/>
      <c r="XAJ6" s="215"/>
      <c r="XAK6" s="215"/>
      <c r="XAL6" s="215"/>
      <c r="XAM6" s="215"/>
      <c r="XAN6" s="215"/>
      <c r="XAO6" s="215"/>
      <c r="XAP6" s="215"/>
      <c r="XAQ6" s="215"/>
      <c r="XAR6" s="215"/>
      <c r="XAS6" s="215"/>
      <c r="XAT6" s="215"/>
      <c r="XAU6" s="215"/>
      <c r="XAV6" s="215"/>
      <c r="XAW6" s="215"/>
      <c r="XAX6" s="215"/>
      <c r="XAY6" s="215"/>
      <c r="XAZ6" s="215"/>
      <c r="XBA6" s="215"/>
      <c r="XBB6" s="215"/>
      <c r="XBC6" s="215"/>
      <c r="XBD6" s="215"/>
      <c r="XBE6" s="215"/>
      <c r="XBF6" s="215"/>
      <c r="XBG6" s="215"/>
      <c r="XBH6" s="215"/>
      <c r="XBI6" s="215"/>
      <c r="XBJ6" s="215"/>
      <c r="XBK6" s="215"/>
      <c r="XBL6" s="215"/>
      <c r="XBM6" s="215"/>
      <c r="XBN6" s="215"/>
      <c r="XBO6" s="215"/>
      <c r="XBP6" s="215"/>
      <c r="XBQ6" s="215"/>
      <c r="XBR6" s="215"/>
      <c r="XBS6" s="215"/>
      <c r="XBT6" s="215"/>
      <c r="XBU6" s="215"/>
      <c r="XBV6" s="215"/>
      <c r="XBW6" s="215"/>
      <c r="XBX6" s="215"/>
      <c r="XBY6" s="215"/>
      <c r="XBZ6" s="215"/>
      <c r="XCA6" s="215"/>
      <c r="XCB6" s="215"/>
      <c r="XCC6" s="215"/>
      <c r="XCD6" s="215"/>
      <c r="XCE6" s="215"/>
      <c r="XCF6" s="215"/>
      <c r="XCG6" s="215"/>
      <c r="XCH6" s="215"/>
      <c r="XCI6" s="215"/>
      <c r="XCJ6" s="215"/>
      <c r="XCK6" s="215"/>
      <c r="XCL6" s="215"/>
      <c r="XCM6" s="215"/>
      <c r="XCN6" s="215"/>
      <c r="XCO6" s="215"/>
      <c r="XCP6" s="215"/>
      <c r="XCQ6" s="215"/>
      <c r="XCR6" s="215"/>
      <c r="XCS6" s="215"/>
      <c r="XCT6" s="215"/>
      <c r="XCU6" s="215"/>
      <c r="XCV6" s="215"/>
      <c r="XCW6" s="215"/>
      <c r="XCX6" s="215"/>
      <c r="XCY6" s="215"/>
      <c r="XCZ6" s="215"/>
      <c r="XDA6" s="215"/>
      <c r="XDB6" s="215"/>
      <c r="XDC6" s="215"/>
      <c r="XDD6" s="215"/>
      <c r="XDE6" s="215"/>
      <c r="XDF6" s="215"/>
      <c r="XDG6" s="215"/>
      <c r="XDH6" s="215"/>
      <c r="XDI6" s="215"/>
      <c r="XDJ6" s="215"/>
      <c r="XDK6" s="215"/>
      <c r="XDL6" s="215"/>
      <c r="XDM6" s="215"/>
      <c r="XDN6" s="215"/>
      <c r="XDO6" s="215"/>
      <c r="XDP6" s="215"/>
      <c r="XDQ6" s="215"/>
      <c r="XDR6" s="215"/>
      <c r="XDS6" s="215"/>
      <c r="XDT6" s="215"/>
      <c r="XDU6" s="215"/>
      <c r="XDV6" s="215"/>
      <c r="XDW6" s="215"/>
      <c r="XDX6" s="215"/>
      <c r="XDY6" s="215"/>
      <c r="XDZ6" s="215"/>
      <c r="XEA6" s="215"/>
      <c r="XEB6" s="215"/>
      <c r="XEC6" s="215"/>
      <c r="XED6" s="215"/>
      <c r="XEE6" s="215"/>
      <c r="XEF6" s="215"/>
      <c r="XEG6" s="215"/>
      <c r="XEH6" s="215"/>
      <c r="XEI6" s="215"/>
      <c r="XEJ6" s="215"/>
      <c r="XEK6" s="215"/>
      <c r="XEL6" s="215"/>
      <c r="XEM6" s="215"/>
      <c r="XEN6" s="215"/>
      <c r="XEO6" s="215"/>
      <c r="XEP6" s="215"/>
      <c r="XEQ6" s="215"/>
      <c r="XER6" s="215"/>
      <c r="XES6" s="215"/>
      <c r="XET6" s="215"/>
      <c r="XEU6" s="215"/>
      <c r="XEV6" s="215"/>
      <c r="XEW6" s="215"/>
      <c r="XEX6" s="215"/>
      <c r="XEY6" s="215"/>
    </row>
    <row r="7" s="195" customFormat="1" ht="36" customHeight="1" spans="1:3">
      <c r="A7" s="216">
        <v>1</v>
      </c>
      <c r="B7" s="217" t="s">
        <v>1965</v>
      </c>
      <c r="C7" s="218"/>
    </row>
    <row r="8" s="196" customFormat="1" ht="36" customHeight="1" spans="1:16379">
      <c r="A8" s="216">
        <v>2</v>
      </c>
      <c r="B8" s="217" t="s">
        <v>1966</v>
      </c>
      <c r="C8" s="212"/>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c r="IW8" s="215"/>
      <c r="IX8" s="215"/>
      <c r="IY8" s="215"/>
      <c r="IZ8" s="215"/>
      <c r="JA8" s="215"/>
      <c r="JB8" s="215"/>
      <c r="JC8" s="215"/>
      <c r="JD8" s="215"/>
      <c r="JE8" s="215"/>
      <c r="JF8" s="215"/>
      <c r="JG8" s="215"/>
      <c r="JH8" s="215"/>
      <c r="JI8" s="215"/>
      <c r="JJ8" s="215"/>
      <c r="JK8" s="215"/>
      <c r="JL8" s="215"/>
      <c r="JM8" s="215"/>
      <c r="JN8" s="215"/>
      <c r="JO8" s="215"/>
      <c r="JP8" s="215"/>
      <c r="JQ8" s="215"/>
      <c r="JR8" s="215"/>
      <c r="JS8" s="215"/>
      <c r="JT8" s="215"/>
      <c r="JU8" s="215"/>
      <c r="JV8" s="215"/>
      <c r="JW8" s="215"/>
      <c r="JX8" s="215"/>
      <c r="JY8" s="215"/>
      <c r="JZ8" s="215"/>
      <c r="KA8" s="215"/>
      <c r="KB8" s="215"/>
      <c r="KC8" s="215"/>
      <c r="KD8" s="215"/>
      <c r="KE8" s="215"/>
      <c r="KF8" s="215"/>
      <c r="KG8" s="215"/>
      <c r="KH8" s="215"/>
      <c r="KI8" s="215"/>
      <c r="KJ8" s="215"/>
      <c r="KK8" s="215"/>
      <c r="KL8" s="215"/>
      <c r="KM8" s="215"/>
      <c r="KN8" s="215"/>
      <c r="KO8" s="215"/>
      <c r="KP8" s="215"/>
      <c r="KQ8" s="215"/>
      <c r="KR8" s="215"/>
      <c r="KS8" s="215"/>
      <c r="KT8" s="215"/>
      <c r="KU8" s="215"/>
      <c r="KV8" s="215"/>
      <c r="KW8" s="215"/>
      <c r="KX8" s="215"/>
      <c r="KY8" s="215"/>
      <c r="KZ8" s="215"/>
      <c r="LA8" s="215"/>
      <c r="LB8" s="215"/>
      <c r="LC8" s="215"/>
      <c r="LD8" s="215"/>
      <c r="LE8" s="215"/>
      <c r="LF8" s="215"/>
      <c r="LG8" s="215"/>
      <c r="LH8" s="215"/>
      <c r="LI8" s="215"/>
      <c r="LJ8" s="215"/>
      <c r="LK8" s="215"/>
      <c r="LL8" s="215"/>
      <c r="LM8" s="215"/>
      <c r="LN8" s="215"/>
      <c r="LO8" s="215"/>
      <c r="LP8" s="215"/>
      <c r="LQ8" s="215"/>
      <c r="LR8" s="215"/>
      <c r="LS8" s="215"/>
      <c r="LT8" s="215"/>
      <c r="LU8" s="215"/>
      <c r="LV8" s="215"/>
      <c r="LW8" s="215"/>
      <c r="LX8" s="215"/>
      <c r="LY8" s="215"/>
      <c r="LZ8" s="215"/>
      <c r="MA8" s="215"/>
      <c r="MB8" s="215"/>
      <c r="MC8" s="215"/>
      <c r="MD8" s="215"/>
      <c r="ME8" s="215"/>
      <c r="MF8" s="215"/>
      <c r="MG8" s="215"/>
      <c r="MH8" s="215"/>
      <c r="MI8" s="215"/>
      <c r="MJ8" s="215"/>
      <c r="MK8" s="215"/>
      <c r="ML8" s="215"/>
      <c r="MM8" s="215"/>
      <c r="MN8" s="215"/>
      <c r="MO8" s="215"/>
      <c r="MP8" s="215"/>
      <c r="MQ8" s="215"/>
      <c r="MR8" s="215"/>
      <c r="MS8" s="215"/>
      <c r="MT8" s="215"/>
      <c r="MU8" s="215"/>
      <c r="MV8" s="215"/>
      <c r="MW8" s="215"/>
      <c r="MX8" s="215"/>
      <c r="MY8" s="215"/>
      <c r="MZ8" s="215"/>
      <c r="NA8" s="215"/>
      <c r="NB8" s="215"/>
      <c r="NC8" s="215"/>
      <c r="ND8" s="215"/>
      <c r="NE8" s="215"/>
      <c r="NF8" s="215"/>
      <c r="NG8" s="215"/>
      <c r="NH8" s="215"/>
      <c r="NI8" s="215"/>
      <c r="NJ8" s="215"/>
      <c r="NK8" s="215"/>
      <c r="NL8" s="215"/>
      <c r="NM8" s="215"/>
      <c r="NN8" s="215"/>
      <c r="NO8" s="215"/>
      <c r="NP8" s="215"/>
      <c r="NQ8" s="215"/>
      <c r="NR8" s="215"/>
      <c r="NS8" s="215"/>
      <c r="NT8" s="215"/>
      <c r="NU8" s="215"/>
      <c r="NV8" s="215"/>
      <c r="NW8" s="215"/>
      <c r="NX8" s="215"/>
      <c r="NY8" s="215"/>
      <c r="NZ8" s="215"/>
      <c r="OA8" s="215"/>
      <c r="OB8" s="215"/>
      <c r="OC8" s="215"/>
      <c r="OD8" s="215"/>
      <c r="OE8" s="215"/>
      <c r="OF8" s="215"/>
      <c r="OG8" s="215"/>
      <c r="OH8" s="215"/>
      <c r="OI8" s="215"/>
      <c r="OJ8" s="215"/>
      <c r="OK8" s="215"/>
      <c r="OL8" s="215"/>
      <c r="OM8" s="215"/>
      <c r="ON8" s="215"/>
      <c r="OO8" s="215"/>
      <c r="OP8" s="215"/>
      <c r="OQ8" s="215"/>
      <c r="OR8" s="215"/>
      <c r="OS8" s="215"/>
      <c r="OT8" s="215"/>
      <c r="OU8" s="215"/>
      <c r="OV8" s="215"/>
      <c r="OW8" s="215"/>
      <c r="OX8" s="215"/>
      <c r="OY8" s="215"/>
      <c r="OZ8" s="215"/>
      <c r="PA8" s="215"/>
      <c r="PB8" s="215"/>
      <c r="PC8" s="215"/>
      <c r="PD8" s="215"/>
      <c r="PE8" s="215"/>
      <c r="PF8" s="215"/>
      <c r="PG8" s="215"/>
      <c r="PH8" s="215"/>
      <c r="PI8" s="215"/>
      <c r="PJ8" s="215"/>
      <c r="PK8" s="215"/>
      <c r="PL8" s="215"/>
      <c r="PM8" s="215"/>
      <c r="PN8" s="215"/>
      <c r="PO8" s="215"/>
      <c r="PP8" s="215"/>
      <c r="PQ8" s="215"/>
      <c r="PR8" s="215"/>
      <c r="PS8" s="215"/>
      <c r="PT8" s="215"/>
      <c r="PU8" s="215"/>
      <c r="PV8" s="215"/>
      <c r="PW8" s="215"/>
      <c r="PX8" s="215"/>
      <c r="PY8" s="215"/>
      <c r="PZ8" s="215"/>
      <c r="QA8" s="215"/>
      <c r="QB8" s="215"/>
      <c r="QC8" s="215"/>
      <c r="QD8" s="215"/>
      <c r="QE8" s="215"/>
      <c r="QF8" s="215"/>
      <c r="QG8" s="215"/>
      <c r="QH8" s="215"/>
      <c r="QI8" s="215"/>
      <c r="QJ8" s="215"/>
      <c r="QK8" s="215"/>
      <c r="QL8" s="215"/>
      <c r="QM8" s="215"/>
      <c r="QN8" s="215"/>
      <c r="QO8" s="215"/>
      <c r="QP8" s="215"/>
      <c r="QQ8" s="215"/>
      <c r="QR8" s="215"/>
      <c r="QS8" s="215"/>
      <c r="QT8" s="215"/>
      <c r="QU8" s="215"/>
      <c r="QV8" s="215"/>
      <c r="QW8" s="215"/>
      <c r="QX8" s="215"/>
      <c r="QY8" s="215"/>
      <c r="QZ8" s="215"/>
      <c r="RA8" s="215"/>
      <c r="RB8" s="215"/>
      <c r="RC8" s="215"/>
      <c r="RD8" s="215"/>
      <c r="RE8" s="215"/>
      <c r="RF8" s="215"/>
      <c r="RG8" s="215"/>
      <c r="RH8" s="215"/>
      <c r="RI8" s="215"/>
      <c r="RJ8" s="215"/>
      <c r="RK8" s="215"/>
      <c r="RL8" s="215"/>
      <c r="RM8" s="215"/>
      <c r="RN8" s="215"/>
      <c r="RO8" s="215"/>
      <c r="RP8" s="215"/>
      <c r="RQ8" s="215"/>
      <c r="RR8" s="215"/>
      <c r="RS8" s="215"/>
      <c r="RT8" s="215"/>
      <c r="RU8" s="215"/>
      <c r="RV8" s="215"/>
      <c r="RW8" s="215"/>
      <c r="RX8" s="215"/>
      <c r="RY8" s="215"/>
      <c r="RZ8" s="215"/>
      <c r="SA8" s="215"/>
      <c r="SB8" s="215"/>
      <c r="SC8" s="215"/>
      <c r="SD8" s="215"/>
      <c r="SE8" s="215"/>
      <c r="SF8" s="215"/>
      <c r="SG8" s="215"/>
      <c r="SH8" s="215"/>
      <c r="SI8" s="215"/>
      <c r="SJ8" s="215"/>
      <c r="SK8" s="215"/>
      <c r="SL8" s="215"/>
      <c r="SM8" s="215"/>
      <c r="SN8" s="215"/>
      <c r="SO8" s="215"/>
      <c r="SP8" s="215"/>
      <c r="SQ8" s="215"/>
      <c r="SR8" s="215"/>
      <c r="SS8" s="215"/>
      <c r="ST8" s="215"/>
      <c r="SU8" s="215"/>
      <c r="SV8" s="215"/>
      <c r="SW8" s="215"/>
      <c r="SX8" s="215"/>
      <c r="SY8" s="215"/>
      <c r="SZ8" s="215"/>
      <c r="TA8" s="215"/>
      <c r="TB8" s="215"/>
      <c r="TC8" s="215"/>
      <c r="TD8" s="215"/>
      <c r="TE8" s="215"/>
      <c r="TF8" s="215"/>
      <c r="TG8" s="215"/>
      <c r="TH8" s="215"/>
      <c r="TI8" s="215"/>
      <c r="TJ8" s="215"/>
      <c r="TK8" s="215"/>
      <c r="TL8" s="215"/>
      <c r="TM8" s="215"/>
      <c r="TN8" s="215"/>
      <c r="TO8" s="215"/>
      <c r="TP8" s="215"/>
      <c r="TQ8" s="215"/>
      <c r="TR8" s="215"/>
      <c r="TS8" s="215"/>
      <c r="TT8" s="215"/>
      <c r="TU8" s="215"/>
      <c r="TV8" s="215"/>
      <c r="TW8" s="215"/>
      <c r="TX8" s="215"/>
      <c r="TY8" s="215"/>
      <c r="TZ8" s="215"/>
      <c r="UA8" s="215"/>
      <c r="UB8" s="215"/>
      <c r="UC8" s="215"/>
      <c r="UD8" s="215"/>
      <c r="UE8" s="215"/>
      <c r="UF8" s="215"/>
      <c r="UG8" s="215"/>
      <c r="UH8" s="215"/>
      <c r="UI8" s="215"/>
      <c r="UJ8" s="215"/>
      <c r="UK8" s="215"/>
      <c r="UL8" s="215"/>
      <c r="UM8" s="215"/>
      <c r="UN8" s="215"/>
      <c r="UO8" s="215"/>
      <c r="UP8" s="215"/>
      <c r="UQ8" s="215"/>
      <c r="UR8" s="215"/>
      <c r="US8" s="215"/>
      <c r="UT8" s="215"/>
      <c r="UU8" s="215"/>
      <c r="UV8" s="215"/>
      <c r="UW8" s="215"/>
      <c r="UX8" s="215"/>
      <c r="UY8" s="215"/>
      <c r="UZ8" s="215"/>
      <c r="VA8" s="215"/>
      <c r="VB8" s="215"/>
      <c r="VC8" s="215"/>
      <c r="VD8" s="215"/>
      <c r="VE8" s="215"/>
      <c r="VF8" s="215"/>
      <c r="VG8" s="215"/>
      <c r="VH8" s="215"/>
      <c r="VI8" s="215"/>
      <c r="VJ8" s="215"/>
      <c r="VK8" s="215"/>
      <c r="VL8" s="215"/>
      <c r="VM8" s="215"/>
      <c r="VN8" s="215"/>
      <c r="VO8" s="215"/>
      <c r="VP8" s="215"/>
      <c r="VQ8" s="215"/>
      <c r="VR8" s="215"/>
      <c r="VS8" s="215"/>
      <c r="VT8" s="215"/>
      <c r="VU8" s="215"/>
      <c r="VV8" s="215"/>
      <c r="VW8" s="215"/>
      <c r="VX8" s="215"/>
      <c r="VY8" s="215"/>
      <c r="VZ8" s="215"/>
      <c r="WA8" s="215"/>
      <c r="WB8" s="215"/>
      <c r="WC8" s="215"/>
      <c r="WD8" s="215"/>
      <c r="WE8" s="215"/>
      <c r="WF8" s="215"/>
      <c r="WG8" s="215"/>
      <c r="WH8" s="215"/>
      <c r="WI8" s="215"/>
      <c r="WJ8" s="215"/>
      <c r="WK8" s="215"/>
      <c r="WL8" s="215"/>
      <c r="WM8" s="215"/>
      <c r="WN8" s="215"/>
      <c r="WO8" s="215"/>
      <c r="WP8" s="215"/>
      <c r="WQ8" s="215"/>
      <c r="WR8" s="215"/>
      <c r="WS8" s="215"/>
      <c r="WT8" s="215"/>
      <c r="WU8" s="215"/>
      <c r="WV8" s="215"/>
      <c r="WW8" s="215"/>
      <c r="WX8" s="215"/>
      <c r="WY8" s="215"/>
      <c r="WZ8" s="215"/>
      <c r="XA8" s="215"/>
      <c r="XB8" s="215"/>
      <c r="XC8" s="215"/>
      <c r="XD8" s="215"/>
      <c r="XE8" s="215"/>
      <c r="XF8" s="215"/>
      <c r="XG8" s="215"/>
      <c r="XH8" s="215"/>
      <c r="XI8" s="215"/>
      <c r="XJ8" s="215"/>
      <c r="XK8" s="215"/>
      <c r="XL8" s="215"/>
      <c r="XM8" s="215"/>
      <c r="XN8" s="215"/>
      <c r="XO8" s="215"/>
      <c r="XP8" s="215"/>
      <c r="XQ8" s="215"/>
      <c r="XR8" s="215"/>
      <c r="XS8" s="215"/>
      <c r="XT8" s="215"/>
      <c r="XU8" s="215"/>
      <c r="XV8" s="215"/>
      <c r="XW8" s="215"/>
      <c r="XX8" s="215"/>
      <c r="XY8" s="215"/>
      <c r="XZ8" s="215"/>
      <c r="YA8" s="215"/>
      <c r="YB8" s="215"/>
      <c r="YC8" s="215"/>
      <c r="YD8" s="215"/>
      <c r="YE8" s="215"/>
      <c r="YF8" s="215"/>
      <c r="YG8" s="215"/>
      <c r="YH8" s="215"/>
      <c r="YI8" s="215"/>
      <c r="YJ8" s="215"/>
      <c r="YK8" s="215"/>
      <c r="YL8" s="215"/>
      <c r="YM8" s="215"/>
      <c r="YN8" s="215"/>
      <c r="YO8" s="215"/>
      <c r="YP8" s="215"/>
      <c r="YQ8" s="215"/>
      <c r="YR8" s="215"/>
      <c r="YS8" s="215"/>
      <c r="YT8" s="215"/>
      <c r="YU8" s="215"/>
      <c r="YV8" s="215"/>
      <c r="YW8" s="215"/>
      <c r="YX8" s="215"/>
      <c r="YY8" s="215"/>
      <c r="YZ8" s="215"/>
      <c r="ZA8" s="215"/>
      <c r="ZB8" s="215"/>
      <c r="ZC8" s="215"/>
      <c r="ZD8" s="215"/>
      <c r="ZE8" s="215"/>
      <c r="ZF8" s="215"/>
      <c r="ZG8" s="215"/>
      <c r="ZH8" s="215"/>
      <c r="ZI8" s="215"/>
      <c r="ZJ8" s="215"/>
      <c r="ZK8" s="215"/>
      <c r="ZL8" s="215"/>
      <c r="ZM8" s="215"/>
      <c r="ZN8" s="215"/>
      <c r="ZO8" s="215"/>
      <c r="ZP8" s="215"/>
      <c r="ZQ8" s="215"/>
      <c r="ZR8" s="215"/>
      <c r="ZS8" s="215"/>
      <c r="ZT8" s="215"/>
      <c r="ZU8" s="215"/>
      <c r="ZV8" s="215"/>
      <c r="ZW8" s="215"/>
      <c r="ZX8" s="215"/>
      <c r="ZY8" s="215"/>
      <c r="ZZ8" s="215"/>
      <c r="AAA8" s="215"/>
      <c r="AAB8" s="215"/>
      <c r="AAC8" s="215"/>
      <c r="AAD8" s="215"/>
      <c r="AAE8" s="215"/>
      <c r="AAF8" s="215"/>
      <c r="AAG8" s="215"/>
      <c r="AAH8" s="215"/>
      <c r="AAI8" s="215"/>
      <c r="AAJ8" s="215"/>
      <c r="AAK8" s="215"/>
      <c r="AAL8" s="215"/>
      <c r="AAM8" s="215"/>
      <c r="AAN8" s="215"/>
      <c r="AAO8" s="215"/>
      <c r="AAP8" s="215"/>
      <c r="AAQ8" s="215"/>
      <c r="AAR8" s="215"/>
      <c r="AAS8" s="215"/>
      <c r="AAT8" s="215"/>
      <c r="AAU8" s="215"/>
      <c r="AAV8" s="215"/>
      <c r="AAW8" s="215"/>
      <c r="AAX8" s="215"/>
      <c r="AAY8" s="215"/>
      <c r="AAZ8" s="215"/>
      <c r="ABA8" s="215"/>
      <c r="ABB8" s="215"/>
      <c r="ABC8" s="215"/>
      <c r="ABD8" s="215"/>
      <c r="ABE8" s="215"/>
      <c r="ABF8" s="215"/>
      <c r="ABG8" s="215"/>
      <c r="ABH8" s="215"/>
      <c r="ABI8" s="215"/>
      <c r="ABJ8" s="215"/>
      <c r="ABK8" s="215"/>
      <c r="ABL8" s="215"/>
      <c r="ABM8" s="215"/>
      <c r="ABN8" s="215"/>
      <c r="ABO8" s="215"/>
      <c r="ABP8" s="215"/>
      <c r="ABQ8" s="215"/>
      <c r="ABR8" s="215"/>
      <c r="ABS8" s="215"/>
      <c r="ABT8" s="215"/>
      <c r="ABU8" s="215"/>
      <c r="ABV8" s="215"/>
      <c r="ABW8" s="215"/>
      <c r="ABX8" s="215"/>
      <c r="ABY8" s="215"/>
      <c r="ABZ8" s="215"/>
      <c r="ACA8" s="215"/>
      <c r="ACB8" s="215"/>
      <c r="ACC8" s="215"/>
      <c r="ACD8" s="215"/>
      <c r="ACE8" s="215"/>
      <c r="ACF8" s="215"/>
      <c r="ACG8" s="215"/>
      <c r="ACH8" s="215"/>
      <c r="ACI8" s="215"/>
      <c r="ACJ8" s="215"/>
      <c r="ACK8" s="215"/>
      <c r="ACL8" s="215"/>
      <c r="ACM8" s="215"/>
      <c r="ACN8" s="215"/>
      <c r="ACO8" s="215"/>
      <c r="ACP8" s="215"/>
      <c r="ACQ8" s="215"/>
      <c r="ACR8" s="215"/>
      <c r="ACS8" s="215"/>
      <c r="ACT8" s="215"/>
      <c r="ACU8" s="215"/>
      <c r="ACV8" s="215"/>
      <c r="ACW8" s="215"/>
      <c r="ACX8" s="215"/>
      <c r="ACY8" s="215"/>
      <c r="ACZ8" s="215"/>
      <c r="ADA8" s="215"/>
      <c r="ADB8" s="215"/>
      <c r="ADC8" s="215"/>
      <c r="ADD8" s="215"/>
      <c r="ADE8" s="215"/>
      <c r="ADF8" s="215"/>
      <c r="ADG8" s="215"/>
      <c r="ADH8" s="215"/>
      <c r="ADI8" s="215"/>
      <c r="ADJ8" s="215"/>
      <c r="ADK8" s="215"/>
      <c r="ADL8" s="215"/>
      <c r="ADM8" s="215"/>
      <c r="ADN8" s="215"/>
      <c r="ADO8" s="215"/>
      <c r="ADP8" s="215"/>
      <c r="ADQ8" s="215"/>
      <c r="ADR8" s="215"/>
      <c r="ADS8" s="215"/>
      <c r="ADT8" s="215"/>
      <c r="ADU8" s="215"/>
      <c r="ADV8" s="215"/>
      <c r="ADW8" s="215"/>
      <c r="ADX8" s="215"/>
      <c r="ADY8" s="215"/>
      <c r="ADZ8" s="215"/>
      <c r="AEA8" s="215"/>
      <c r="AEB8" s="215"/>
      <c r="AEC8" s="215"/>
      <c r="AED8" s="215"/>
      <c r="AEE8" s="215"/>
      <c r="AEF8" s="215"/>
      <c r="AEG8" s="215"/>
      <c r="AEH8" s="215"/>
      <c r="AEI8" s="215"/>
      <c r="AEJ8" s="215"/>
      <c r="AEK8" s="215"/>
      <c r="AEL8" s="215"/>
      <c r="AEM8" s="215"/>
      <c r="AEN8" s="215"/>
      <c r="AEO8" s="215"/>
      <c r="AEP8" s="215"/>
      <c r="AEQ8" s="215"/>
      <c r="AER8" s="215"/>
      <c r="AES8" s="215"/>
      <c r="AET8" s="215"/>
      <c r="AEU8" s="215"/>
      <c r="AEV8" s="215"/>
      <c r="AEW8" s="215"/>
      <c r="AEX8" s="215"/>
      <c r="AEY8" s="215"/>
      <c r="AEZ8" s="215"/>
      <c r="AFA8" s="215"/>
      <c r="AFB8" s="215"/>
      <c r="AFC8" s="215"/>
      <c r="AFD8" s="215"/>
      <c r="AFE8" s="215"/>
      <c r="AFF8" s="215"/>
      <c r="AFG8" s="215"/>
      <c r="AFH8" s="215"/>
      <c r="AFI8" s="215"/>
      <c r="AFJ8" s="215"/>
      <c r="AFK8" s="215"/>
      <c r="AFL8" s="215"/>
      <c r="AFM8" s="215"/>
      <c r="AFN8" s="215"/>
      <c r="AFO8" s="215"/>
      <c r="AFP8" s="215"/>
      <c r="AFQ8" s="215"/>
      <c r="AFR8" s="215"/>
      <c r="AFS8" s="215"/>
      <c r="AFT8" s="215"/>
      <c r="AFU8" s="215"/>
      <c r="AFV8" s="215"/>
      <c r="AFW8" s="215"/>
      <c r="AFX8" s="215"/>
      <c r="AFY8" s="215"/>
      <c r="AFZ8" s="215"/>
      <c r="AGA8" s="215"/>
      <c r="AGB8" s="215"/>
      <c r="AGC8" s="215"/>
      <c r="AGD8" s="215"/>
      <c r="AGE8" s="215"/>
      <c r="AGF8" s="215"/>
      <c r="AGG8" s="215"/>
      <c r="AGH8" s="215"/>
      <c r="AGI8" s="215"/>
      <c r="AGJ8" s="215"/>
      <c r="AGK8" s="215"/>
      <c r="AGL8" s="215"/>
      <c r="AGM8" s="215"/>
      <c r="AGN8" s="215"/>
      <c r="AGO8" s="215"/>
      <c r="AGP8" s="215"/>
      <c r="AGQ8" s="215"/>
      <c r="AGR8" s="215"/>
      <c r="AGS8" s="215"/>
      <c r="AGT8" s="215"/>
      <c r="AGU8" s="215"/>
      <c r="AGV8" s="215"/>
      <c r="AGW8" s="215"/>
      <c r="AGX8" s="215"/>
      <c r="AGY8" s="215"/>
      <c r="AGZ8" s="215"/>
      <c r="AHA8" s="215"/>
      <c r="AHB8" s="215"/>
      <c r="AHC8" s="215"/>
      <c r="AHD8" s="215"/>
      <c r="AHE8" s="215"/>
      <c r="AHF8" s="215"/>
      <c r="AHG8" s="215"/>
      <c r="AHH8" s="215"/>
      <c r="AHI8" s="215"/>
      <c r="AHJ8" s="215"/>
      <c r="AHK8" s="215"/>
      <c r="AHL8" s="215"/>
      <c r="AHM8" s="215"/>
      <c r="AHN8" s="215"/>
      <c r="AHO8" s="215"/>
      <c r="AHP8" s="215"/>
      <c r="AHQ8" s="215"/>
      <c r="AHR8" s="215"/>
      <c r="AHS8" s="215"/>
      <c r="AHT8" s="215"/>
      <c r="AHU8" s="215"/>
      <c r="AHV8" s="215"/>
      <c r="AHW8" s="215"/>
      <c r="AHX8" s="215"/>
      <c r="AHY8" s="215"/>
      <c r="AHZ8" s="215"/>
      <c r="AIA8" s="215"/>
      <c r="AIB8" s="215"/>
      <c r="AIC8" s="215"/>
      <c r="AID8" s="215"/>
      <c r="AIE8" s="215"/>
      <c r="AIF8" s="215"/>
      <c r="AIG8" s="215"/>
      <c r="AIH8" s="215"/>
      <c r="AII8" s="215"/>
      <c r="AIJ8" s="215"/>
      <c r="AIK8" s="215"/>
      <c r="AIL8" s="215"/>
      <c r="AIM8" s="215"/>
      <c r="AIN8" s="215"/>
      <c r="AIO8" s="215"/>
      <c r="AIP8" s="215"/>
      <c r="AIQ8" s="215"/>
      <c r="AIR8" s="215"/>
      <c r="AIS8" s="215"/>
      <c r="AIT8" s="215"/>
      <c r="AIU8" s="215"/>
      <c r="AIV8" s="215"/>
      <c r="AIW8" s="215"/>
      <c r="AIX8" s="215"/>
      <c r="AIY8" s="215"/>
      <c r="AIZ8" s="215"/>
      <c r="AJA8" s="215"/>
      <c r="AJB8" s="215"/>
      <c r="AJC8" s="215"/>
      <c r="AJD8" s="215"/>
      <c r="AJE8" s="215"/>
      <c r="AJF8" s="215"/>
      <c r="AJG8" s="215"/>
      <c r="AJH8" s="215"/>
      <c r="AJI8" s="215"/>
      <c r="AJJ8" s="215"/>
      <c r="AJK8" s="215"/>
      <c r="AJL8" s="215"/>
      <c r="AJM8" s="215"/>
      <c r="AJN8" s="215"/>
      <c r="AJO8" s="215"/>
      <c r="AJP8" s="215"/>
      <c r="AJQ8" s="215"/>
      <c r="AJR8" s="215"/>
      <c r="AJS8" s="215"/>
      <c r="AJT8" s="215"/>
      <c r="AJU8" s="215"/>
      <c r="AJV8" s="215"/>
      <c r="AJW8" s="215"/>
      <c r="AJX8" s="215"/>
      <c r="AJY8" s="215"/>
      <c r="AJZ8" s="215"/>
      <c r="AKA8" s="215"/>
      <c r="AKB8" s="215"/>
      <c r="AKC8" s="215"/>
      <c r="AKD8" s="215"/>
      <c r="AKE8" s="215"/>
      <c r="AKF8" s="215"/>
      <c r="AKG8" s="215"/>
      <c r="AKH8" s="215"/>
      <c r="AKI8" s="215"/>
      <c r="AKJ8" s="215"/>
      <c r="AKK8" s="215"/>
      <c r="AKL8" s="215"/>
      <c r="AKM8" s="215"/>
      <c r="AKN8" s="215"/>
      <c r="AKO8" s="215"/>
      <c r="AKP8" s="215"/>
      <c r="AKQ8" s="215"/>
      <c r="AKR8" s="215"/>
      <c r="AKS8" s="215"/>
      <c r="AKT8" s="215"/>
      <c r="AKU8" s="215"/>
      <c r="AKV8" s="215"/>
      <c r="AKW8" s="215"/>
      <c r="AKX8" s="215"/>
      <c r="AKY8" s="215"/>
      <c r="AKZ8" s="215"/>
      <c r="ALA8" s="215"/>
      <c r="ALB8" s="215"/>
      <c r="ALC8" s="215"/>
      <c r="ALD8" s="215"/>
      <c r="ALE8" s="215"/>
      <c r="ALF8" s="215"/>
      <c r="ALG8" s="215"/>
      <c r="ALH8" s="215"/>
      <c r="ALI8" s="215"/>
      <c r="ALJ8" s="215"/>
      <c r="ALK8" s="215"/>
      <c r="ALL8" s="215"/>
      <c r="ALM8" s="215"/>
      <c r="ALN8" s="215"/>
      <c r="ALO8" s="215"/>
      <c r="ALP8" s="215"/>
      <c r="ALQ8" s="215"/>
      <c r="ALR8" s="215"/>
      <c r="ALS8" s="215"/>
      <c r="ALT8" s="215"/>
      <c r="ALU8" s="215"/>
      <c r="ALV8" s="215"/>
      <c r="ALW8" s="215"/>
      <c r="ALX8" s="215"/>
      <c r="ALY8" s="215"/>
      <c r="ALZ8" s="215"/>
      <c r="AMA8" s="215"/>
      <c r="AMB8" s="215"/>
      <c r="AMC8" s="215"/>
      <c r="AMD8" s="215"/>
      <c r="AME8" s="215"/>
      <c r="AMF8" s="215"/>
      <c r="AMG8" s="215"/>
      <c r="AMH8" s="215"/>
      <c r="AMI8" s="215"/>
      <c r="AMJ8" s="215"/>
      <c r="AMK8" s="215"/>
      <c r="AML8" s="215"/>
      <c r="AMM8" s="215"/>
      <c r="AMN8" s="215"/>
      <c r="AMO8" s="215"/>
      <c r="AMP8" s="215"/>
      <c r="AMQ8" s="215"/>
      <c r="AMR8" s="215"/>
      <c r="AMS8" s="215"/>
      <c r="AMT8" s="215"/>
      <c r="AMU8" s="215"/>
      <c r="AMV8" s="215"/>
      <c r="AMW8" s="215"/>
      <c r="AMX8" s="215"/>
      <c r="AMY8" s="215"/>
      <c r="AMZ8" s="215"/>
      <c r="ANA8" s="215"/>
      <c r="ANB8" s="215"/>
      <c r="ANC8" s="215"/>
      <c r="AND8" s="215"/>
      <c r="ANE8" s="215"/>
      <c r="ANF8" s="215"/>
      <c r="ANG8" s="215"/>
      <c r="ANH8" s="215"/>
      <c r="ANI8" s="215"/>
      <c r="ANJ8" s="215"/>
      <c r="ANK8" s="215"/>
      <c r="ANL8" s="215"/>
      <c r="ANM8" s="215"/>
      <c r="ANN8" s="215"/>
      <c r="ANO8" s="215"/>
      <c r="ANP8" s="215"/>
      <c r="ANQ8" s="215"/>
      <c r="ANR8" s="215"/>
      <c r="ANS8" s="215"/>
      <c r="ANT8" s="215"/>
      <c r="ANU8" s="215"/>
      <c r="ANV8" s="215"/>
      <c r="ANW8" s="215"/>
      <c r="ANX8" s="215"/>
      <c r="ANY8" s="215"/>
      <c r="ANZ8" s="215"/>
      <c r="AOA8" s="215"/>
      <c r="AOB8" s="215"/>
      <c r="AOC8" s="215"/>
      <c r="AOD8" s="215"/>
      <c r="AOE8" s="215"/>
      <c r="AOF8" s="215"/>
      <c r="AOG8" s="215"/>
      <c r="AOH8" s="215"/>
      <c r="AOI8" s="215"/>
      <c r="AOJ8" s="215"/>
      <c r="AOK8" s="215"/>
      <c r="AOL8" s="215"/>
      <c r="AOM8" s="215"/>
      <c r="AON8" s="215"/>
      <c r="AOO8" s="215"/>
      <c r="AOP8" s="215"/>
      <c r="AOQ8" s="215"/>
      <c r="AOR8" s="215"/>
      <c r="AOS8" s="215"/>
      <c r="AOT8" s="215"/>
      <c r="AOU8" s="215"/>
      <c r="AOV8" s="215"/>
      <c r="AOW8" s="215"/>
      <c r="AOX8" s="215"/>
      <c r="AOY8" s="215"/>
      <c r="AOZ8" s="215"/>
      <c r="APA8" s="215"/>
      <c r="APB8" s="215"/>
      <c r="APC8" s="215"/>
      <c r="APD8" s="215"/>
      <c r="APE8" s="215"/>
      <c r="APF8" s="215"/>
      <c r="APG8" s="215"/>
      <c r="APH8" s="215"/>
      <c r="API8" s="215"/>
      <c r="APJ8" s="215"/>
      <c r="APK8" s="215"/>
      <c r="APL8" s="215"/>
      <c r="APM8" s="215"/>
      <c r="APN8" s="215"/>
      <c r="APO8" s="215"/>
      <c r="APP8" s="215"/>
      <c r="APQ8" s="215"/>
      <c r="APR8" s="215"/>
      <c r="APS8" s="215"/>
      <c r="APT8" s="215"/>
      <c r="APU8" s="215"/>
      <c r="APV8" s="215"/>
      <c r="APW8" s="215"/>
      <c r="APX8" s="215"/>
      <c r="APY8" s="215"/>
      <c r="APZ8" s="215"/>
      <c r="AQA8" s="215"/>
      <c r="AQB8" s="215"/>
      <c r="AQC8" s="215"/>
      <c r="AQD8" s="215"/>
      <c r="AQE8" s="215"/>
      <c r="AQF8" s="215"/>
      <c r="AQG8" s="215"/>
      <c r="AQH8" s="215"/>
      <c r="AQI8" s="215"/>
      <c r="AQJ8" s="215"/>
      <c r="AQK8" s="215"/>
      <c r="AQL8" s="215"/>
      <c r="AQM8" s="215"/>
      <c r="AQN8" s="215"/>
      <c r="AQO8" s="215"/>
      <c r="AQP8" s="215"/>
      <c r="AQQ8" s="215"/>
      <c r="AQR8" s="215"/>
      <c r="AQS8" s="215"/>
      <c r="AQT8" s="215"/>
      <c r="AQU8" s="215"/>
      <c r="AQV8" s="215"/>
      <c r="AQW8" s="215"/>
      <c r="AQX8" s="215"/>
      <c r="AQY8" s="215"/>
      <c r="AQZ8" s="215"/>
      <c r="ARA8" s="215"/>
      <c r="ARB8" s="215"/>
      <c r="ARC8" s="215"/>
      <c r="ARD8" s="215"/>
      <c r="ARE8" s="215"/>
      <c r="ARF8" s="215"/>
      <c r="ARG8" s="215"/>
      <c r="ARH8" s="215"/>
      <c r="ARI8" s="215"/>
      <c r="ARJ8" s="215"/>
      <c r="ARK8" s="215"/>
      <c r="ARL8" s="215"/>
      <c r="ARM8" s="215"/>
      <c r="ARN8" s="215"/>
      <c r="ARO8" s="215"/>
      <c r="ARP8" s="215"/>
      <c r="ARQ8" s="215"/>
      <c r="ARR8" s="215"/>
      <c r="ARS8" s="215"/>
      <c r="ART8" s="215"/>
      <c r="ARU8" s="215"/>
      <c r="ARV8" s="215"/>
      <c r="ARW8" s="215"/>
      <c r="ARX8" s="215"/>
      <c r="ARY8" s="215"/>
      <c r="ARZ8" s="215"/>
      <c r="ASA8" s="215"/>
      <c r="ASB8" s="215"/>
      <c r="ASC8" s="215"/>
      <c r="ASD8" s="215"/>
      <c r="ASE8" s="215"/>
      <c r="ASF8" s="215"/>
      <c r="ASG8" s="215"/>
      <c r="ASH8" s="215"/>
      <c r="ASI8" s="215"/>
      <c r="ASJ8" s="215"/>
      <c r="ASK8" s="215"/>
      <c r="ASL8" s="215"/>
      <c r="ASM8" s="215"/>
      <c r="ASN8" s="215"/>
      <c r="ASO8" s="215"/>
      <c r="ASP8" s="215"/>
      <c r="ASQ8" s="215"/>
      <c r="ASR8" s="215"/>
      <c r="ASS8" s="215"/>
      <c r="AST8" s="215"/>
      <c r="ASU8" s="215"/>
      <c r="ASV8" s="215"/>
      <c r="ASW8" s="215"/>
      <c r="ASX8" s="215"/>
      <c r="ASY8" s="215"/>
      <c r="ASZ8" s="215"/>
      <c r="ATA8" s="215"/>
      <c r="ATB8" s="215"/>
      <c r="ATC8" s="215"/>
      <c r="ATD8" s="215"/>
      <c r="ATE8" s="215"/>
      <c r="ATF8" s="215"/>
      <c r="ATG8" s="215"/>
      <c r="ATH8" s="215"/>
      <c r="ATI8" s="215"/>
      <c r="ATJ8" s="215"/>
      <c r="ATK8" s="215"/>
      <c r="ATL8" s="215"/>
      <c r="ATM8" s="215"/>
      <c r="ATN8" s="215"/>
      <c r="ATO8" s="215"/>
      <c r="ATP8" s="215"/>
      <c r="ATQ8" s="215"/>
      <c r="ATR8" s="215"/>
      <c r="ATS8" s="215"/>
      <c r="ATT8" s="215"/>
      <c r="ATU8" s="215"/>
      <c r="ATV8" s="215"/>
      <c r="ATW8" s="215"/>
      <c r="ATX8" s="215"/>
      <c r="ATY8" s="215"/>
      <c r="ATZ8" s="215"/>
      <c r="AUA8" s="215"/>
      <c r="AUB8" s="215"/>
      <c r="AUC8" s="215"/>
      <c r="AUD8" s="215"/>
      <c r="AUE8" s="215"/>
      <c r="AUF8" s="215"/>
      <c r="AUG8" s="215"/>
      <c r="AUH8" s="215"/>
      <c r="AUI8" s="215"/>
      <c r="AUJ8" s="215"/>
      <c r="AUK8" s="215"/>
      <c r="AUL8" s="215"/>
      <c r="AUM8" s="215"/>
      <c r="AUN8" s="215"/>
      <c r="AUO8" s="215"/>
      <c r="AUP8" s="215"/>
      <c r="AUQ8" s="215"/>
      <c r="AUR8" s="215"/>
      <c r="AUS8" s="215"/>
      <c r="AUT8" s="215"/>
      <c r="AUU8" s="215"/>
      <c r="AUV8" s="215"/>
      <c r="AUW8" s="215"/>
      <c r="AUX8" s="215"/>
      <c r="AUY8" s="215"/>
      <c r="AUZ8" s="215"/>
      <c r="AVA8" s="215"/>
      <c r="AVB8" s="215"/>
      <c r="AVC8" s="215"/>
      <c r="AVD8" s="215"/>
      <c r="AVE8" s="215"/>
      <c r="AVF8" s="215"/>
      <c r="AVG8" s="215"/>
      <c r="AVH8" s="215"/>
      <c r="AVI8" s="215"/>
      <c r="AVJ8" s="215"/>
      <c r="AVK8" s="215"/>
      <c r="AVL8" s="215"/>
      <c r="AVM8" s="215"/>
      <c r="AVN8" s="215"/>
      <c r="AVO8" s="215"/>
      <c r="AVP8" s="215"/>
      <c r="AVQ8" s="215"/>
      <c r="AVR8" s="215"/>
      <c r="AVS8" s="215"/>
      <c r="AVT8" s="215"/>
      <c r="AVU8" s="215"/>
      <c r="AVV8" s="215"/>
      <c r="AVW8" s="215"/>
      <c r="AVX8" s="215"/>
      <c r="AVY8" s="215"/>
      <c r="AVZ8" s="215"/>
      <c r="AWA8" s="215"/>
      <c r="AWB8" s="215"/>
      <c r="AWC8" s="215"/>
      <c r="AWD8" s="215"/>
      <c r="AWE8" s="215"/>
      <c r="AWF8" s="215"/>
      <c r="AWG8" s="215"/>
      <c r="AWH8" s="215"/>
      <c r="AWI8" s="215"/>
      <c r="AWJ8" s="215"/>
      <c r="AWK8" s="215"/>
      <c r="AWL8" s="215"/>
      <c r="AWM8" s="215"/>
      <c r="AWN8" s="215"/>
      <c r="AWO8" s="215"/>
      <c r="AWP8" s="215"/>
      <c r="AWQ8" s="215"/>
      <c r="AWR8" s="215"/>
      <c r="AWS8" s="215"/>
      <c r="AWT8" s="215"/>
      <c r="AWU8" s="215"/>
      <c r="AWV8" s="215"/>
      <c r="AWW8" s="215"/>
      <c r="AWX8" s="215"/>
      <c r="AWY8" s="215"/>
      <c r="AWZ8" s="215"/>
      <c r="AXA8" s="215"/>
      <c r="AXB8" s="215"/>
      <c r="AXC8" s="215"/>
      <c r="AXD8" s="215"/>
      <c r="AXE8" s="215"/>
      <c r="AXF8" s="215"/>
      <c r="AXG8" s="215"/>
      <c r="AXH8" s="215"/>
      <c r="AXI8" s="215"/>
      <c r="AXJ8" s="215"/>
      <c r="AXK8" s="215"/>
      <c r="AXL8" s="215"/>
      <c r="AXM8" s="215"/>
      <c r="AXN8" s="215"/>
      <c r="AXO8" s="215"/>
      <c r="AXP8" s="215"/>
      <c r="AXQ8" s="215"/>
      <c r="AXR8" s="215"/>
      <c r="AXS8" s="215"/>
      <c r="AXT8" s="215"/>
      <c r="AXU8" s="215"/>
      <c r="AXV8" s="215"/>
      <c r="AXW8" s="215"/>
      <c r="AXX8" s="215"/>
      <c r="AXY8" s="215"/>
      <c r="AXZ8" s="215"/>
      <c r="AYA8" s="215"/>
      <c r="AYB8" s="215"/>
      <c r="AYC8" s="215"/>
      <c r="AYD8" s="215"/>
      <c r="AYE8" s="215"/>
      <c r="AYF8" s="215"/>
      <c r="AYG8" s="215"/>
      <c r="AYH8" s="215"/>
      <c r="AYI8" s="215"/>
      <c r="AYJ8" s="215"/>
      <c r="AYK8" s="215"/>
      <c r="AYL8" s="215"/>
      <c r="AYM8" s="215"/>
      <c r="AYN8" s="215"/>
      <c r="AYO8" s="215"/>
      <c r="AYP8" s="215"/>
      <c r="AYQ8" s="215"/>
      <c r="AYR8" s="215"/>
      <c r="AYS8" s="215"/>
      <c r="AYT8" s="215"/>
      <c r="AYU8" s="215"/>
      <c r="AYV8" s="215"/>
      <c r="AYW8" s="215"/>
      <c r="AYX8" s="215"/>
      <c r="AYY8" s="215"/>
      <c r="AYZ8" s="215"/>
      <c r="AZA8" s="215"/>
      <c r="AZB8" s="215"/>
      <c r="AZC8" s="215"/>
      <c r="AZD8" s="215"/>
      <c r="AZE8" s="215"/>
      <c r="AZF8" s="215"/>
      <c r="AZG8" s="215"/>
      <c r="AZH8" s="215"/>
      <c r="AZI8" s="215"/>
      <c r="AZJ8" s="215"/>
      <c r="AZK8" s="215"/>
      <c r="AZL8" s="215"/>
      <c r="AZM8" s="215"/>
      <c r="AZN8" s="215"/>
      <c r="AZO8" s="215"/>
      <c r="AZP8" s="215"/>
      <c r="AZQ8" s="215"/>
      <c r="AZR8" s="215"/>
      <c r="AZS8" s="215"/>
      <c r="AZT8" s="215"/>
      <c r="AZU8" s="215"/>
      <c r="AZV8" s="215"/>
      <c r="AZW8" s="215"/>
      <c r="AZX8" s="215"/>
      <c r="AZY8" s="215"/>
      <c r="AZZ8" s="215"/>
      <c r="BAA8" s="215"/>
      <c r="BAB8" s="215"/>
      <c r="BAC8" s="215"/>
      <c r="BAD8" s="215"/>
      <c r="BAE8" s="215"/>
      <c r="BAF8" s="215"/>
      <c r="BAG8" s="215"/>
      <c r="BAH8" s="215"/>
      <c r="BAI8" s="215"/>
      <c r="BAJ8" s="215"/>
      <c r="BAK8" s="215"/>
      <c r="BAL8" s="215"/>
      <c r="BAM8" s="215"/>
      <c r="BAN8" s="215"/>
      <c r="BAO8" s="215"/>
      <c r="BAP8" s="215"/>
      <c r="BAQ8" s="215"/>
      <c r="BAR8" s="215"/>
      <c r="BAS8" s="215"/>
      <c r="BAT8" s="215"/>
      <c r="BAU8" s="215"/>
      <c r="BAV8" s="215"/>
      <c r="BAW8" s="215"/>
      <c r="BAX8" s="215"/>
      <c r="BAY8" s="215"/>
      <c r="BAZ8" s="215"/>
      <c r="BBA8" s="215"/>
      <c r="BBB8" s="215"/>
      <c r="BBC8" s="215"/>
      <c r="BBD8" s="215"/>
      <c r="BBE8" s="215"/>
      <c r="BBF8" s="215"/>
      <c r="BBG8" s="215"/>
      <c r="BBH8" s="215"/>
      <c r="BBI8" s="215"/>
      <c r="BBJ8" s="215"/>
      <c r="BBK8" s="215"/>
      <c r="BBL8" s="215"/>
      <c r="BBM8" s="215"/>
      <c r="BBN8" s="215"/>
      <c r="BBO8" s="215"/>
      <c r="BBP8" s="215"/>
      <c r="BBQ8" s="215"/>
      <c r="BBR8" s="215"/>
      <c r="BBS8" s="215"/>
      <c r="BBT8" s="215"/>
      <c r="BBU8" s="215"/>
      <c r="BBV8" s="215"/>
      <c r="BBW8" s="215"/>
      <c r="BBX8" s="215"/>
      <c r="BBY8" s="215"/>
      <c r="BBZ8" s="215"/>
      <c r="BCA8" s="215"/>
      <c r="BCB8" s="215"/>
      <c r="BCC8" s="215"/>
      <c r="BCD8" s="215"/>
      <c r="BCE8" s="215"/>
      <c r="BCF8" s="215"/>
      <c r="BCG8" s="215"/>
      <c r="BCH8" s="215"/>
      <c r="BCI8" s="215"/>
      <c r="BCJ8" s="215"/>
      <c r="BCK8" s="215"/>
      <c r="BCL8" s="215"/>
      <c r="BCM8" s="215"/>
      <c r="BCN8" s="215"/>
      <c r="BCO8" s="215"/>
      <c r="BCP8" s="215"/>
      <c r="BCQ8" s="215"/>
      <c r="BCR8" s="215"/>
      <c r="BCS8" s="215"/>
      <c r="BCT8" s="215"/>
      <c r="BCU8" s="215"/>
      <c r="BCV8" s="215"/>
      <c r="BCW8" s="215"/>
      <c r="BCX8" s="215"/>
      <c r="BCY8" s="215"/>
      <c r="BCZ8" s="215"/>
      <c r="BDA8" s="215"/>
      <c r="BDB8" s="215"/>
      <c r="BDC8" s="215"/>
      <c r="BDD8" s="215"/>
      <c r="BDE8" s="215"/>
      <c r="BDF8" s="215"/>
      <c r="BDG8" s="215"/>
      <c r="BDH8" s="215"/>
      <c r="BDI8" s="215"/>
      <c r="BDJ8" s="215"/>
      <c r="BDK8" s="215"/>
      <c r="BDL8" s="215"/>
      <c r="BDM8" s="215"/>
      <c r="BDN8" s="215"/>
      <c r="BDO8" s="215"/>
      <c r="BDP8" s="215"/>
      <c r="BDQ8" s="215"/>
      <c r="BDR8" s="215"/>
      <c r="BDS8" s="215"/>
      <c r="BDT8" s="215"/>
      <c r="BDU8" s="215"/>
      <c r="BDV8" s="215"/>
      <c r="BDW8" s="215"/>
      <c r="BDX8" s="215"/>
      <c r="BDY8" s="215"/>
      <c r="BDZ8" s="215"/>
      <c r="BEA8" s="215"/>
      <c r="BEB8" s="215"/>
      <c r="BEC8" s="215"/>
      <c r="BED8" s="215"/>
      <c r="BEE8" s="215"/>
      <c r="BEF8" s="215"/>
      <c r="BEG8" s="215"/>
      <c r="BEH8" s="215"/>
      <c r="BEI8" s="215"/>
      <c r="BEJ8" s="215"/>
      <c r="BEK8" s="215"/>
      <c r="BEL8" s="215"/>
      <c r="BEM8" s="215"/>
      <c r="BEN8" s="215"/>
      <c r="BEO8" s="215"/>
      <c r="BEP8" s="215"/>
      <c r="BEQ8" s="215"/>
      <c r="BER8" s="215"/>
      <c r="BES8" s="215"/>
      <c r="BET8" s="215"/>
      <c r="BEU8" s="215"/>
      <c r="BEV8" s="215"/>
      <c r="BEW8" s="215"/>
      <c r="BEX8" s="215"/>
      <c r="BEY8" s="215"/>
      <c r="BEZ8" s="215"/>
      <c r="BFA8" s="215"/>
      <c r="BFB8" s="215"/>
      <c r="BFC8" s="215"/>
      <c r="BFD8" s="215"/>
      <c r="BFE8" s="215"/>
      <c r="BFF8" s="215"/>
      <c r="BFG8" s="215"/>
      <c r="BFH8" s="215"/>
      <c r="BFI8" s="215"/>
      <c r="BFJ8" s="215"/>
      <c r="BFK8" s="215"/>
      <c r="BFL8" s="215"/>
      <c r="BFM8" s="215"/>
      <c r="BFN8" s="215"/>
      <c r="BFO8" s="215"/>
      <c r="BFP8" s="215"/>
      <c r="BFQ8" s="215"/>
      <c r="BFR8" s="215"/>
      <c r="BFS8" s="215"/>
      <c r="BFT8" s="215"/>
      <c r="BFU8" s="215"/>
      <c r="BFV8" s="215"/>
      <c r="BFW8" s="215"/>
      <c r="BFX8" s="215"/>
      <c r="BFY8" s="215"/>
      <c r="BFZ8" s="215"/>
      <c r="BGA8" s="215"/>
      <c r="BGB8" s="215"/>
      <c r="BGC8" s="215"/>
      <c r="BGD8" s="215"/>
      <c r="BGE8" s="215"/>
      <c r="BGF8" s="215"/>
      <c r="BGG8" s="215"/>
      <c r="BGH8" s="215"/>
      <c r="BGI8" s="215"/>
      <c r="BGJ8" s="215"/>
      <c r="BGK8" s="215"/>
      <c r="BGL8" s="215"/>
      <c r="BGM8" s="215"/>
      <c r="BGN8" s="215"/>
      <c r="BGO8" s="215"/>
      <c r="BGP8" s="215"/>
      <c r="BGQ8" s="215"/>
      <c r="BGR8" s="215"/>
      <c r="BGS8" s="215"/>
      <c r="BGT8" s="215"/>
      <c r="BGU8" s="215"/>
      <c r="BGV8" s="215"/>
      <c r="BGW8" s="215"/>
      <c r="BGX8" s="215"/>
      <c r="BGY8" s="215"/>
      <c r="BGZ8" s="215"/>
      <c r="BHA8" s="215"/>
      <c r="BHB8" s="215"/>
      <c r="BHC8" s="215"/>
      <c r="BHD8" s="215"/>
      <c r="BHE8" s="215"/>
      <c r="BHF8" s="215"/>
      <c r="BHG8" s="215"/>
      <c r="BHH8" s="215"/>
      <c r="BHI8" s="215"/>
      <c r="BHJ8" s="215"/>
      <c r="BHK8" s="215"/>
      <c r="BHL8" s="215"/>
      <c r="BHM8" s="215"/>
      <c r="BHN8" s="215"/>
      <c r="BHO8" s="215"/>
      <c r="BHP8" s="215"/>
      <c r="BHQ8" s="215"/>
      <c r="BHR8" s="215"/>
      <c r="BHS8" s="215"/>
      <c r="BHT8" s="215"/>
      <c r="BHU8" s="215"/>
      <c r="BHV8" s="215"/>
      <c r="BHW8" s="215"/>
      <c r="BHX8" s="215"/>
      <c r="BHY8" s="215"/>
      <c r="BHZ8" s="215"/>
      <c r="BIA8" s="215"/>
      <c r="BIB8" s="215"/>
      <c r="BIC8" s="215"/>
      <c r="BID8" s="215"/>
      <c r="BIE8" s="215"/>
      <c r="BIF8" s="215"/>
      <c r="BIG8" s="215"/>
      <c r="BIH8" s="215"/>
      <c r="BII8" s="215"/>
      <c r="BIJ8" s="215"/>
      <c r="BIK8" s="215"/>
      <c r="BIL8" s="215"/>
      <c r="BIM8" s="215"/>
      <c r="BIN8" s="215"/>
      <c r="BIO8" s="215"/>
      <c r="BIP8" s="215"/>
      <c r="BIQ8" s="215"/>
      <c r="BIR8" s="215"/>
      <c r="BIS8" s="215"/>
      <c r="BIT8" s="215"/>
      <c r="BIU8" s="215"/>
      <c r="BIV8" s="215"/>
      <c r="BIW8" s="215"/>
      <c r="BIX8" s="215"/>
      <c r="BIY8" s="215"/>
      <c r="BIZ8" s="215"/>
      <c r="BJA8" s="215"/>
      <c r="BJB8" s="215"/>
      <c r="BJC8" s="215"/>
      <c r="BJD8" s="215"/>
      <c r="BJE8" s="215"/>
      <c r="BJF8" s="215"/>
      <c r="BJG8" s="215"/>
      <c r="BJH8" s="215"/>
      <c r="BJI8" s="215"/>
      <c r="BJJ8" s="215"/>
      <c r="BJK8" s="215"/>
      <c r="BJL8" s="215"/>
      <c r="BJM8" s="215"/>
      <c r="BJN8" s="215"/>
      <c r="BJO8" s="215"/>
      <c r="BJP8" s="215"/>
      <c r="BJQ8" s="215"/>
      <c r="BJR8" s="215"/>
      <c r="BJS8" s="215"/>
      <c r="BJT8" s="215"/>
      <c r="BJU8" s="215"/>
      <c r="BJV8" s="215"/>
      <c r="BJW8" s="215"/>
      <c r="BJX8" s="215"/>
      <c r="BJY8" s="215"/>
      <c r="BJZ8" s="215"/>
      <c r="BKA8" s="215"/>
      <c r="BKB8" s="215"/>
      <c r="BKC8" s="215"/>
      <c r="BKD8" s="215"/>
      <c r="BKE8" s="215"/>
      <c r="BKF8" s="215"/>
      <c r="BKG8" s="215"/>
      <c r="BKH8" s="215"/>
      <c r="BKI8" s="215"/>
      <c r="BKJ8" s="215"/>
      <c r="BKK8" s="215"/>
      <c r="BKL8" s="215"/>
      <c r="BKM8" s="215"/>
      <c r="BKN8" s="215"/>
      <c r="BKO8" s="215"/>
      <c r="BKP8" s="215"/>
      <c r="BKQ8" s="215"/>
      <c r="BKR8" s="215"/>
      <c r="BKS8" s="215"/>
      <c r="BKT8" s="215"/>
      <c r="BKU8" s="215"/>
      <c r="BKV8" s="215"/>
      <c r="BKW8" s="215"/>
      <c r="BKX8" s="215"/>
      <c r="BKY8" s="215"/>
      <c r="BKZ8" s="215"/>
      <c r="BLA8" s="215"/>
      <c r="BLB8" s="215"/>
      <c r="BLC8" s="215"/>
      <c r="BLD8" s="215"/>
      <c r="BLE8" s="215"/>
      <c r="BLF8" s="215"/>
      <c r="BLG8" s="215"/>
      <c r="BLH8" s="215"/>
      <c r="BLI8" s="215"/>
      <c r="BLJ8" s="215"/>
      <c r="BLK8" s="215"/>
      <c r="BLL8" s="215"/>
      <c r="BLM8" s="215"/>
      <c r="BLN8" s="215"/>
      <c r="BLO8" s="215"/>
      <c r="BLP8" s="215"/>
      <c r="BLQ8" s="215"/>
      <c r="BLR8" s="215"/>
      <c r="BLS8" s="215"/>
      <c r="BLT8" s="215"/>
      <c r="BLU8" s="215"/>
      <c r="BLV8" s="215"/>
      <c r="BLW8" s="215"/>
      <c r="BLX8" s="215"/>
      <c r="BLY8" s="215"/>
      <c r="BLZ8" s="215"/>
      <c r="BMA8" s="215"/>
      <c r="BMB8" s="215"/>
      <c r="BMC8" s="215"/>
      <c r="BMD8" s="215"/>
      <c r="BME8" s="215"/>
      <c r="BMF8" s="215"/>
      <c r="BMG8" s="215"/>
      <c r="BMH8" s="215"/>
      <c r="BMI8" s="215"/>
      <c r="BMJ8" s="215"/>
      <c r="BMK8" s="215"/>
      <c r="BML8" s="215"/>
      <c r="BMM8" s="215"/>
      <c r="BMN8" s="215"/>
      <c r="BMO8" s="215"/>
      <c r="BMP8" s="215"/>
      <c r="BMQ8" s="215"/>
      <c r="BMR8" s="215"/>
      <c r="BMS8" s="215"/>
      <c r="BMT8" s="215"/>
      <c r="BMU8" s="215"/>
      <c r="BMV8" s="215"/>
      <c r="BMW8" s="215"/>
      <c r="BMX8" s="215"/>
      <c r="BMY8" s="215"/>
      <c r="BMZ8" s="215"/>
      <c r="BNA8" s="215"/>
      <c r="BNB8" s="215"/>
      <c r="BNC8" s="215"/>
      <c r="BND8" s="215"/>
      <c r="BNE8" s="215"/>
      <c r="BNF8" s="215"/>
      <c r="BNG8" s="215"/>
      <c r="BNH8" s="215"/>
      <c r="BNI8" s="215"/>
      <c r="BNJ8" s="215"/>
      <c r="BNK8" s="215"/>
      <c r="BNL8" s="215"/>
      <c r="BNM8" s="215"/>
      <c r="BNN8" s="215"/>
      <c r="BNO8" s="215"/>
      <c r="BNP8" s="215"/>
      <c r="BNQ8" s="215"/>
      <c r="BNR8" s="215"/>
      <c r="BNS8" s="215"/>
      <c r="BNT8" s="215"/>
      <c r="BNU8" s="215"/>
      <c r="BNV8" s="215"/>
      <c r="BNW8" s="215"/>
      <c r="BNX8" s="215"/>
      <c r="BNY8" s="215"/>
      <c r="BNZ8" s="215"/>
      <c r="BOA8" s="215"/>
      <c r="BOB8" s="215"/>
      <c r="BOC8" s="215"/>
      <c r="BOD8" s="215"/>
      <c r="BOE8" s="215"/>
      <c r="BOF8" s="215"/>
      <c r="BOG8" s="215"/>
      <c r="BOH8" s="215"/>
      <c r="BOI8" s="215"/>
      <c r="BOJ8" s="215"/>
      <c r="BOK8" s="215"/>
      <c r="BOL8" s="215"/>
      <c r="BOM8" s="215"/>
      <c r="BON8" s="215"/>
      <c r="BOO8" s="215"/>
      <c r="BOP8" s="215"/>
      <c r="BOQ8" s="215"/>
      <c r="BOR8" s="215"/>
      <c r="BOS8" s="215"/>
      <c r="BOT8" s="215"/>
      <c r="BOU8" s="215"/>
      <c r="BOV8" s="215"/>
      <c r="BOW8" s="215"/>
      <c r="BOX8" s="215"/>
      <c r="BOY8" s="215"/>
      <c r="BOZ8" s="215"/>
      <c r="BPA8" s="215"/>
      <c r="BPB8" s="215"/>
      <c r="BPC8" s="215"/>
      <c r="BPD8" s="215"/>
      <c r="BPE8" s="215"/>
      <c r="BPF8" s="215"/>
      <c r="BPG8" s="215"/>
      <c r="BPH8" s="215"/>
      <c r="BPI8" s="215"/>
      <c r="BPJ8" s="215"/>
      <c r="BPK8" s="215"/>
      <c r="BPL8" s="215"/>
      <c r="BPM8" s="215"/>
      <c r="BPN8" s="215"/>
      <c r="BPO8" s="215"/>
      <c r="BPP8" s="215"/>
      <c r="BPQ8" s="215"/>
      <c r="BPR8" s="215"/>
      <c r="BPS8" s="215"/>
      <c r="BPT8" s="215"/>
      <c r="BPU8" s="215"/>
      <c r="BPV8" s="215"/>
      <c r="BPW8" s="215"/>
      <c r="BPX8" s="215"/>
      <c r="BPY8" s="215"/>
      <c r="BPZ8" s="215"/>
      <c r="BQA8" s="215"/>
      <c r="BQB8" s="215"/>
      <c r="BQC8" s="215"/>
      <c r="BQD8" s="215"/>
      <c r="BQE8" s="215"/>
      <c r="BQF8" s="215"/>
      <c r="BQG8" s="215"/>
      <c r="BQH8" s="215"/>
      <c r="BQI8" s="215"/>
      <c r="BQJ8" s="215"/>
      <c r="BQK8" s="215"/>
      <c r="BQL8" s="215"/>
      <c r="BQM8" s="215"/>
      <c r="BQN8" s="215"/>
      <c r="BQO8" s="215"/>
      <c r="BQP8" s="215"/>
      <c r="BQQ8" s="215"/>
      <c r="BQR8" s="215"/>
      <c r="BQS8" s="215"/>
      <c r="BQT8" s="215"/>
      <c r="BQU8" s="215"/>
      <c r="BQV8" s="215"/>
      <c r="BQW8" s="215"/>
      <c r="BQX8" s="215"/>
      <c r="BQY8" s="215"/>
      <c r="BQZ8" s="215"/>
      <c r="BRA8" s="215"/>
      <c r="BRB8" s="215"/>
      <c r="BRC8" s="215"/>
      <c r="BRD8" s="215"/>
      <c r="BRE8" s="215"/>
      <c r="BRF8" s="215"/>
      <c r="BRG8" s="215"/>
      <c r="BRH8" s="215"/>
      <c r="BRI8" s="215"/>
      <c r="BRJ8" s="215"/>
      <c r="BRK8" s="215"/>
      <c r="BRL8" s="215"/>
      <c r="BRM8" s="215"/>
      <c r="BRN8" s="215"/>
      <c r="BRO8" s="215"/>
      <c r="BRP8" s="215"/>
      <c r="BRQ8" s="215"/>
      <c r="BRR8" s="215"/>
      <c r="BRS8" s="215"/>
      <c r="BRT8" s="215"/>
      <c r="BRU8" s="215"/>
      <c r="BRV8" s="215"/>
      <c r="BRW8" s="215"/>
      <c r="BRX8" s="215"/>
      <c r="BRY8" s="215"/>
      <c r="BRZ8" s="215"/>
      <c r="BSA8" s="215"/>
      <c r="BSB8" s="215"/>
      <c r="BSC8" s="215"/>
      <c r="BSD8" s="215"/>
      <c r="BSE8" s="215"/>
      <c r="BSF8" s="215"/>
      <c r="BSG8" s="215"/>
      <c r="BSH8" s="215"/>
      <c r="BSI8" s="215"/>
      <c r="BSJ8" s="215"/>
      <c r="BSK8" s="215"/>
      <c r="BSL8" s="215"/>
      <c r="BSM8" s="215"/>
      <c r="BSN8" s="215"/>
      <c r="BSO8" s="215"/>
      <c r="BSP8" s="215"/>
      <c r="BSQ8" s="215"/>
      <c r="BSR8" s="215"/>
      <c r="BSS8" s="215"/>
      <c r="BST8" s="215"/>
      <c r="BSU8" s="215"/>
      <c r="BSV8" s="215"/>
      <c r="BSW8" s="215"/>
      <c r="BSX8" s="215"/>
      <c r="BSY8" s="215"/>
      <c r="BSZ8" s="215"/>
      <c r="BTA8" s="215"/>
      <c r="BTB8" s="215"/>
      <c r="BTC8" s="215"/>
      <c r="BTD8" s="215"/>
      <c r="BTE8" s="215"/>
      <c r="BTF8" s="215"/>
      <c r="BTG8" s="215"/>
      <c r="BTH8" s="215"/>
      <c r="BTI8" s="215"/>
      <c r="BTJ8" s="215"/>
      <c r="BTK8" s="215"/>
      <c r="BTL8" s="215"/>
      <c r="BTM8" s="215"/>
      <c r="BTN8" s="215"/>
      <c r="BTO8" s="215"/>
      <c r="BTP8" s="215"/>
      <c r="BTQ8" s="215"/>
      <c r="BTR8" s="215"/>
      <c r="BTS8" s="215"/>
      <c r="BTT8" s="215"/>
      <c r="BTU8" s="215"/>
      <c r="BTV8" s="215"/>
      <c r="BTW8" s="215"/>
      <c r="BTX8" s="215"/>
      <c r="BTY8" s="215"/>
      <c r="BTZ8" s="215"/>
      <c r="BUA8" s="215"/>
      <c r="BUB8" s="215"/>
      <c r="BUC8" s="215"/>
      <c r="BUD8" s="215"/>
      <c r="BUE8" s="215"/>
      <c r="BUF8" s="215"/>
      <c r="BUG8" s="215"/>
      <c r="BUH8" s="215"/>
      <c r="BUI8" s="215"/>
      <c r="BUJ8" s="215"/>
      <c r="BUK8" s="215"/>
      <c r="BUL8" s="215"/>
      <c r="BUM8" s="215"/>
      <c r="BUN8" s="215"/>
      <c r="BUO8" s="215"/>
      <c r="BUP8" s="215"/>
      <c r="BUQ8" s="215"/>
      <c r="BUR8" s="215"/>
      <c r="BUS8" s="215"/>
      <c r="BUT8" s="215"/>
      <c r="BUU8" s="215"/>
      <c r="BUV8" s="215"/>
      <c r="BUW8" s="215"/>
      <c r="BUX8" s="215"/>
      <c r="BUY8" s="215"/>
      <c r="BUZ8" s="215"/>
      <c r="BVA8" s="215"/>
      <c r="BVB8" s="215"/>
      <c r="BVC8" s="215"/>
      <c r="BVD8" s="215"/>
      <c r="BVE8" s="215"/>
      <c r="BVF8" s="215"/>
      <c r="BVG8" s="215"/>
      <c r="BVH8" s="215"/>
      <c r="BVI8" s="215"/>
      <c r="BVJ8" s="215"/>
      <c r="BVK8" s="215"/>
      <c r="BVL8" s="215"/>
      <c r="BVM8" s="215"/>
      <c r="BVN8" s="215"/>
      <c r="BVO8" s="215"/>
      <c r="BVP8" s="215"/>
      <c r="BVQ8" s="215"/>
      <c r="BVR8" s="215"/>
      <c r="BVS8" s="215"/>
      <c r="BVT8" s="215"/>
      <c r="BVU8" s="215"/>
      <c r="BVV8" s="215"/>
      <c r="BVW8" s="215"/>
      <c r="BVX8" s="215"/>
      <c r="BVY8" s="215"/>
      <c r="BVZ8" s="215"/>
      <c r="BWA8" s="215"/>
      <c r="BWB8" s="215"/>
      <c r="BWC8" s="215"/>
      <c r="BWD8" s="215"/>
      <c r="BWE8" s="215"/>
      <c r="BWF8" s="215"/>
      <c r="BWG8" s="215"/>
      <c r="BWH8" s="215"/>
      <c r="BWI8" s="215"/>
      <c r="BWJ8" s="215"/>
      <c r="BWK8" s="215"/>
      <c r="BWL8" s="215"/>
      <c r="BWM8" s="215"/>
      <c r="BWN8" s="215"/>
      <c r="BWO8" s="215"/>
      <c r="BWP8" s="215"/>
      <c r="BWQ8" s="215"/>
      <c r="BWR8" s="215"/>
      <c r="BWS8" s="215"/>
      <c r="BWT8" s="215"/>
      <c r="BWU8" s="215"/>
      <c r="BWV8" s="215"/>
      <c r="BWW8" s="215"/>
      <c r="BWX8" s="215"/>
      <c r="BWY8" s="215"/>
      <c r="BWZ8" s="215"/>
      <c r="BXA8" s="215"/>
      <c r="BXB8" s="215"/>
      <c r="BXC8" s="215"/>
      <c r="BXD8" s="215"/>
      <c r="BXE8" s="215"/>
      <c r="BXF8" s="215"/>
      <c r="BXG8" s="215"/>
      <c r="BXH8" s="215"/>
      <c r="BXI8" s="215"/>
      <c r="BXJ8" s="215"/>
      <c r="BXK8" s="215"/>
      <c r="BXL8" s="215"/>
      <c r="BXM8" s="215"/>
      <c r="BXN8" s="215"/>
      <c r="BXO8" s="215"/>
      <c r="BXP8" s="215"/>
      <c r="BXQ8" s="215"/>
      <c r="BXR8" s="215"/>
      <c r="BXS8" s="215"/>
      <c r="BXT8" s="215"/>
      <c r="BXU8" s="215"/>
      <c r="BXV8" s="215"/>
      <c r="BXW8" s="215"/>
      <c r="BXX8" s="215"/>
      <c r="BXY8" s="215"/>
      <c r="BXZ8" s="215"/>
      <c r="BYA8" s="215"/>
      <c r="BYB8" s="215"/>
      <c r="BYC8" s="215"/>
      <c r="BYD8" s="215"/>
      <c r="BYE8" s="215"/>
      <c r="BYF8" s="215"/>
      <c r="BYG8" s="215"/>
      <c r="BYH8" s="215"/>
      <c r="BYI8" s="215"/>
      <c r="BYJ8" s="215"/>
      <c r="BYK8" s="215"/>
      <c r="BYL8" s="215"/>
      <c r="BYM8" s="215"/>
      <c r="BYN8" s="215"/>
      <c r="BYO8" s="215"/>
      <c r="BYP8" s="215"/>
      <c r="BYQ8" s="215"/>
      <c r="BYR8" s="215"/>
      <c r="BYS8" s="215"/>
      <c r="BYT8" s="215"/>
      <c r="BYU8" s="215"/>
      <c r="BYV8" s="215"/>
      <c r="BYW8" s="215"/>
      <c r="BYX8" s="215"/>
      <c r="BYY8" s="215"/>
      <c r="BYZ8" s="215"/>
      <c r="BZA8" s="215"/>
      <c r="BZB8" s="215"/>
      <c r="BZC8" s="215"/>
      <c r="BZD8" s="215"/>
      <c r="BZE8" s="215"/>
      <c r="BZF8" s="215"/>
      <c r="BZG8" s="215"/>
      <c r="BZH8" s="215"/>
      <c r="BZI8" s="215"/>
      <c r="BZJ8" s="215"/>
      <c r="BZK8" s="215"/>
      <c r="BZL8" s="215"/>
      <c r="BZM8" s="215"/>
      <c r="BZN8" s="215"/>
      <c r="BZO8" s="215"/>
      <c r="BZP8" s="215"/>
      <c r="BZQ8" s="215"/>
      <c r="BZR8" s="215"/>
      <c r="BZS8" s="215"/>
      <c r="BZT8" s="215"/>
      <c r="BZU8" s="215"/>
      <c r="BZV8" s="215"/>
      <c r="BZW8" s="215"/>
      <c r="BZX8" s="215"/>
      <c r="BZY8" s="215"/>
      <c r="BZZ8" s="215"/>
      <c r="CAA8" s="215"/>
      <c r="CAB8" s="215"/>
      <c r="CAC8" s="215"/>
      <c r="CAD8" s="215"/>
      <c r="CAE8" s="215"/>
      <c r="CAF8" s="215"/>
      <c r="CAG8" s="215"/>
      <c r="CAH8" s="215"/>
      <c r="CAI8" s="215"/>
      <c r="CAJ8" s="215"/>
      <c r="CAK8" s="215"/>
      <c r="CAL8" s="215"/>
      <c r="CAM8" s="215"/>
      <c r="CAN8" s="215"/>
      <c r="CAO8" s="215"/>
      <c r="CAP8" s="215"/>
      <c r="CAQ8" s="215"/>
      <c r="CAR8" s="215"/>
      <c r="CAS8" s="215"/>
      <c r="CAT8" s="215"/>
      <c r="CAU8" s="215"/>
      <c r="CAV8" s="215"/>
      <c r="CAW8" s="215"/>
      <c r="CAX8" s="215"/>
      <c r="CAY8" s="215"/>
      <c r="CAZ8" s="215"/>
      <c r="CBA8" s="215"/>
      <c r="CBB8" s="215"/>
      <c r="CBC8" s="215"/>
      <c r="CBD8" s="215"/>
      <c r="CBE8" s="215"/>
      <c r="CBF8" s="215"/>
      <c r="CBG8" s="215"/>
      <c r="CBH8" s="215"/>
      <c r="CBI8" s="215"/>
      <c r="CBJ8" s="215"/>
      <c r="CBK8" s="215"/>
      <c r="CBL8" s="215"/>
      <c r="CBM8" s="215"/>
      <c r="CBN8" s="215"/>
      <c r="CBO8" s="215"/>
      <c r="CBP8" s="215"/>
      <c r="CBQ8" s="215"/>
      <c r="CBR8" s="215"/>
      <c r="CBS8" s="215"/>
      <c r="CBT8" s="215"/>
      <c r="CBU8" s="215"/>
      <c r="CBV8" s="215"/>
      <c r="CBW8" s="215"/>
      <c r="CBX8" s="215"/>
      <c r="CBY8" s="215"/>
      <c r="CBZ8" s="215"/>
      <c r="CCA8" s="215"/>
      <c r="CCB8" s="215"/>
      <c r="CCC8" s="215"/>
      <c r="CCD8" s="215"/>
      <c r="CCE8" s="215"/>
      <c r="CCF8" s="215"/>
      <c r="CCG8" s="215"/>
      <c r="CCH8" s="215"/>
      <c r="CCI8" s="215"/>
      <c r="CCJ8" s="215"/>
      <c r="CCK8" s="215"/>
      <c r="CCL8" s="215"/>
      <c r="CCM8" s="215"/>
      <c r="CCN8" s="215"/>
      <c r="CCO8" s="215"/>
      <c r="CCP8" s="215"/>
      <c r="CCQ8" s="215"/>
      <c r="CCR8" s="215"/>
      <c r="CCS8" s="215"/>
      <c r="CCT8" s="215"/>
      <c r="CCU8" s="215"/>
      <c r="CCV8" s="215"/>
      <c r="CCW8" s="215"/>
      <c r="CCX8" s="215"/>
      <c r="CCY8" s="215"/>
      <c r="CCZ8" s="215"/>
      <c r="CDA8" s="215"/>
      <c r="CDB8" s="215"/>
      <c r="CDC8" s="215"/>
      <c r="CDD8" s="215"/>
      <c r="CDE8" s="215"/>
      <c r="CDF8" s="215"/>
      <c r="CDG8" s="215"/>
      <c r="CDH8" s="215"/>
      <c r="CDI8" s="215"/>
      <c r="CDJ8" s="215"/>
      <c r="CDK8" s="215"/>
      <c r="CDL8" s="215"/>
      <c r="CDM8" s="215"/>
      <c r="CDN8" s="215"/>
      <c r="CDO8" s="215"/>
      <c r="CDP8" s="215"/>
      <c r="CDQ8" s="215"/>
      <c r="CDR8" s="215"/>
      <c r="CDS8" s="215"/>
      <c r="CDT8" s="215"/>
      <c r="CDU8" s="215"/>
      <c r="CDV8" s="215"/>
      <c r="CDW8" s="215"/>
      <c r="CDX8" s="215"/>
      <c r="CDY8" s="215"/>
      <c r="CDZ8" s="215"/>
      <c r="CEA8" s="215"/>
      <c r="CEB8" s="215"/>
      <c r="CEC8" s="215"/>
      <c r="CED8" s="215"/>
      <c r="CEE8" s="215"/>
      <c r="CEF8" s="215"/>
      <c r="CEG8" s="215"/>
      <c r="CEH8" s="215"/>
      <c r="CEI8" s="215"/>
      <c r="CEJ8" s="215"/>
      <c r="CEK8" s="215"/>
      <c r="CEL8" s="215"/>
      <c r="CEM8" s="215"/>
      <c r="CEN8" s="215"/>
      <c r="CEO8" s="215"/>
      <c r="CEP8" s="215"/>
      <c r="CEQ8" s="215"/>
      <c r="CER8" s="215"/>
      <c r="CES8" s="215"/>
      <c r="CET8" s="215"/>
      <c r="CEU8" s="215"/>
      <c r="CEV8" s="215"/>
      <c r="CEW8" s="215"/>
      <c r="CEX8" s="215"/>
      <c r="CEY8" s="215"/>
      <c r="CEZ8" s="215"/>
      <c r="CFA8" s="215"/>
      <c r="CFB8" s="215"/>
      <c r="CFC8" s="215"/>
      <c r="CFD8" s="215"/>
      <c r="CFE8" s="215"/>
      <c r="CFF8" s="215"/>
      <c r="CFG8" s="215"/>
      <c r="CFH8" s="215"/>
      <c r="CFI8" s="215"/>
      <c r="CFJ8" s="215"/>
      <c r="CFK8" s="215"/>
      <c r="CFL8" s="215"/>
      <c r="CFM8" s="215"/>
      <c r="CFN8" s="215"/>
      <c r="CFO8" s="215"/>
      <c r="CFP8" s="215"/>
      <c r="CFQ8" s="215"/>
      <c r="CFR8" s="215"/>
      <c r="CFS8" s="215"/>
      <c r="CFT8" s="215"/>
      <c r="CFU8" s="215"/>
      <c r="CFV8" s="215"/>
      <c r="CFW8" s="215"/>
      <c r="CFX8" s="215"/>
      <c r="CFY8" s="215"/>
      <c r="CFZ8" s="215"/>
      <c r="CGA8" s="215"/>
      <c r="CGB8" s="215"/>
      <c r="CGC8" s="215"/>
      <c r="CGD8" s="215"/>
      <c r="CGE8" s="215"/>
      <c r="CGF8" s="215"/>
      <c r="CGG8" s="215"/>
      <c r="CGH8" s="215"/>
      <c r="CGI8" s="215"/>
      <c r="CGJ8" s="215"/>
      <c r="CGK8" s="215"/>
      <c r="CGL8" s="215"/>
      <c r="CGM8" s="215"/>
      <c r="CGN8" s="215"/>
      <c r="CGO8" s="215"/>
      <c r="CGP8" s="215"/>
      <c r="CGQ8" s="215"/>
      <c r="CGR8" s="215"/>
      <c r="CGS8" s="215"/>
      <c r="CGT8" s="215"/>
      <c r="CGU8" s="215"/>
      <c r="CGV8" s="215"/>
      <c r="CGW8" s="215"/>
      <c r="CGX8" s="215"/>
      <c r="CGY8" s="215"/>
      <c r="CGZ8" s="215"/>
      <c r="CHA8" s="215"/>
      <c r="CHB8" s="215"/>
      <c r="CHC8" s="215"/>
      <c r="CHD8" s="215"/>
      <c r="CHE8" s="215"/>
      <c r="CHF8" s="215"/>
      <c r="CHG8" s="215"/>
      <c r="CHH8" s="215"/>
      <c r="CHI8" s="215"/>
      <c r="CHJ8" s="215"/>
      <c r="CHK8" s="215"/>
      <c r="CHL8" s="215"/>
      <c r="CHM8" s="215"/>
      <c r="CHN8" s="215"/>
      <c r="CHO8" s="215"/>
      <c r="CHP8" s="215"/>
      <c r="CHQ8" s="215"/>
      <c r="CHR8" s="215"/>
      <c r="CHS8" s="215"/>
      <c r="CHT8" s="215"/>
      <c r="CHU8" s="215"/>
      <c r="CHV8" s="215"/>
      <c r="CHW8" s="215"/>
      <c r="CHX8" s="215"/>
      <c r="CHY8" s="215"/>
      <c r="CHZ8" s="215"/>
      <c r="CIA8" s="215"/>
      <c r="CIB8" s="215"/>
      <c r="CIC8" s="215"/>
      <c r="CID8" s="215"/>
      <c r="CIE8" s="215"/>
      <c r="CIF8" s="215"/>
      <c r="CIG8" s="215"/>
      <c r="CIH8" s="215"/>
      <c r="CII8" s="215"/>
      <c r="CIJ8" s="215"/>
      <c r="CIK8" s="215"/>
      <c r="CIL8" s="215"/>
      <c r="CIM8" s="215"/>
      <c r="CIN8" s="215"/>
      <c r="CIO8" s="215"/>
      <c r="CIP8" s="215"/>
      <c r="CIQ8" s="215"/>
      <c r="CIR8" s="215"/>
      <c r="CIS8" s="215"/>
      <c r="CIT8" s="215"/>
      <c r="CIU8" s="215"/>
      <c r="CIV8" s="215"/>
      <c r="CIW8" s="215"/>
      <c r="CIX8" s="215"/>
      <c r="CIY8" s="215"/>
      <c r="CIZ8" s="215"/>
      <c r="CJA8" s="215"/>
      <c r="CJB8" s="215"/>
      <c r="CJC8" s="215"/>
      <c r="CJD8" s="215"/>
      <c r="CJE8" s="215"/>
      <c r="CJF8" s="215"/>
      <c r="CJG8" s="215"/>
      <c r="CJH8" s="215"/>
      <c r="CJI8" s="215"/>
      <c r="CJJ8" s="215"/>
      <c r="CJK8" s="215"/>
      <c r="CJL8" s="215"/>
      <c r="CJM8" s="215"/>
      <c r="CJN8" s="215"/>
      <c r="CJO8" s="215"/>
      <c r="CJP8" s="215"/>
      <c r="CJQ8" s="215"/>
      <c r="CJR8" s="215"/>
      <c r="CJS8" s="215"/>
      <c r="CJT8" s="215"/>
      <c r="CJU8" s="215"/>
      <c r="CJV8" s="215"/>
      <c r="CJW8" s="215"/>
      <c r="CJX8" s="215"/>
      <c r="CJY8" s="215"/>
      <c r="CJZ8" s="215"/>
      <c r="CKA8" s="215"/>
      <c r="CKB8" s="215"/>
      <c r="CKC8" s="215"/>
      <c r="CKD8" s="215"/>
      <c r="CKE8" s="215"/>
      <c r="CKF8" s="215"/>
      <c r="CKG8" s="215"/>
      <c r="CKH8" s="215"/>
      <c r="CKI8" s="215"/>
      <c r="CKJ8" s="215"/>
      <c r="CKK8" s="215"/>
      <c r="CKL8" s="215"/>
      <c r="CKM8" s="215"/>
      <c r="CKN8" s="215"/>
      <c r="CKO8" s="215"/>
      <c r="CKP8" s="215"/>
      <c r="CKQ8" s="215"/>
      <c r="CKR8" s="215"/>
      <c r="CKS8" s="215"/>
      <c r="CKT8" s="215"/>
      <c r="CKU8" s="215"/>
      <c r="CKV8" s="215"/>
      <c r="CKW8" s="215"/>
      <c r="CKX8" s="215"/>
      <c r="CKY8" s="215"/>
      <c r="CKZ8" s="215"/>
      <c r="CLA8" s="215"/>
      <c r="CLB8" s="215"/>
      <c r="CLC8" s="215"/>
      <c r="CLD8" s="215"/>
      <c r="CLE8" s="215"/>
      <c r="CLF8" s="215"/>
      <c r="CLG8" s="215"/>
      <c r="CLH8" s="215"/>
      <c r="CLI8" s="215"/>
      <c r="CLJ8" s="215"/>
      <c r="CLK8" s="215"/>
      <c r="CLL8" s="215"/>
      <c r="CLM8" s="215"/>
      <c r="CLN8" s="215"/>
      <c r="CLO8" s="215"/>
      <c r="CLP8" s="215"/>
      <c r="CLQ8" s="215"/>
      <c r="CLR8" s="215"/>
      <c r="CLS8" s="215"/>
      <c r="CLT8" s="215"/>
      <c r="CLU8" s="215"/>
      <c r="CLV8" s="215"/>
      <c r="CLW8" s="215"/>
      <c r="CLX8" s="215"/>
      <c r="CLY8" s="215"/>
      <c r="CLZ8" s="215"/>
      <c r="CMA8" s="215"/>
      <c r="CMB8" s="215"/>
      <c r="CMC8" s="215"/>
      <c r="CMD8" s="215"/>
      <c r="CME8" s="215"/>
      <c r="CMF8" s="215"/>
      <c r="CMG8" s="215"/>
      <c r="CMH8" s="215"/>
      <c r="CMI8" s="215"/>
      <c r="CMJ8" s="215"/>
      <c r="CMK8" s="215"/>
      <c r="CML8" s="215"/>
      <c r="CMM8" s="215"/>
      <c r="CMN8" s="215"/>
      <c r="CMO8" s="215"/>
      <c r="CMP8" s="215"/>
      <c r="CMQ8" s="215"/>
      <c r="CMR8" s="215"/>
      <c r="CMS8" s="215"/>
      <c r="CMT8" s="215"/>
      <c r="CMU8" s="215"/>
      <c r="CMV8" s="215"/>
      <c r="CMW8" s="215"/>
      <c r="CMX8" s="215"/>
      <c r="CMY8" s="215"/>
      <c r="CMZ8" s="215"/>
      <c r="CNA8" s="215"/>
      <c r="CNB8" s="215"/>
      <c r="CNC8" s="215"/>
      <c r="CND8" s="215"/>
      <c r="CNE8" s="215"/>
      <c r="CNF8" s="215"/>
      <c r="CNG8" s="215"/>
      <c r="CNH8" s="215"/>
      <c r="CNI8" s="215"/>
      <c r="CNJ8" s="215"/>
      <c r="CNK8" s="215"/>
      <c r="CNL8" s="215"/>
      <c r="CNM8" s="215"/>
      <c r="CNN8" s="215"/>
      <c r="CNO8" s="215"/>
      <c r="CNP8" s="215"/>
      <c r="CNQ8" s="215"/>
      <c r="CNR8" s="215"/>
      <c r="CNS8" s="215"/>
      <c r="CNT8" s="215"/>
      <c r="CNU8" s="215"/>
      <c r="CNV8" s="215"/>
      <c r="CNW8" s="215"/>
      <c r="CNX8" s="215"/>
      <c r="CNY8" s="215"/>
      <c r="CNZ8" s="215"/>
      <c r="COA8" s="215"/>
      <c r="COB8" s="215"/>
      <c r="COC8" s="215"/>
      <c r="COD8" s="215"/>
      <c r="COE8" s="215"/>
      <c r="COF8" s="215"/>
      <c r="COG8" s="215"/>
      <c r="COH8" s="215"/>
      <c r="COI8" s="215"/>
      <c r="COJ8" s="215"/>
      <c r="COK8" s="215"/>
      <c r="COL8" s="215"/>
      <c r="COM8" s="215"/>
      <c r="CON8" s="215"/>
      <c r="COO8" s="215"/>
      <c r="COP8" s="215"/>
      <c r="COQ8" s="215"/>
      <c r="COR8" s="215"/>
      <c r="COS8" s="215"/>
      <c r="COT8" s="215"/>
      <c r="COU8" s="215"/>
      <c r="COV8" s="215"/>
      <c r="COW8" s="215"/>
      <c r="COX8" s="215"/>
      <c r="COY8" s="215"/>
      <c r="COZ8" s="215"/>
      <c r="CPA8" s="215"/>
      <c r="CPB8" s="215"/>
      <c r="CPC8" s="215"/>
      <c r="CPD8" s="215"/>
      <c r="CPE8" s="215"/>
      <c r="CPF8" s="215"/>
      <c r="CPG8" s="215"/>
      <c r="CPH8" s="215"/>
      <c r="CPI8" s="215"/>
      <c r="CPJ8" s="215"/>
      <c r="CPK8" s="215"/>
      <c r="CPL8" s="215"/>
      <c r="CPM8" s="215"/>
      <c r="CPN8" s="215"/>
      <c r="CPO8" s="215"/>
      <c r="CPP8" s="215"/>
      <c r="CPQ8" s="215"/>
      <c r="CPR8" s="215"/>
      <c r="CPS8" s="215"/>
      <c r="CPT8" s="215"/>
      <c r="CPU8" s="215"/>
      <c r="CPV8" s="215"/>
      <c r="CPW8" s="215"/>
      <c r="CPX8" s="215"/>
      <c r="CPY8" s="215"/>
      <c r="CPZ8" s="215"/>
      <c r="CQA8" s="215"/>
      <c r="CQB8" s="215"/>
      <c r="CQC8" s="215"/>
      <c r="CQD8" s="215"/>
      <c r="CQE8" s="215"/>
      <c r="CQF8" s="215"/>
      <c r="CQG8" s="215"/>
      <c r="CQH8" s="215"/>
      <c r="CQI8" s="215"/>
      <c r="CQJ8" s="215"/>
      <c r="CQK8" s="215"/>
      <c r="CQL8" s="215"/>
      <c r="CQM8" s="215"/>
      <c r="CQN8" s="215"/>
      <c r="CQO8" s="215"/>
      <c r="CQP8" s="215"/>
      <c r="CQQ8" s="215"/>
      <c r="CQR8" s="215"/>
      <c r="CQS8" s="215"/>
      <c r="CQT8" s="215"/>
      <c r="CQU8" s="215"/>
      <c r="CQV8" s="215"/>
      <c r="CQW8" s="215"/>
      <c r="CQX8" s="215"/>
      <c r="CQY8" s="215"/>
      <c r="CQZ8" s="215"/>
      <c r="CRA8" s="215"/>
      <c r="CRB8" s="215"/>
      <c r="CRC8" s="215"/>
      <c r="CRD8" s="215"/>
      <c r="CRE8" s="215"/>
      <c r="CRF8" s="215"/>
      <c r="CRG8" s="215"/>
      <c r="CRH8" s="215"/>
      <c r="CRI8" s="215"/>
      <c r="CRJ8" s="215"/>
      <c r="CRK8" s="215"/>
      <c r="CRL8" s="215"/>
      <c r="CRM8" s="215"/>
      <c r="CRN8" s="215"/>
      <c r="CRO8" s="215"/>
      <c r="CRP8" s="215"/>
      <c r="CRQ8" s="215"/>
      <c r="CRR8" s="215"/>
      <c r="CRS8" s="215"/>
      <c r="CRT8" s="215"/>
      <c r="CRU8" s="215"/>
      <c r="CRV8" s="215"/>
      <c r="CRW8" s="215"/>
      <c r="CRX8" s="215"/>
      <c r="CRY8" s="215"/>
      <c r="CRZ8" s="215"/>
      <c r="CSA8" s="215"/>
      <c r="CSB8" s="215"/>
      <c r="CSC8" s="215"/>
      <c r="CSD8" s="215"/>
      <c r="CSE8" s="215"/>
      <c r="CSF8" s="215"/>
      <c r="CSG8" s="215"/>
      <c r="CSH8" s="215"/>
      <c r="CSI8" s="215"/>
      <c r="CSJ8" s="215"/>
      <c r="CSK8" s="215"/>
      <c r="CSL8" s="215"/>
      <c r="CSM8" s="215"/>
      <c r="CSN8" s="215"/>
      <c r="CSO8" s="215"/>
      <c r="CSP8" s="215"/>
      <c r="CSQ8" s="215"/>
      <c r="CSR8" s="215"/>
      <c r="CSS8" s="215"/>
      <c r="CST8" s="215"/>
      <c r="CSU8" s="215"/>
      <c r="CSV8" s="215"/>
      <c r="CSW8" s="215"/>
      <c r="CSX8" s="215"/>
      <c r="CSY8" s="215"/>
      <c r="CSZ8" s="215"/>
      <c r="CTA8" s="215"/>
      <c r="CTB8" s="215"/>
      <c r="CTC8" s="215"/>
      <c r="CTD8" s="215"/>
      <c r="CTE8" s="215"/>
      <c r="CTF8" s="215"/>
      <c r="CTG8" s="215"/>
      <c r="CTH8" s="215"/>
      <c r="CTI8" s="215"/>
      <c r="CTJ8" s="215"/>
      <c r="CTK8" s="215"/>
      <c r="CTL8" s="215"/>
      <c r="CTM8" s="215"/>
      <c r="CTN8" s="215"/>
      <c r="CTO8" s="215"/>
      <c r="CTP8" s="215"/>
      <c r="CTQ8" s="215"/>
      <c r="CTR8" s="215"/>
      <c r="CTS8" s="215"/>
      <c r="CTT8" s="215"/>
      <c r="CTU8" s="215"/>
      <c r="CTV8" s="215"/>
      <c r="CTW8" s="215"/>
      <c r="CTX8" s="215"/>
      <c r="CTY8" s="215"/>
      <c r="CTZ8" s="215"/>
      <c r="CUA8" s="215"/>
      <c r="CUB8" s="215"/>
      <c r="CUC8" s="215"/>
      <c r="CUD8" s="215"/>
      <c r="CUE8" s="215"/>
      <c r="CUF8" s="215"/>
      <c r="CUG8" s="215"/>
      <c r="CUH8" s="215"/>
      <c r="CUI8" s="215"/>
      <c r="CUJ8" s="215"/>
      <c r="CUK8" s="215"/>
      <c r="CUL8" s="215"/>
      <c r="CUM8" s="215"/>
      <c r="CUN8" s="215"/>
      <c r="CUO8" s="215"/>
      <c r="CUP8" s="215"/>
      <c r="CUQ8" s="215"/>
      <c r="CUR8" s="215"/>
      <c r="CUS8" s="215"/>
      <c r="CUT8" s="215"/>
      <c r="CUU8" s="215"/>
      <c r="CUV8" s="215"/>
      <c r="CUW8" s="215"/>
      <c r="CUX8" s="215"/>
      <c r="CUY8" s="215"/>
      <c r="CUZ8" s="215"/>
      <c r="CVA8" s="215"/>
      <c r="CVB8" s="215"/>
      <c r="CVC8" s="215"/>
      <c r="CVD8" s="215"/>
      <c r="CVE8" s="215"/>
      <c r="CVF8" s="215"/>
      <c r="CVG8" s="215"/>
      <c r="CVH8" s="215"/>
      <c r="CVI8" s="215"/>
      <c r="CVJ8" s="215"/>
      <c r="CVK8" s="215"/>
      <c r="CVL8" s="215"/>
      <c r="CVM8" s="215"/>
      <c r="CVN8" s="215"/>
      <c r="CVO8" s="215"/>
      <c r="CVP8" s="215"/>
      <c r="CVQ8" s="215"/>
      <c r="CVR8" s="215"/>
      <c r="CVS8" s="215"/>
      <c r="CVT8" s="215"/>
      <c r="CVU8" s="215"/>
      <c r="CVV8" s="215"/>
      <c r="CVW8" s="215"/>
      <c r="CVX8" s="215"/>
      <c r="CVY8" s="215"/>
      <c r="CVZ8" s="215"/>
      <c r="CWA8" s="215"/>
      <c r="CWB8" s="215"/>
      <c r="CWC8" s="215"/>
      <c r="CWD8" s="215"/>
      <c r="CWE8" s="215"/>
      <c r="CWF8" s="215"/>
      <c r="CWG8" s="215"/>
      <c r="CWH8" s="215"/>
      <c r="CWI8" s="215"/>
      <c r="CWJ8" s="215"/>
      <c r="CWK8" s="215"/>
      <c r="CWL8" s="215"/>
      <c r="CWM8" s="215"/>
      <c r="CWN8" s="215"/>
      <c r="CWO8" s="215"/>
      <c r="CWP8" s="215"/>
      <c r="CWQ8" s="215"/>
      <c r="CWR8" s="215"/>
      <c r="CWS8" s="215"/>
      <c r="CWT8" s="215"/>
      <c r="CWU8" s="215"/>
      <c r="CWV8" s="215"/>
      <c r="CWW8" s="215"/>
      <c r="CWX8" s="215"/>
      <c r="CWY8" s="215"/>
      <c r="CWZ8" s="215"/>
      <c r="CXA8" s="215"/>
      <c r="CXB8" s="215"/>
      <c r="CXC8" s="215"/>
      <c r="CXD8" s="215"/>
      <c r="CXE8" s="215"/>
      <c r="CXF8" s="215"/>
      <c r="CXG8" s="215"/>
      <c r="CXH8" s="215"/>
      <c r="CXI8" s="215"/>
      <c r="CXJ8" s="215"/>
      <c r="CXK8" s="215"/>
      <c r="CXL8" s="215"/>
      <c r="CXM8" s="215"/>
      <c r="CXN8" s="215"/>
      <c r="CXO8" s="215"/>
      <c r="CXP8" s="215"/>
      <c r="CXQ8" s="215"/>
      <c r="CXR8" s="215"/>
      <c r="CXS8" s="215"/>
      <c r="CXT8" s="215"/>
      <c r="CXU8" s="215"/>
      <c r="CXV8" s="215"/>
      <c r="CXW8" s="215"/>
      <c r="CXX8" s="215"/>
      <c r="CXY8" s="215"/>
      <c r="CXZ8" s="215"/>
      <c r="CYA8" s="215"/>
      <c r="CYB8" s="215"/>
      <c r="CYC8" s="215"/>
      <c r="CYD8" s="215"/>
      <c r="CYE8" s="215"/>
      <c r="CYF8" s="215"/>
      <c r="CYG8" s="215"/>
      <c r="CYH8" s="215"/>
      <c r="CYI8" s="215"/>
      <c r="CYJ8" s="215"/>
      <c r="CYK8" s="215"/>
      <c r="CYL8" s="215"/>
      <c r="CYM8" s="215"/>
      <c r="CYN8" s="215"/>
      <c r="CYO8" s="215"/>
      <c r="CYP8" s="215"/>
      <c r="CYQ8" s="215"/>
      <c r="CYR8" s="215"/>
      <c r="CYS8" s="215"/>
      <c r="CYT8" s="215"/>
      <c r="CYU8" s="215"/>
      <c r="CYV8" s="215"/>
      <c r="CYW8" s="215"/>
      <c r="CYX8" s="215"/>
      <c r="CYY8" s="215"/>
      <c r="CYZ8" s="215"/>
      <c r="CZA8" s="215"/>
      <c r="CZB8" s="215"/>
      <c r="CZC8" s="215"/>
      <c r="CZD8" s="215"/>
      <c r="CZE8" s="215"/>
      <c r="CZF8" s="215"/>
      <c r="CZG8" s="215"/>
      <c r="CZH8" s="215"/>
      <c r="CZI8" s="215"/>
      <c r="CZJ8" s="215"/>
      <c r="CZK8" s="215"/>
      <c r="CZL8" s="215"/>
      <c r="CZM8" s="215"/>
      <c r="CZN8" s="215"/>
      <c r="CZO8" s="215"/>
      <c r="CZP8" s="215"/>
      <c r="CZQ8" s="215"/>
      <c r="CZR8" s="215"/>
      <c r="CZS8" s="215"/>
      <c r="CZT8" s="215"/>
      <c r="CZU8" s="215"/>
      <c r="CZV8" s="215"/>
      <c r="CZW8" s="215"/>
      <c r="CZX8" s="215"/>
      <c r="CZY8" s="215"/>
      <c r="CZZ8" s="215"/>
      <c r="DAA8" s="215"/>
      <c r="DAB8" s="215"/>
      <c r="DAC8" s="215"/>
      <c r="DAD8" s="215"/>
      <c r="DAE8" s="215"/>
      <c r="DAF8" s="215"/>
      <c r="DAG8" s="215"/>
      <c r="DAH8" s="215"/>
      <c r="DAI8" s="215"/>
      <c r="DAJ8" s="215"/>
      <c r="DAK8" s="215"/>
      <c r="DAL8" s="215"/>
      <c r="DAM8" s="215"/>
      <c r="DAN8" s="215"/>
      <c r="DAO8" s="215"/>
      <c r="DAP8" s="215"/>
      <c r="DAQ8" s="215"/>
      <c r="DAR8" s="215"/>
      <c r="DAS8" s="215"/>
      <c r="DAT8" s="215"/>
      <c r="DAU8" s="215"/>
      <c r="DAV8" s="215"/>
      <c r="DAW8" s="215"/>
      <c r="DAX8" s="215"/>
      <c r="DAY8" s="215"/>
      <c r="DAZ8" s="215"/>
      <c r="DBA8" s="215"/>
      <c r="DBB8" s="215"/>
      <c r="DBC8" s="215"/>
      <c r="DBD8" s="215"/>
      <c r="DBE8" s="215"/>
      <c r="DBF8" s="215"/>
      <c r="DBG8" s="215"/>
      <c r="DBH8" s="215"/>
      <c r="DBI8" s="215"/>
      <c r="DBJ8" s="215"/>
      <c r="DBK8" s="215"/>
      <c r="DBL8" s="215"/>
      <c r="DBM8" s="215"/>
      <c r="DBN8" s="215"/>
      <c r="DBO8" s="215"/>
      <c r="DBP8" s="215"/>
      <c r="DBQ8" s="215"/>
      <c r="DBR8" s="215"/>
      <c r="DBS8" s="215"/>
      <c r="DBT8" s="215"/>
      <c r="DBU8" s="215"/>
      <c r="DBV8" s="215"/>
      <c r="DBW8" s="215"/>
      <c r="DBX8" s="215"/>
      <c r="DBY8" s="215"/>
      <c r="DBZ8" s="215"/>
      <c r="DCA8" s="215"/>
      <c r="DCB8" s="215"/>
      <c r="DCC8" s="215"/>
      <c r="DCD8" s="215"/>
      <c r="DCE8" s="215"/>
      <c r="DCF8" s="215"/>
      <c r="DCG8" s="215"/>
      <c r="DCH8" s="215"/>
      <c r="DCI8" s="215"/>
      <c r="DCJ8" s="215"/>
      <c r="DCK8" s="215"/>
      <c r="DCL8" s="215"/>
      <c r="DCM8" s="215"/>
      <c r="DCN8" s="215"/>
      <c r="DCO8" s="215"/>
      <c r="DCP8" s="215"/>
      <c r="DCQ8" s="215"/>
      <c r="DCR8" s="215"/>
      <c r="DCS8" s="215"/>
      <c r="DCT8" s="215"/>
      <c r="DCU8" s="215"/>
      <c r="DCV8" s="215"/>
      <c r="DCW8" s="215"/>
      <c r="DCX8" s="215"/>
      <c r="DCY8" s="215"/>
      <c r="DCZ8" s="215"/>
      <c r="DDA8" s="215"/>
      <c r="DDB8" s="215"/>
      <c r="DDC8" s="215"/>
      <c r="DDD8" s="215"/>
      <c r="DDE8" s="215"/>
      <c r="DDF8" s="215"/>
      <c r="DDG8" s="215"/>
      <c r="DDH8" s="215"/>
      <c r="DDI8" s="215"/>
      <c r="DDJ8" s="215"/>
      <c r="DDK8" s="215"/>
      <c r="DDL8" s="215"/>
      <c r="DDM8" s="215"/>
      <c r="DDN8" s="215"/>
      <c r="DDO8" s="215"/>
      <c r="DDP8" s="215"/>
      <c r="DDQ8" s="215"/>
      <c r="DDR8" s="215"/>
      <c r="DDS8" s="215"/>
      <c r="DDT8" s="215"/>
      <c r="DDU8" s="215"/>
      <c r="DDV8" s="215"/>
      <c r="DDW8" s="215"/>
      <c r="DDX8" s="215"/>
      <c r="DDY8" s="215"/>
      <c r="DDZ8" s="215"/>
      <c r="DEA8" s="215"/>
      <c r="DEB8" s="215"/>
      <c r="DEC8" s="215"/>
      <c r="DED8" s="215"/>
      <c r="DEE8" s="215"/>
      <c r="DEF8" s="215"/>
      <c r="DEG8" s="215"/>
      <c r="DEH8" s="215"/>
      <c r="DEI8" s="215"/>
      <c r="DEJ8" s="215"/>
      <c r="DEK8" s="215"/>
      <c r="DEL8" s="215"/>
      <c r="DEM8" s="215"/>
      <c r="DEN8" s="215"/>
      <c r="DEO8" s="215"/>
      <c r="DEP8" s="215"/>
      <c r="DEQ8" s="215"/>
      <c r="DER8" s="215"/>
      <c r="DES8" s="215"/>
      <c r="DET8" s="215"/>
      <c r="DEU8" s="215"/>
      <c r="DEV8" s="215"/>
      <c r="DEW8" s="215"/>
      <c r="DEX8" s="215"/>
      <c r="DEY8" s="215"/>
      <c r="DEZ8" s="215"/>
      <c r="DFA8" s="215"/>
      <c r="DFB8" s="215"/>
      <c r="DFC8" s="215"/>
      <c r="DFD8" s="215"/>
      <c r="DFE8" s="215"/>
      <c r="DFF8" s="215"/>
      <c r="DFG8" s="215"/>
      <c r="DFH8" s="215"/>
      <c r="DFI8" s="215"/>
      <c r="DFJ8" s="215"/>
      <c r="DFK8" s="215"/>
      <c r="DFL8" s="215"/>
      <c r="DFM8" s="215"/>
      <c r="DFN8" s="215"/>
      <c r="DFO8" s="215"/>
      <c r="DFP8" s="215"/>
      <c r="DFQ8" s="215"/>
      <c r="DFR8" s="215"/>
      <c r="DFS8" s="215"/>
      <c r="DFT8" s="215"/>
      <c r="DFU8" s="215"/>
      <c r="DFV8" s="215"/>
      <c r="DFW8" s="215"/>
      <c r="DFX8" s="215"/>
      <c r="DFY8" s="215"/>
      <c r="DFZ8" s="215"/>
      <c r="DGA8" s="215"/>
      <c r="DGB8" s="215"/>
      <c r="DGC8" s="215"/>
      <c r="DGD8" s="215"/>
      <c r="DGE8" s="215"/>
      <c r="DGF8" s="215"/>
      <c r="DGG8" s="215"/>
      <c r="DGH8" s="215"/>
      <c r="DGI8" s="215"/>
      <c r="DGJ8" s="215"/>
      <c r="DGK8" s="215"/>
      <c r="DGL8" s="215"/>
      <c r="DGM8" s="215"/>
      <c r="DGN8" s="215"/>
      <c r="DGO8" s="215"/>
      <c r="DGP8" s="215"/>
      <c r="DGQ8" s="215"/>
      <c r="DGR8" s="215"/>
      <c r="DGS8" s="215"/>
      <c r="DGT8" s="215"/>
      <c r="DGU8" s="215"/>
      <c r="DGV8" s="215"/>
      <c r="DGW8" s="215"/>
      <c r="DGX8" s="215"/>
      <c r="DGY8" s="215"/>
      <c r="DGZ8" s="215"/>
      <c r="DHA8" s="215"/>
      <c r="DHB8" s="215"/>
      <c r="DHC8" s="215"/>
      <c r="DHD8" s="215"/>
      <c r="DHE8" s="215"/>
      <c r="DHF8" s="215"/>
      <c r="DHG8" s="215"/>
      <c r="DHH8" s="215"/>
      <c r="DHI8" s="215"/>
      <c r="DHJ8" s="215"/>
      <c r="DHK8" s="215"/>
      <c r="DHL8" s="215"/>
      <c r="DHM8" s="215"/>
      <c r="DHN8" s="215"/>
      <c r="DHO8" s="215"/>
      <c r="DHP8" s="215"/>
      <c r="DHQ8" s="215"/>
      <c r="DHR8" s="215"/>
      <c r="DHS8" s="215"/>
      <c r="DHT8" s="215"/>
      <c r="DHU8" s="215"/>
      <c r="DHV8" s="215"/>
      <c r="DHW8" s="215"/>
      <c r="DHX8" s="215"/>
      <c r="DHY8" s="215"/>
      <c r="DHZ8" s="215"/>
      <c r="DIA8" s="215"/>
      <c r="DIB8" s="215"/>
      <c r="DIC8" s="215"/>
      <c r="DID8" s="215"/>
      <c r="DIE8" s="215"/>
      <c r="DIF8" s="215"/>
      <c r="DIG8" s="215"/>
      <c r="DIH8" s="215"/>
      <c r="DII8" s="215"/>
      <c r="DIJ8" s="215"/>
      <c r="DIK8" s="215"/>
      <c r="DIL8" s="215"/>
      <c r="DIM8" s="215"/>
      <c r="DIN8" s="215"/>
      <c r="DIO8" s="215"/>
      <c r="DIP8" s="215"/>
      <c r="DIQ8" s="215"/>
      <c r="DIR8" s="215"/>
      <c r="DIS8" s="215"/>
      <c r="DIT8" s="215"/>
      <c r="DIU8" s="215"/>
      <c r="DIV8" s="215"/>
      <c r="DIW8" s="215"/>
      <c r="DIX8" s="215"/>
      <c r="DIY8" s="215"/>
      <c r="DIZ8" s="215"/>
      <c r="DJA8" s="215"/>
      <c r="DJB8" s="215"/>
      <c r="DJC8" s="215"/>
      <c r="DJD8" s="215"/>
      <c r="DJE8" s="215"/>
      <c r="DJF8" s="215"/>
      <c r="DJG8" s="215"/>
      <c r="DJH8" s="215"/>
      <c r="DJI8" s="215"/>
      <c r="DJJ8" s="215"/>
      <c r="DJK8" s="215"/>
      <c r="DJL8" s="215"/>
      <c r="DJM8" s="215"/>
      <c r="DJN8" s="215"/>
      <c r="DJO8" s="215"/>
      <c r="DJP8" s="215"/>
      <c r="DJQ8" s="215"/>
      <c r="DJR8" s="215"/>
      <c r="DJS8" s="215"/>
      <c r="DJT8" s="215"/>
      <c r="DJU8" s="215"/>
      <c r="DJV8" s="215"/>
      <c r="DJW8" s="215"/>
      <c r="DJX8" s="215"/>
      <c r="DJY8" s="215"/>
      <c r="DJZ8" s="215"/>
      <c r="DKA8" s="215"/>
      <c r="DKB8" s="215"/>
      <c r="DKC8" s="215"/>
      <c r="DKD8" s="215"/>
      <c r="DKE8" s="215"/>
      <c r="DKF8" s="215"/>
      <c r="DKG8" s="215"/>
      <c r="DKH8" s="215"/>
      <c r="DKI8" s="215"/>
      <c r="DKJ8" s="215"/>
      <c r="DKK8" s="215"/>
      <c r="DKL8" s="215"/>
      <c r="DKM8" s="215"/>
      <c r="DKN8" s="215"/>
      <c r="DKO8" s="215"/>
      <c r="DKP8" s="215"/>
      <c r="DKQ8" s="215"/>
      <c r="DKR8" s="215"/>
      <c r="DKS8" s="215"/>
      <c r="DKT8" s="215"/>
      <c r="DKU8" s="215"/>
      <c r="DKV8" s="215"/>
      <c r="DKW8" s="215"/>
      <c r="DKX8" s="215"/>
      <c r="DKY8" s="215"/>
      <c r="DKZ8" s="215"/>
      <c r="DLA8" s="215"/>
      <c r="DLB8" s="215"/>
      <c r="DLC8" s="215"/>
      <c r="DLD8" s="215"/>
      <c r="DLE8" s="215"/>
      <c r="DLF8" s="215"/>
      <c r="DLG8" s="215"/>
      <c r="DLH8" s="215"/>
      <c r="DLI8" s="215"/>
      <c r="DLJ8" s="215"/>
      <c r="DLK8" s="215"/>
      <c r="DLL8" s="215"/>
      <c r="DLM8" s="215"/>
      <c r="DLN8" s="215"/>
      <c r="DLO8" s="215"/>
      <c r="DLP8" s="215"/>
      <c r="DLQ8" s="215"/>
      <c r="DLR8" s="215"/>
      <c r="DLS8" s="215"/>
      <c r="DLT8" s="215"/>
      <c r="DLU8" s="215"/>
      <c r="DLV8" s="215"/>
      <c r="DLW8" s="215"/>
      <c r="DLX8" s="215"/>
      <c r="DLY8" s="215"/>
      <c r="DLZ8" s="215"/>
      <c r="DMA8" s="215"/>
      <c r="DMB8" s="215"/>
      <c r="DMC8" s="215"/>
      <c r="DMD8" s="215"/>
      <c r="DME8" s="215"/>
      <c r="DMF8" s="215"/>
      <c r="DMG8" s="215"/>
      <c r="DMH8" s="215"/>
      <c r="DMI8" s="215"/>
      <c r="DMJ8" s="215"/>
      <c r="DMK8" s="215"/>
      <c r="DML8" s="215"/>
      <c r="DMM8" s="215"/>
      <c r="DMN8" s="215"/>
      <c r="DMO8" s="215"/>
      <c r="DMP8" s="215"/>
      <c r="DMQ8" s="215"/>
      <c r="DMR8" s="215"/>
      <c r="DMS8" s="215"/>
      <c r="DMT8" s="215"/>
      <c r="DMU8" s="215"/>
      <c r="DMV8" s="215"/>
      <c r="DMW8" s="215"/>
      <c r="DMX8" s="215"/>
      <c r="DMY8" s="215"/>
      <c r="DMZ8" s="215"/>
      <c r="DNA8" s="215"/>
      <c r="DNB8" s="215"/>
      <c r="DNC8" s="215"/>
      <c r="DND8" s="215"/>
      <c r="DNE8" s="215"/>
      <c r="DNF8" s="215"/>
      <c r="DNG8" s="215"/>
      <c r="DNH8" s="215"/>
      <c r="DNI8" s="215"/>
      <c r="DNJ8" s="215"/>
      <c r="DNK8" s="215"/>
      <c r="DNL8" s="215"/>
      <c r="DNM8" s="215"/>
      <c r="DNN8" s="215"/>
      <c r="DNO8" s="215"/>
      <c r="DNP8" s="215"/>
      <c r="DNQ8" s="215"/>
      <c r="DNR8" s="215"/>
      <c r="DNS8" s="215"/>
      <c r="DNT8" s="215"/>
      <c r="DNU8" s="215"/>
      <c r="DNV8" s="215"/>
      <c r="DNW8" s="215"/>
      <c r="DNX8" s="215"/>
      <c r="DNY8" s="215"/>
      <c r="DNZ8" s="215"/>
      <c r="DOA8" s="215"/>
      <c r="DOB8" s="215"/>
      <c r="DOC8" s="215"/>
      <c r="DOD8" s="215"/>
      <c r="DOE8" s="215"/>
      <c r="DOF8" s="215"/>
      <c r="DOG8" s="215"/>
      <c r="DOH8" s="215"/>
      <c r="DOI8" s="215"/>
      <c r="DOJ8" s="215"/>
      <c r="DOK8" s="215"/>
      <c r="DOL8" s="215"/>
      <c r="DOM8" s="215"/>
      <c r="DON8" s="215"/>
      <c r="DOO8" s="215"/>
      <c r="DOP8" s="215"/>
      <c r="DOQ8" s="215"/>
      <c r="DOR8" s="215"/>
      <c r="DOS8" s="215"/>
      <c r="DOT8" s="215"/>
      <c r="DOU8" s="215"/>
      <c r="DOV8" s="215"/>
      <c r="DOW8" s="215"/>
      <c r="DOX8" s="215"/>
      <c r="DOY8" s="215"/>
      <c r="DOZ8" s="215"/>
      <c r="DPA8" s="215"/>
      <c r="DPB8" s="215"/>
      <c r="DPC8" s="215"/>
      <c r="DPD8" s="215"/>
      <c r="DPE8" s="215"/>
      <c r="DPF8" s="215"/>
      <c r="DPG8" s="215"/>
      <c r="DPH8" s="215"/>
      <c r="DPI8" s="215"/>
      <c r="DPJ8" s="215"/>
      <c r="DPK8" s="215"/>
      <c r="DPL8" s="215"/>
      <c r="DPM8" s="215"/>
      <c r="DPN8" s="215"/>
      <c r="DPO8" s="215"/>
      <c r="DPP8" s="215"/>
      <c r="DPQ8" s="215"/>
      <c r="DPR8" s="215"/>
      <c r="DPS8" s="215"/>
      <c r="DPT8" s="215"/>
      <c r="DPU8" s="215"/>
      <c r="DPV8" s="215"/>
      <c r="DPW8" s="215"/>
      <c r="DPX8" s="215"/>
      <c r="DPY8" s="215"/>
      <c r="DPZ8" s="215"/>
      <c r="DQA8" s="215"/>
      <c r="DQB8" s="215"/>
      <c r="DQC8" s="215"/>
      <c r="DQD8" s="215"/>
      <c r="DQE8" s="215"/>
      <c r="DQF8" s="215"/>
      <c r="DQG8" s="215"/>
      <c r="DQH8" s="215"/>
      <c r="DQI8" s="215"/>
      <c r="DQJ8" s="215"/>
      <c r="DQK8" s="215"/>
      <c r="DQL8" s="215"/>
      <c r="DQM8" s="215"/>
      <c r="DQN8" s="215"/>
      <c r="DQO8" s="215"/>
      <c r="DQP8" s="215"/>
      <c r="DQQ8" s="215"/>
      <c r="DQR8" s="215"/>
      <c r="DQS8" s="215"/>
      <c r="DQT8" s="215"/>
      <c r="DQU8" s="215"/>
      <c r="DQV8" s="215"/>
      <c r="DQW8" s="215"/>
      <c r="DQX8" s="215"/>
      <c r="DQY8" s="215"/>
      <c r="DQZ8" s="215"/>
      <c r="DRA8" s="215"/>
      <c r="DRB8" s="215"/>
      <c r="DRC8" s="215"/>
      <c r="DRD8" s="215"/>
      <c r="DRE8" s="215"/>
      <c r="DRF8" s="215"/>
      <c r="DRG8" s="215"/>
      <c r="DRH8" s="215"/>
      <c r="DRI8" s="215"/>
      <c r="DRJ8" s="215"/>
      <c r="DRK8" s="215"/>
      <c r="DRL8" s="215"/>
      <c r="DRM8" s="215"/>
      <c r="DRN8" s="215"/>
      <c r="DRO8" s="215"/>
      <c r="DRP8" s="215"/>
      <c r="DRQ8" s="215"/>
      <c r="DRR8" s="215"/>
      <c r="DRS8" s="215"/>
      <c r="DRT8" s="215"/>
      <c r="DRU8" s="215"/>
      <c r="DRV8" s="215"/>
      <c r="DRW8" s="215"/>
      <c r="DRX8" s="215"/>
      <c r="DRY8" s="215"/>
      <c r="DRZ8" s="215"/>
      <c r="DSA8" s="215"/>
      <c r="DSB8" s="215"/>
      <c r="DSC8" s="215"/>
      <c r="DSD8" s="215"/>
      <c r="DSE8" s="215"/>
      <c r="DSF8" s="215"/>
      <c r="DSG8" s="215"/>
      <c r="DSH8" s="215"/>
      <c r="DSI8" s="215"/>
      <c r="DSJ8" s="215"/>
      <c r="DSK8" s="215"/>
      <c r="DSL8" s="215"/>
      <c r="DSM8" s="215"/>
      <c r="DSN8" s="215"/>
      <c r="DSO8" s="215"/>
      <c r="DSP8" s="215"/>
      <c r="DSQ8" s="215"/>
      <c r="DSR8" s="215"/>
      <c r="DSS8" s="215"/>
      <c r="DST8" s="215"/>
      <c r="DSU8" s="215"/>
      <c r="DSV8" s="215"/>
      <c r="DSW8" s="215"/>
      <c r="DSX8" s="215"/>
      <c r="DSY8" s="215"/>
      <c r="DSZ8" s="215"/>
      <c r="DTA8" s="215"/>
      <c r="DTB8" s="215"/>
      <c r="DTC8" s="215"/>
      <c r="DTD8" s="215"/>
      <c r="DTE8" s="215"/>
      <c r="DTF8" s="215"/>
      <c r="DTG8" s="215"/>
      <c r="DTH8" s="215"/>
      <c r="DTI8" s="215"/>
      <c r="DTJ8" s="215"/>
      <c r="DTK8" s="215"/>
      <c r="DTL8" s="215"/>
      <c r="DTM8" s="215"/>
      <c r="DTN8" s="215"/>
      <c r="DTO8" s="215"/>
      <c r="DTP8" s="215"/>
      <c r="DTQ8" s="215"/>
      <c r="DTR8" s="215"/>
      <c r="DTS8" s="215"/>
      <c r="DTT8" s="215"/>
      <c r="DTU8" s="215"/>
      <c r="DTV8" s="215"/>
      <c r="DTW8" s="215"/>
      <c r="DTX8" s="215"/>
      <c r="DTY8" s="215"/>
      <c r="DTZ8" s="215"/>
      <c r="DUA8" s="215"/>
      <c r="DUB8" s="215"/>
      <c r="DUC8" s="215"/>
      <c r="DUD8" s="215"/>
      <c r="DUE8" s="215"/>
      <c r="DUF8" s="215"/>
      <c r="DUG8" s="215"/>
      <c r="DUH8" s="215"/>
      <c r="DUI8" s="215"/>
      <c r="DUJ8" s="215"/>
      <c r="DUK8" s="215"/>
      <c r="DUL8" s="215"/>
      <c r="DUM8" s="215"/>
      <c r="DUN8" s="215"/>
      <c r="DUO8" s="215"/>
      <c r="DUP8" s="215"/>
      <c r="DUQ8" s="215"/>
      <c r="DUR8" s="215"/>
      <c r="DUS8" s="215"/>
      <c r="DUT8" s="215"/>
      <c r="DUU8" s="215"/>
      <c r="DUV8" s="215"/>
      <c r="DUW8" s="215"/>
      <c r="DUX8" s="215"/>
      <c r="DUY8" s="215"/>
      <c r="DUZ8" s="215"/>
      <c r="DVA8" s="215"/>
      <c r="DVB8" s="215"/>
      <c r="DVC8" s="215"/>
      <c r="DVD8" s="215"/>
      <c r="DVE8" s="215"/>
      <c r="DVF8" s="215"/>
      <c r="DVG8" s="215"/>
      <c r="DVH8" s="215"/>
      <c r="DVI8" s="215"/>
      <c r="DVJ8" s="215"/>
      <c r="DVK8" s="215"/>
      <c r="DVL8" s="215"/>
      <c r="DVM8" s="215"/>
      <c r="DVN8" s="215"/>
      <c r="DVO8" s="215"/>
      <c r="DVP8" s="215"/>
      <c r="DVQ8" s="215"/>
      <c r="DVR8" s="215"/>
      <c r="DVS8" s="215"/>
      <c r="DVT8" s="215"/>
      <c r="DVU8" s="215"/>
      <c r="DVV8" s="215"/>
      <c r="DVW8" s="215"/>
      <c r="DVX8" s="215"/>
      <c r="DVY8" s="215"/>
      <c r="DVZ8" s="215"/>
      <c r="DWA8" s="215"/>
      <c r="DWB8" s="215"/>
      <c r="DWC8" s="215"/>
      <c r="DWD8" s="215"/>
      <c r="DWE8" s="215"/>
      <c r="DWF8" s="215"/>
      <c r="DWG8" s="215"/>
      <c r="DWH8" s="215"/>
      <c r="DWI8" s="215"/>
      <c r="DWJ8" s="215"/>
      <c r="DWK8" s="215"/>
      <c r="DWL8" s="215"/>
      <c r="DWM8" s="215"/>
      <c r="DWN8" s="215"/>
      <c r="DWO8" s="215"/>
      <c r="DWP8" s="215"/>
      <c r="DWQ8" s="215"/>
      <c r="DWR8" s="215"/>
      <c r="DWS8" s="215"/>
      <c r="DWT8" s="215"/>
      <c r="DWU8" s="215"/>
      <c r="DWV8" s="215"/>
      <c r="DWW8" s="215"/>
      <c r="DWX8" s="215"/>
      <c r="DWY8" s="215"/>
      <c r="DWZ8" s="215"/>
      <c r="DXA8" s="215"/>
      <c r="DXB8" s="215"/>
      <c r="DXC8" s="215"/>
      <c r="DXD8" s="215"/>
      <c r="DXE8" s="215"/>
      <c r="DXF8" s="215"/>
      <c r="DXG8" s="215"/>
      <c r="DXH8" s="215"/>
      <c r="DXI8" s="215"/>
      <c r="DXJ8" s="215"/>
      <c r="DXK8" s="215"/>
      <c r="DXL8" s="215"/>
      <c r="DXM8" s="215"/>
      <c r="DXN8" s="215"/>
      <c r="DXO8" s="215"/>
      <c r="DXP8" s="215"/>
      <c r="DXQ8" s="215"/>
      <c r="DXR8" s="215"/>
      <c r="DXS8" s="215"/>
      <c r="DXT8" s="215"/>
      <c r="DXU8" s="215"/>
      <c r="DXV8" s="215"/>
      <c r="DXW8" s="215"/>
      <c r="DXX8" s="215"/>
      <c r="DXY8" s="215"/>
      <c r="DXZ8" s="215"/>
      <c r="DYA8" s="215"/>
      <c r="DYB8" s="215"/>
      <c r="DYC8" s="215"/>
      <c r="DYD8" s="215"/>
      <c r="DYE8" s="215"/>
      <c r="DYF8" s="215"/>
      <c r="DYG8" s="215"/>
      <c r="DYH8" s="215"/>
      <c r="DYI8" s="215"/>
      <c r="DYJ8" s="215"/>
      <c r="DYK8" s="215"/>
      <c r="DYL8" s="215"/>
      <c r="DYM8" s="215"/>
      <c r="DYN8" s="215"/>
      <c r="DYO8" s="215"/>
      <c r="DYP8" s="215"/>
      <c r="DYQ8" s="215"/>
      <c r="DYR8" s="215"/>
      <c r="DYS8" s="215"/>
      <c r="DYT8" s="215"/>
      <c r="DYU8" s="215"/>
      <c r="DYV8" s="215"/>
      <c r="DYW8" s="215"/>
      <c r="DYX8" s="215"/>
      <c r="DYY8" s="215"/>
      <c r="DYZ8" s="215"/>
      <c r="DZA8" s="215"/>
      <c r="DZB8" s="215"/>
      <c r="DZC8" s="215"/>
      <c r="DZD8" s="215"/>
      <c r="DZE8" s="215"/>
      <c r="DZF8" s="215"/>
      <c r="DZG8" s="215"/>
      <c r="DZH8" s="215"/>
      <c r="DZI8" s="215"/>
      <c r="DZJ8" s="215"/>
      <c r="DZK8" s="215"/>
      <c r="DZL8" s="215"/>
      <c r="DZM8" s="215"/>
      <c r="DZN8" s="215"/>
      <c r="DZO8" s="215"/>
      <c r="DZP8" s="215"/>
      <c r="DZQ8" s="215"/>
      <c r="DZR8" s="215"/>
      <c r="DZS8" s="215"/>
      <c r="DZT8" s="215"/>
      <c r="DZU8" s="215"/>
      <c r="DZV8" s="215"/>
      <c r="DZW8" s="215"/>
      <c r="DZX8" s="215"/>
      <c r="DZY8" s="215"/>
      <c r="DZZ8" s="215"/>
      <c r="EAA8" s="215"/>
      <c r="EAB8" s="215"/>
      <c r="EAC8" s="215"/>
      <c r="EAD8" s="215"/>
      <c r="EAE8" s="215"/>
      <c r="EAF8" s="215"/>
      <c r="EAG8" s="215"/>
      <c r="EAH8" s="215"/>
      <c r="EAI8" s="215"/>
      <c r="EAJ8" s="215"/>
      <c r="EAK8" s="215"/>
      <c r="EAL8" s="215"/>
      <c r="EAM8" s="215"/>
      <c r="EAN8" s="215"/>
      <c r="EAO8" s="215"/>
      <c r="EAP8" s="215"/>
      <c r="EAQ8" s="215"/>
      <c r="EAR8" s="215"/>
      <c r="EAS8" s="215"/>
      <c r="EAT8" s="215"/>
      <c r="EAU8" s="215"/>
      <c r="EAV8" s="215"/>
      <c r="EAW8" s="215"/>
      <c r="EAX8" s="215"/>
      <c r="EAY8" s="215"/>
      <c r="EAZ8" s="215"/>
      <c r="EBA8" s="215"/>
      <c r="EBB8" s="215"/>
      <c r="EBC8" s="215"/>
      <c r="EBD8" s="215"/>
      <c r="EBE8" s="215"/>
      <c r="EBF8" s="215"/>
      <c r="EBG8" s="215"/>
      <c r="EBH8" s="215"/>
      <c r="EBI8" s="215"/>
      <c r="EBJ8" s="215"/>
      <c r="EBK8" s="215"/>
      <c r="EBL8" s="215"/>
      <c r="EBM8" s="215"/>
      <c r="EBN8" s="215"/>
      <c r="EBO8" s="215"/>
      <c r="EBP8" s="215"/>
      <c r="EBQ8" s="215"/>
      <c r="EBR8" s="215"/>
      <c r="EBS8" s="215"/>
      <c r="EBT8" s="215"/>
      <c r="EBU8" s="215"/>
      <c r="EBV8" s="215"/>
      <c r="EBW8" s="215"/>
      <c r="EBX8" s="215"/>
      <c r="EBY8" s="215"/>
      <c r="EBZ8" s="215"/>
      <c r="ECA8" s="215"/>
      <c r="ECB8" s="215"/>
      <c r="ECC8" s="215"/>
      <c r="ECD8" s="215"/>
      <c r="ECE8" s="215"/>
      <c r="ECF8" s="215"/>
      <c r="ECG8" s="215"/>
      <c r="ECH8" s="215"/>
      <c r="ECI8" s="215"/>
      <c r="ECJ8" s="215"/>
      <c r="ECK8" s="215"/>
      <c r="ECL8" s="215"/>
      <c r="ECM8" s="215"/>
      <c r="ECN8" s="215"/>
      <c r="ECO8" s="215"/>
      <c r="ECP8" s="215"/>
      <c r="ECQ8" s="215"/>
      <c r="ECR8" s="215"/>
      <c r="ECS8" s="215"/>
      <c r="ECT8" s="215"/>
      <c r="ECU8" s="215"/>
      <c r="ECV8" s="215"/>
      <c r="ECW8" s="215"/>
      <c r="ECX8" s="215"/>
      <c r="ECY8" s="215"/>
      <c r="ECZ8" s="215"/>
      <c r="EDA8" s="215"/>
      <c r="EDB8" s="215"/>
      <c r="EDC8" s="215"/>
      <c r="EDD8" s="215"/>
      <c r="EDE8" s="215"/>
      <c r="EDF8" s="215"/>
      <c r="EDG8" s="215"/>
      <c r="EDH8" s="215"/>
      <c r="EDI8" s="215"/>
      <c r="EDJ8" s="215"/>
      <c r="EDK8" s="215"/>
      <c r="EDL8" s="215"/>
      <c r="EDM8" s="215"/>
      <c r="EDN8" s="215"/>
      <c r="EDO8" s="215"/>
      <c r="EDP8" s="215"/>
      <c r="EDQ8" s="215"/>
      <c r="EDR8" s="215"/>
      <c r="EDS8" s="215"/>
      <c r="EDT8" s="215"/>
      <c r="EDU8" s="215"/>
      <c r="EDV8" s="215"/>
      <c r="EDW8" s="215"/>
      <c r="EDX8" s="215"/>
      <c r="EDY8" s="215"/>
      <c r="EDZ8" s="215"/>
      <c r="EEA8" s="215"/>
      <c r="EEB8" s="215"/>
      <c r="EEC8" s="215"/>
      <c r="EED8" s="215"/>
      <c r="EEE8" s="215"/>
      <c r="EEF8" s="215"/>
      <c r="EEG8" s="215"/>
      <c r="EEH8" s="215"/>
      <c r="EEI8" s="215"/>
      <c r="EEJ8" s="215"/>
      <c r="EEK8" s="215"/>
      <c r="EEL8" s="215"/>
      <c r="EEM8" s="215"/>
      <c r="EEN8" s="215"/>
      <c r="EEO8" s="215"/>
      <c r="EEP8" s="215"/>
      <c r="EEQ8" s="215"/>
      <c r="EER8" s="215"/>
      <c r="EES8" s="215"/>
      <c r="EET8" s="215"/>
      <c r="EEU8" s="215"/>
      <c r="EEV8" s="215"/>
      <c r="EEW8" s="215"/>
      <c r="EEX8" s="215"/>
      <c r="EEY8" s="215"/>
      <c r="EEZ8" s="215"/>
      <c r="EFA8" s="215"/>
      <c r="EFB8" s="215"/>
      <c r="EFC8" s="215"/>
      <c r="EFD8" s="215"/>
      <c r="EFE8" s="215"/>
      <c r="EFF8" s="215"/>
      <c r="EFG8" s="215"/>
      <c r="EFH8" s="215"/>
      <c r="EFI8" s="215"/>
      <c r="EFJ8" s="215"/>
      <c r="EFK8" s="215"/>
      <c r="EFL8" s="215"/>
      <c r="EFM8" s="215"/>
      <c r="EFN8" s="215"/>
      <c r="EFO8" s="215"/>
      <c r="EFP8" s="215"/>
      <c r="EFQ8" s="215"/>
      <c r="EFR8" s="215"/>
      <c r="EFS8" s="215"/>
      <c r="EFT8" s="215"/>
      <c r="EFU8" s="215"/>
      <c r="EFV8" s="215"/>
      <c r="EFW8" s="215"/>
      <c r="EFX8" s="215"/>
      <c r="EFY8" s="215"/>
      <c r="EFZ8" s="215"/>
      <c r="EGA8" s="215"/>
      <c r="EGB8" s="215"/>
      <c r="EGC8" s="215"/>
      <c r="EGD8" s="215"/>
      <c r="EGE8" s="215"/>
      <c r="EGF8" s="215"/>
      <c r="EGG8" s="215"/>
      <c r="EGH8" s="215"/>
      <c r="EGI8" s="215"/>
      <c r="EGJ8" s="215"/>
      <c r="EGK8" s="215"/>
      <c r="EGL8" s="215"/>
      <c r="EGM8" s="215"/>
      <c r="EGN8" s="215"/>
      <c r="EGO8" s="215"/>
      <c r="EGP8" s="215"/>
      <c r="EGQ8" s="215"/>
      <c r="EGR8" s="215"/>
      <c r="EGS8" s="215"/>
      <c r="EGT8" s="215"/>
      <c r="EGU8" s="215"/>
      <c r="EGV8" s="215"/>
      <c r="EGW8" s="215"/>
      <c r="EGX8" s="215"/>
      <c r="EGY8" s="215"/>
      <c r="EGZ8" s="215"/>
      <c r="EHA8" s="215"/>
      <c r="EHB8" s="215"/>
      <c r="EHC8" s="215"/>
      <c r="EHD8" s="215"/>
      <c r="EHE8" s="215"/>
      <c r="EHF8" s="215"/>
      <c r="EHG8" s="215"/>
      <c r="EHH8" s="215"/>
      <c r="EHI8" s="215"/>
      <c r="EHJ8" s="215"/>
      <c r="EHK8" s="215"/>
      <c r="EHL8" s="215"/>
      <c r="EHM8" s="215"/>
      <c r="EHN8" s="215"/>
      <c r="EHO8" s="215"/>
      <c r="EHP8" s="215"/>
      <c r="EHQ8" s="215"/>
      <c r="EHR8" s="215"/>
      <c r="EHS8" s="215"/>
      <c r="EHT8" s="215"/>
      <c r="EHU8" s="215"/>
      <c r="EHV8" s="215"/>
      <c r="EHW8" s="215"/>
      <c r="EHX8" s="215"/>
      <c r="EHY8" s="215"/>
      <c r="EHZ8" s="215"/>
      <c r="EIA8" s="215"/>
      <c r="EIB8" s="215"/>
      <c r="EIC8" s="215"/>
      <c r="EID8" s="215"/>
      <c r="EIE8" s="215"/>
      <c r="EIF8" s="215"/>
      <c r="EIG8" s="215"/>
      <c r="EIH8" s="215"/>
      <c r="EII8" s="215"/>
      <c r="EIJ8" s="215"/>
      <c r="EIK8" s="215"/>
      <c r="EIL8" s="215"/>
      <c r="EIM8" s="215"/>
      <c r="EIN8" s="215"/>
      <c r="EIO8" s="215"/>
      <c r="EIP8" s="215"/>
      <c r="EIQ8" s="215"/>
      <c r="EIR8" s="215"/>
      <c r="EIS8" s="215"/>
      <c r="EIT8" s="215"/>
      <c r="EIU8" s="215"/>
      <c r="EIV8" s="215"/>
      <c r="EIW8" s="215"/>
      <c r="EIX8" s="215"/>
      <c r="EIY8" s="215"/>
      <c r="EIZ8" s="215"/>
      <c r="EJA8" s="215"/>
      <c r="EJB8" s="215"/>
      <c r="EJC8" s="215"/>
      <c r="EJD8" s="215"/>
      <c r="EJE8" s="215"/>
      <c r="EJF8" s="215"/>
      <c r="EJG8" s="215"/>
      <c r="EJH8" s="215"/>
      <c r="EJI8" s="215"/>
      <c r="EJJ8" s="215"/>
      <c r="EJK8" s="215"/>
      <c r="EJL8" s="215"/>
      <c r="EJM8" s="215"/>
      <c r="EJN8" s="215"/>
      <c r="EJO8" s="215"/>
      <c r="EJP8" s="215"/>
      <c r="EJQ8" s="215"/>
      <c r="EJR8" s="215"/>
      <c r="EJS8" s="215"/>
      <c r="EJT8" s="215"/>
      <c r="EJU8" s="215"/>
      <c r="EJV8" s="215"/>
      <c r="EJW8" s="215"/>
      <c r="EJX8" s="215"/>
      <c r="EJY8" s="215"/>
      <c r="EJZ8" s="215"/>
      <c r="EKA8" s="215"/>
      <c r="EKB8" s="215"/>
      <c r="EKC8" s="215"/>
      <c r="EKD8" s="215"/>
      <c r="EKE8" s="215"/>
      <c r="EKF8" s="215"/>
      <c r="EKG8" s="215"/>
      <c r="EKH8" s="215"/>
      <c r="EKI8" s="215"/>
      <c r="EKJ8" s="215"/>
      <c r="EKK8" s="215"/>
      <c r="EKL8" s="215"/>
      <c r="EKM8" s="215"/>
      <c r="EKN8" s="215"/>
      <c r="EKO8" s="215"/>
      <c r="EKP8" s="215"/>
      <c r="EKQ8" s="215"/>
      <c r="EKR8" s="215"/>
      <c r="EKS8" s="215"/>
      <c r="EKT8" s="215"/>
      <c r="EKU8" s="215"/>
      <c r="EKV8" s="215"/>
      <c r="EKW8" s="215"/>
      <c r="EKX8" s="215"/>
      <c r="EKY8" s="215"/>
      <c r="EKZ8" s="215"/>
      <c r="ELA8" s="215"/>
      <c r="ELB8" s="215"/>
      <c r="ELC8" s="215"/>
      <c r="ELD8" s="215"/>
      <c r="ELE8" s="215"/>
      <c r="ELF8" s="215"/>
      <c r="ELG8" s="215"/>
      <c r="ELH8" s="215"/>
      <c r="ELI8" s="215"/>
      <c r="ELJ8" s="215"/>
      <c r="ELK8" s="215"/>
      <c r="ELL8" s="215"/>
      <c r="ELM8" s="215"/>
      <c r="ELN8" s="215"/>
      <c r="ELO8" s="215"/>
      <c r="ELP8" s="215"/>
      <c r="ELQ8" s="215"/>
      <c r="ELR8" s="215"/>
      <c r="ELS8" s="215"/>
      <c r="ELT8" s="215"/>
      <c r="ELU8" s="215"/>
      <c r="ELV8" s="215"/>
      <c r="ELW8" s="215"/>
      <c r="ELX8" s="215"/>
      <c r="ELY8" s="215"/>
      <c r="ELZ8" s="215"/>
      <c r="EMA8" s="215"/>
      <c r="EMB8" s="215"/>
      <c r="EMC8" s="215"/>
      <c r="EMD8" s="215"/>
      <c r="EME8" s="215"/>
      <c r="EMF8" s="215"/>
      <c r="EMG8" s="215"/>
      <c r="EMH8" s="215"/>
      <c r="EMI8" s="215"/>
      <c r="EMJ8" s="215"/>
      <c r="EMK8" s="215"/>
      <c r="EML8" s="215"/>
      <c r="EMM8" s="215"/>
      <c r="EMN8" s="215"/>
      <c r="EMO8" s="215"/>
      <c r="EMP8" s="215"/>
      <c r="EMQ8" s="215"/>
      <c r="EMR8" s="215"/>
      <c r="EMS8" s="215"/>
      <c r="EMT8" s="215"/>
      <c r="EMU8" s="215"/>
      <c r="EMV8" s="215"/>
      <c r="EMW8" s="215"/>
      <c r="EMX8" s="215"/>
      <c r="EMY8" s="215"/>
      <c r="EMZ8" s="215"/>
      <c r="ENA8" s="215"/>
      <c r="ENB8" s="215"/>
      <c r="ENC8" s="215"/>
      <c r="END8" s="215"/>
      <c r="ENE8" s="215"/>
      <c r="ENF8" s="215"/>
      <c r="ENG8" s="215"/>
      <c r="ENH8" s="215"/>
      <c r="ENI8" s="215"/>
      <c r="ENJ8" s="215"/>
      <c r="ENK8" s="215"/>
      <c r="ENL8" s="215"/>
      <c r="ENM8" s="215"/>
      <c r="ENN8" s="215"/>
      <c r="ENO8" s="215"/>
      <c r="ENP8" s="215"/>
      <c r="ENQ8" s="215"/>
      <c r="ENR8" s="215"/>
      <c r="ENS8" s="215"/>
      <c r="ENT8" s="215"/>
      <c r="ENU8" s="215"/>
      <c r="ENV8" s="215"/>
      <c r="ENW8" s="215"/>
      <c r="ENX8" s="215"/>
      <c r="ENY8" s="215"/>
      <c r="ENZ8" s="215"/>
      <c r="EOA8" s="215"/>
      <c r="EOB8" s="215"/>
      <c r="EOC8" s="215"/>
      <c r="EOD8" s="215"/>
      <c r="EOE8" s="215"/>
      <c r="EOF8" s="215"/>
      <c r="EOG8" s="215"/>
      <c r="EOH8" s="215"/>
      <c r="EOI8" s="215"/>
      <c r="EOJ8" s="215"/>
      <c r="EOK8" s="215"/>
      <c r="EOL8" s="215"/>
      <c r="EOM8" s="215"/>
      <c r="EON8" s="215"/>
      <c r="EOO8" s="215"/>
      <c r="EOP8" s="215"/>
      <c r="EOQ8" s="215"/>
      <c r="EOR8" s="215"/>
      <c r="EOS8" s="215"/>
      <c r="EOT8" s="215"/>
      <c r="EOU8" s="215"/>
      <c r="EOV8" s="215"/>
      <c r="EOW8" s="215"/>
      <c r="EOX8" s="215"/>
      <c r="EOY8" s="215"/>
      <c r="EOZ8" s="215"/>
      <c r="EPA8" s="215"/>
      <c r="EPB8" s="215"/>
      <c r="EPC8" s="215"/>
      <c r="EPD8" s="215"/>
      <c r="EPE8" s="215"/>
      <c r="EPF8" s="215"/>
      <c r="EPG8" s="215"/>
      <c r="EPH8" s="215"/>
      <c r="EPI8" s="215"/>
      <c r="EPJ8" s="215"/>
      <c r="EPK8" s="215"/>
      <c r="EPL8" s="215"/>
      <c r="EPM8" s="215"/>
      <c r="EPN8" s="215"/>
      <c r="EPO8" s="215"/>
      <c r="EPP8" s="215"/>
      <c r="EPQ8" s="215"/>
      <c r="EPR8" s="215"/>
      <c r="EPS8" s="215"/>
      <c r="EPT8" s="215"/>
      <c r="EPU8" s="215"/>
      <c r="EPV8" s="215"/>
      <c r="EPW8" s="215"/>
      <c r="EPX8" s="215"/>
      <c r="EPY8" s="215"/>
      <c r="EPZ8" s="215"/>
      <c r="EQA8" s="215"/>
      <c r="EQB8" s="215"/>
      <c r="EQC8" s="215"/>
      <c r="EQD8" s="215"/>
      <c r="EQE8" s="215"/>
      <c r="EQF8" s="215"/>
      <c r="EQG8" s="215"/>
      <c r="EQH8" s="215"/>
      <c r="EQI8" s="215"/>
      <c r="EQJ8" s="215"/>
      <c r="EQK8" s="215"/>
      <c r="EQL8" s="215"/>
      <c r="EQM8" s="215"/>
      <c r="EQN8" s="215"/>
      <c r="EQO8" s="215"/>
      <c r="EQP8" s="215"/>
      <c r="EQQ8" s="215"/>
      <c r="EQR8" s="215"/>
      <c r="EQS8" s="215"/>
      <c r="EQT8" s="215"/>
      <c r="EQU8" s="215"/>
      <c r="EQV8" s="215"/>
      <c r="EQW8" s="215"/>
      <c r="EQX8" s="215"/>
      <c r="EQY8" s="215"/>
      <c r="EQZ8" s="215"/>
      <c r="ERA8" s="215"/>
      <c r="ERB8" s="215"/>
      <c r="ERC8" s="215"/>
      <c r="ERD8" s="215"/>
      <c r="ERE8" s="215"/>
      <c r="ERF8" s="215"/>
      <c r="ERG8" s="215"/>
      <c r="ERH8" s="215"/>
      <c r="ERI8" s="215"/>
      <c r="ERJ8" s="215"/>
      <c r="ERK8" s="215"/>
      <c r="ERL8" s="215"/>
      <c r="ERM8" s="215"/>
      <c r="ERN8" s="215"/>
      <c r="ERO8" s="215"/>
      <c r="ERP8" s="215"/>
      <c r="ERQ8" s="215"/>
      <c r="ERR8" s="215"/>
      <c r="ERS8" s="215"/>
      <c r="ERT8" s="215"/>
      <c r="ERU8" s="215"/>
      <c r="ERV8" s="215"/>
      <c r="ERW8" s="215"/>
      <c r="ERX8" s="215"/>
      <c r="ERY8" s="215"/>
      <c r="ERZ8" s="215"/>
      <c r="ESA8" s="215"/>
      <c r="ESB8" s="215"/>
      <c r="ESC8" s="215"/>
      <c r="ESD8" s="215"/>
      <c r="ESE8" s="215"/>
      <c r="ESF8" s="215"/>
      <c r="ESG8" s="215"/>
      <c r="ESH8" s="215"/>
      <c r="ESI8" s="215"/>
      <c r="ESJ8" s="215"/>
      <c r="ESK8" s="215"/>
      <c r="ESL8" s="215"/>
      <c r="ESM8" s="215"/>
      <c r="ESN8" s="215"/>
      <c r="ESO8" s="215"/>
      <c r="ESP8" s="215"/>
      <c r="ESQ8" s="215"/>
      <c r="ESR8" s="215"/>
      <c r="ESS8" s="215"/>
      <c r="EST8" s="215"/>
      <c r="ESU8" s="215"/>
      <c r="ESV8" s="215"/>
      <c r="ESW8" s="215"/>
      <c r="ESX8" s="215"/>
      <c r="ESY8" s="215"/>
      <c r="ESZ8" s="215"/>
      <c r="ETA8" s="215"/>
      <c r="ETB8" s="215"/>
      <c r="ETC8" s="215"/>
      <c r="ETD8" s="215"/>
      <c r="ETE8" s="215"/>
      <c r="ETF8" s="215"/>
      <c r="ETG8" s="215"/>
      <c r="ETH8" s="215"/>
      <c r="ETI8" s="215"/>
      <c r="ETJ8" s="215"/>
      <c r="ETK8" s="215"/>
      <c r="ETL8" s="215"/>
      <c r="ETM8" s="215"/>
      <c r="ETN8" s="215"/>
      <c r="ETO8" s="215"/>
      <c r="ETP8" s="215"/>
      <c r="ETQ8" s="215"/>
      <c r="ETR8" s="215"/>
      <c r="ETS8" s="215"/>
      <c r="ETT8" s="215"/>
      <c r="ETU8" s="215"/>
      <c r="ETV8" s="215"/>
      <c r="ETW8" s="215"/>
      <c r="ETX8" s="215"/>
      <c r="ETY8" s="215"/>
      <c r="ETZ8" s="215"/>
      <c r="EUA8" s="215"/>
      <c r="EUB8" s="215"/>
      <c r="EUC8" s="215"/>
      <c r="EUD8" s="215"/>
      <c r="EUE8" s="215"/>
      <c r="EUF8" s="215"/>
      <c r="EUG8" s="215"/>
      <c r="EUH8" s="215"/>
      <c r="EUI8" s="215"/>
      <c r="EUJ8" s="215"/>
      <c r="EUK8" s="215"/>
      <c r="EUL8" s="215"/>
      <c r="EUM8" s="215"/>
      <c r="EUN8" s="215"/>
      <c r="EUO8" s="215"/>
      <c r="EUP8" s="215"/>
      <c r="EUQ8" s="215"/>
      <c r="EUR8" s="215"/>
      <c r="EUS8" s="215"/>
      <c r="EUT8" s="215"/>
      <c r="EUU8" s="215"/>
      <c r="EUV8" s="215"/>
      <c r="EUW8" s="215"/>
      <c r="EUX8" s="215"/>
      <c r="EUY8" s="215"/>
      <c r="EUZ8" s="215"/>
      <c r="EVA8" s="215"/>
      <c r="EVB8" s="215"/>
      <c r="EVC8" s="215"/>
      <c r="EVD8" s="215"/>
      <c r="EVE8" s="215"/>
      <c r="EVF8" s="215"/>
      <c r="EVG8" s="215"/>
      <c r="EVH8" s="215"/>
      <c r="EVI8" s="215"/>
      <c r="EVJ8" s="215"/>
      <c r="EVK8" s="215"/>
      <c r="EVL8" s="215"/>
      <c r="EVM8" s="215"/>
      <c r="EVN8" s="215"/>
      <c r="EVO8" s="215"/>
      <c r="EVP8" s="215"/>
      <c r="EVQ8" s="215"/>
      <c r="EVR8" s="215"/>
      <c r="EVS8" s="215"/>
      <c r="EVT8" s="215"/>
      <c r="EVU8" s="215"/>
      <c r="EVV8" s="215"/>
      <c r="EVW8" s="215"/>
      <c r="EVX8" s="215"/>
      <c r="EVY8" s="215"/>
      <c r="EVZ8" s="215"/>
      <c r="EWA8" s="215"/>
      <c r="EWB8" s="215"/>
      <c r="EWC8" s="215"/>
      <c r="EWD8" s="215"/>
      <c r="EWE8" s="215"/>
      <c r="EWF8" s="215"/>
      <c r="EWG8" s="215"/>
      <c r="EWH8" s="215"/>
      <c r="EWI8" s="215"/>
      <c r="EWJ8" s="215"/>
      <c r="EWK8" s="215"/>
      <c r="EWL8" s="215"/>
      <c r="EWM8" s="215"/>
      <c r="EWN8" s="215"/>
      <c r="EWO8" s="215"/>
      <c r="EWP8" s="215"/>
      <c r="EWQ8" s="215"/>
      <c r="EWR8" s="215"/>
      <c r="EWS8" s="215"/>
      <c r="EWT8" s="215"/>
      <c r="EWU8" s="215"/>
      <c r="EWV8" s="215"/>
      <c r="EWW8" s="215"/>
      <c r="EWX8" s="215"/>
      <c r="EWY8" s="215"/>
      <c r="EWZ8" s="215"/>
      <c r="EXA8" s="215"/>
      <c r="EXB8" s="215"/>
      <c r="EXC8" s="215"/>
      <c r="EXD8" s="215"/>
      <c r="EXE8" s="215"/>
      <c r="EXF8" s="215"/>
      <c r="EXG8" s="215"/>
      <c r="EXH8" s="215"/>
      <c r="EXI8" s="215"/>
      <c r="EXJ8" s="215"/>
      <c r="EXK8" s="215"/>
      <c r="EXL8" s="215"/>
      <c r="EXM8" s="215"/>
      <c r="EXN8" s="215"/>
      <c r="EXO8" s="215"/>
      <c r="EXP8" s="215"/>
      <c r="EXQ8" s="215"/>
      <c r="EXR8" s="215"/>
      <c r="EXS8" s="215"/>
      <c r="EXT8" s="215"/>
      <c r="EXU8" s="215"/>
      <c r="EXV8" s="215"/>
      <c r="EXW8" s="215"/>
      <c r="EXX8" s="215"/>
      <c r="EXY8" s="215"/>
      <c r="EXZ8" s="215"/>
      <c r="EYA8" s="215"/>
      <c r="EYB8" s="215"/>
      <c r="EYC8" s="215"/>
      <c r="EYD8" s="215"/>
      <c r="EYE8" s="215"/>
      <c r="EYF8" s="215"/>
      <c r="EYG8" s="215"/>
      <c r="EYH8" s="215"/>
      <c r="EYI8" s="215"/>
      <c r="EYJ8" s="215"/>
      <c r="EYK8" s="215"/>
      <c r="EYL8" s="215"/>
      <c r="EYM8" s="215"/>
      <c r="EYN8" s="215"/>
      <c r="EYO8" s="215"/>
      <c r="EYP8" s="215"/>
      <c r="EYQ8" s="215"/>
      <c r="EYR8" s="215"/>
      <c r="EYS8" s="215"/>
      <c r="EYT8" s="215"/>
      <c r="EYU8" s="215"/>
      <c r="EYV8" s="215"/>
      <c r="EYW8" s="215"/>
      <c r="EYX8" s="215"/>
      <c r="EYY8" s="215"/>
      <c r="EYZ8" s="215"/>
      <c r="EZA8" s="215"/>
      <c r="EZB8" s="215"/>
      <c r="EZC8" s="215"/>
      <c r="EZD8" s="215"/>
      <c r="EZE8" s="215"/>
      <c r="EZF8" s="215"/>
      <c r="EZG8" s="215"/>
      <c r="EZH8" s="215"/>
      <c r="EZI8" s="215"/>
      <c r="EZJ8" s="215"/>
      <c r="EZK8" s="215"/>
      <c r="EZL8" s="215"/>
      <c r="EZM8" s="215"/>
      <c r="EZN8" s="215"/>
      <c r="EZO8" s="215"/>
      <c r="EZP8" s="215"/>
      <c r="EZQ8" s="215"/>
      <c r="EZR8" s="215"/>
      <c r="EZS8" s="215"/>
      <c r="EZT8" s="215"/>
      <c r="EZU8" s="215"/>
      <c r="EZV8" s="215"/>
      <c r="EZW8" s="215"/>
      <c r="EZX8" s="215"/>
      <c r="EZY8" s="215"/>
      <c r="EZZ8" s="215"/>
      <c r="FAA8" s="215"/>
      <c r="FAB8" s="215"/>
      <c r="FAC8" s="215"/>
      <c r="FAD8" s="215"/>
      <c r="FAE8" s="215"/>
      <c r="FAF8" s="215"/>
      <c r="FAG8" s="215"/>
      <c r="FAH8" s="215"/>
      <c r="FAI8" s="215"/>
      <c r="FAJ8" s="215"/>
      <c r="FAK8" s="215"/>
      <c r="FAL8" s="215"/>
      <c r="FAM8" s="215"/>
      <c r="FAN8" s="215"/>
      <c r="FAO8" s="215"/>
      <c r="FAP8" s="215"/>
      <c r="FAQ8" s="215"/>
      <c r="FAR8" s="215"/>
      <c r="FAS8" s="215"/>
      <c r="FAT8" s="215"/>
      <c r="FAU8" s="215"/>
      <c r="FAV8" s="215"/>
      <c r="FAW8" s="215"/>
      <c r="FAX8" s="215"/>
      <c r="FAY8" s="215"/>
      <c r="FAZ8" s="215"/>
      <c r="FBA8" s="215"/>
      <c r="FBB8" s="215"/>
      <c r="FBC8" s="215"/>
      <c r="FBD8" s="215"/>
      <c r="FBE8" s="215"/>
      <c r="FBF8" s="215"/>
      <c r="FBG8" s="215"/>
      <c r="FBH8" s="215"/>
      <c r="FBI8" s="215"/>
      <c r="FBJ8" s="215"/>
      <c r="FBK8" s="215"/>
      <c r="FBL8" s="215"/>
      <c r="FBM8" s="215"/>
      <c r="FBN8" s="215"/>
      <c r="FBO8" s="215"/>
      <c r="FBP8" s="215"/>
      <c r="FBQ8" s="215"/>
      <c r="FBR8" s="215"/>
      <c r="FBS8" s="215"/>
      <c r="FBT8" s="215"/>
      <c r="FBU8" s="215"/>
      <c r="FBV8" s="215"/>
      <c r="FBW8" s="215"/>
      <c r="FBX8" s="215"/>
      <c r="FBY8" s="215"/>
      <c r="FBZ8" s="215"/>
      <c r="FCA8" s="215"/>
      <c r="FCB8" s="215"/>
      <c r="FCC8" s="215"/>
      <c r="FCD8" s="215"/>
      <c r="FCE8" s="215"/>
      <c r="FCF8" s="215"/>
      <c r="FCG8" s="215"/>
      <c r="FCH8" s="215"/>
      <c r="FCI8" s="215"/>
      <c r="FCJ8" s="215"/>
      <c r="FCK8" s="215"/>
      <c r="FCL8" s="215"/>
      <c r="FCM8" s="215"/>
      <c r="FCN8" s="215"/>
      <c r="FCO8" s="215"/>
      <c r="FCP8" s="215"/>
      <c r="FCQ8" s="215"/>
      <c r="FCR8" s="215"/>
      <c r="FCS8" s="215"/>
      <c r="FCT8" s="215"/>
      <c r="FCU8" s="215"/>
      <c r="FCV8" s="215"/>
      <c r="FCW8" s="215"/>
      <c r="FCX8" s="215"/>
      <c r="FCY8" s="215"/>
      <c r="FCZ8" s="215"/>
      <c r="FDA8" s="215"/>
      <c r="FDB8" s="215"/>
      <c r="FDC8" s="215"/>
      <c r="FDD8" s="215"/>
      <c r="FDE8" s="215"/>
      <c r="FDF8" s="215"/>
      <c r="FDG8" s="215"/>
      <c r="FDH8" s="215"/>
      <c r="FDI8" s="215"/>
      <c r="FDJ8" s="215"/>
      <c r="FDK8" s="215"/>
      <c r="FDL8" s="215"/>
      <c r="FDM8" s="215"/>
      <c r="FDN8" s="215"/>
      <c r="FDO8" s="215"/>
      <c r="FDP8" s="215"/>
      <c r="FDQ8" s="215"/>
      <c r="FDR8" s="215"/>
      <c r="FDS8" s="215"/>
      <c r="FDT8" s="215"/>
      <c r="FDU8" s="215"/>
      <c r="FDV8" s="215"/>
      <c r="FDW8" s="215"/>
      <c r="FDX8" s="215"/>
      <c r="FDY8" s="215"/>
      <c r="FDZ8" s="215"/>
      <c r="FEA8" s="215"/>
      <c r="FEB8" s="215"/>
      <c r="FEC8" s="215"/>
      <c r="FED8" s="215"/>
      <c r="FEE8" s="215"/>
      <c r="FEF8" s="215"/>
      <c r="FEG8" s="215"/>
      <c r="FEH8" s="215"/>
      <c r="FEI8" s="215"/>
      <c r="FEJ8" s="215"/>
      <c r="FEK8" s="215"/>
      <c r="FEL8" s="215"/>
      <c r="FEM8" s="215"/>
      <c r="FEN8" s="215"/>
      <c r="FEO8" s="215"/>
      <c r="FEP8" s="215"/>
      <c r="FEQ8" s="215"/>
      <c r="FER8" s="215"/>
      <c r="FES8" s="215"/>
      <c r="FET8" s="215"/>
      <c r="FEU8" s="215"/>
      <c r="FEV8" s="215"/>
      <c r="FEW8" s="215"/>
      <c r="FEX8" s="215"/>
      <c r="FEY8" s="215"/>
      <c r="FEZ8" s="215"/>
      <c r="FFA8" s="215"/>
      <c r="FFB8" s="215"/>
      <c r="FFC8" s="215"/>
      <c r="FFD8" s="215"/>
      <c r="FFE8" s="215"/>
      <c r="FFF8" s="215"/>
      <c r="FFG8" s="215"/>
      <c r="FFH8" s="215"/>
      <c r="FFI8" s="215"/>
      <c r="FFJ8" s="215"/>
      <c r="FFK8" s="215"/>
      <c r="FFL8" s="215"/>
      <c r="FFM8" s="215"/>
      <c r="FFN8" s="215"/>
      <c r="FFO8" s="215"/>
      <c r="FFP8" s="215"/>
      <c r="FFQ8" s="215"/>
      <c r="FFR8" s="215"/>
      <c r="FFS8" s="215"/>
      <c r="FFT8" s="215"/>
      <c r="FFU8" s="215"/>
      <c r="FFV8" s="215"/>
      <c r="FFW8" s="215"/>
      <c r="FFX8" s="215"/>
      <c r="FFY8" s="215"/>
      <c r="FFZ8" s="215"/>
      <c r="FGA8" s="215"/>
      <c r="FGB8" s="215"/>
      <c r="FGC8" s="215"/>
      <c r="FGD8" s="215"/>
      <c r="FGE8" s="215"/>
      <c r="FGF8" s="215"/>
      <c r="FGG8" s="215"/>
      <c r="FGH8" s="215"/>
      <c r="FGI8" s="215"/>
      <c r="FGJ8" s="215"/>
      <c r="FGK8" s="215"/>
      <c r="FGL8" s="215"/>
      <c r="FGM8" s="215"/>
      <c r="FGN8" s="215"/>
      <c r="FGO8" s="215"/>
      <c r="FGP8" s="215"/>
      <c r="FGQ8" s="215"/>
      <c r="FGR8" s="215"/>
      <c r="FGS8" s="215"/>
      <c r="FGT8" s="215"/>
      <c r="FGU8" s="215"/>
      <c r="FGV8" s="215"/>
      <c r="FGW8" s="215"/>
      <c r="FGX8" s="215"/>
      <c r="FGY8" s="215"/>
      <c r="FGZ8" s="215"/>
      <c r="FHA8" s="215"/>
      <c r="FHB8" s="215"/>
      <c r="FHC8" s="215"/>
      <c r="FHD8" s="215"/>
      <c r="FHE8" s="215"/>
      <c r="FHF8" s="215"/>
      <c r="FHG8" s="215"/>
      <c r="FHH8" s="215"/>
      <c r="FHI8" s="215"/>
      <c r="FHJ8" s="215"/>
      <c r="FHK8" s="215"/>
      <c r="FHL8" s="215"/>
      <c r="FHM8" s="215"/>
      <c r="FHN8" s="215"/>
      <c r="FHO8" s="215"/>
      <c r="FHP8" s="215"/>
      <c r="FHQ8" s="215"/>
      <c r="FHR8" s="215"/>
      <c r="FHS8" s="215"/>
      <c r="FHT8" s="215"/>
      <c r="FHU8" s="215"/>
      <c r="FHV8" s="215"/>
      <c r="FHW8" s="215"/>
      <c r="FHX8" s="215"/>
      <c r="FHY8" s="215"/>
      <c r="FHZ8" s="215"/>
      <c r="FIA8" s="215"/>
      <c r="FIB8" s="215"/>
      <c r="FIC8" s="215"/>
      <c r="FID8" s="215"/>
      <c r="FIE8" s="215"/>
      <c r="FIF8" s="215"/>
      <c r="FIG8" s="215"/>
      <c r="FIH8" s="215"/>
      <c r="FII8" s="215"/>
      <c r="FIJ8" s="215"/>
      <c r="FIK8" s="215"/>
      <c r="FIL8" s="215"/>
      <c r="FIM8" s="215"/>
      <c r="FIN8" s="215"/>
      <c r="FIO8" s="215"/>
      <c r="FIP8" s="215"/>
      <c r="FIQ8" s="215"/>
      <c r="FIR8" s="215"/>
      <c r="FIS8" s="215"/>
      <c r="FIT8" s="215"/>
      <c r="FIU8" s="215"/>
      <c r="FIV8" s="215"/>
      <c r="FIW8" s="215"/>
      <c r="FIX8" s="215"/>
      <c r="FIY8" s="215"/>
      <c r="FIZ8" s="215"/>
      <c r="FJA8" s="215"/>
      <c r="FJB8" s="215"/>
      <c r="FJC8" s="215"/>
      <c r="FJD8" s="215"/>
      <c r="FJE8" s="215"/>
      <c r="FJF8" s="215"/>
      <c r="FJG8" s="215"/>
      <c r="FJH8" s="215"/>
      <c r="FJI8" s="215"/>
      <c r="FJJ8" s="215"/>
      <c r="FJK8" s="215"/>
      <c r="FJL8" s="215"/>
      <c r="FJM8" s="215"/>
      <c r="FJN8" s="215"/>
      <c r="FJO8" s="215"/>
      <c r="FJP8" s="215"/>
      <c r="FJQ8" s="215"/>
      <c r="FJR8" s="215"/>
      <c r="FJS8" s="215"/>
      <c r="FJT8" s="215"/>
      <c r="FJU8" s="215"/>
      <c r="FJV8" s="215"/>
      <c r="FJW8" s="215"/>
      <c r="FJX8" s="215"/>
      <c r="FJY8" s="215"/>
      <c r="FJZ8" s="215"/>
      <c r="FKA8" s="215"/>
      <c r="FKB8" s="215"/>
      <c r="FKC8" s="215"/>
      <c r="FKD8" s="215"/>
      <c r="FKE8" s="215"/>
      <c r="FKF8" s="215"/>
      <c r="FKG8" s="215"/>
      <c r="FKH8" s="215"/>
      <c r="FKI8" s="215"/>
      <c r="FKJ8" s="215"/>
      <c r="FKK8" s="215"/>
      <c r="FKL8" s="215"/>
      <c r="FKM8" s="215"/>
      <c r="FKN8" s="215"/>
      <c r="FKO8" s="215"/>
      <c r="FKP8" s="215"/>
      <c r="FKQ8" s="215"/>
      <c r="FKR8" s="215"/>
      <c r="FKS8" s="215"/>
      <c r="FKT8" s="215"/>
      <c r="FKU8" s="215"/>
      <c r="FKV8" s="215"/>
      <c r="FKW8" s="215"/>
      <c r="FKX8" s="215"/>
      <c r="FKY8" s="215"/>
      <c r="FKZ8" s="215"/>
      <c r="FLA8" s="215"/>
      <c r="FLB8" s="215"/>
      <c r="FLC8" s="215"/>
      <c r="FLD8" s="215"/>
      <c r="FLE8" s="215"/>
      <c r="FLF8" s="215"/>
      <c r="FLG8" s="215"/>
      <c r="FLH8" s="215"/>
      <c r="FLI8" s="215"/>
      <c r="FLJ8" s="215"/>
      <c r="FLK8" s="215"/>
      <c r="FLL8" s="215"/>
      <c r="FLM8" s="215"/>
      <c r="FLN8" s="215"/>
      <c r="FLO8" s="215"/>
      <c r="FLP8" s="215"/>
      <c r="FLQ8" s="215"/>
      <c r="FLR8" s="215"/>
      <c r="FLS8" s="215"/>
      <c r="FLT8" s="215"/>
      <c r="FLU8" s="215"/>
      <c r="FLV8" s="215"/>
      <c r="FLW8" s="215"/>
      <c r="FLX8" s="215"/>
      <c r="FLY8" s="215"/>
      <c r="FLZ8" s="215"/>
      <c r="FMA8" s="215"/>
      <c r="FMB8" s="215"/>
      <c r="FMC8" s="215"/>
      <c r="FMD8" s="215"/>
      <c r="FME8" s="215"/>
      <c r="FMF8" s="215"/>
      <c r="FMG8" s="215"/>
      <c r="FMH8" s="215"/>
      <c r="FMI8" s="215"/>
      <c r="FMJ8" s="215"/>
      <c r="FMK8" s="215"/>
      <c r="FML8" s="215"/>
      <c r="FMM8" s="215"/>
      <c r="FMN8" s="215"/>
      <c r="FMO8" s="215"/>
      <c r="FMP8" s="215"/>
      <c r="FMQ8" s="215"/>
      <c r="FMR8" s="215"/>
      <c r="FMS8" s="215"/>
      <c r="FMT8" s="215"/>
      <c r="FMU8" s="215"/>
      <c r="FMV8" s="215"/>
      <c r="FMW8" s="215"/>
      <c r="FMX8" s="215"/>
      <c r="FMY8" s="215"/>
      <c r="FMZ8" s="215"/>
      <c r="FNA8" s="215"/>
      <c r="FNB8" s="215"/>
      <c r="FNC8" s="215"/>
      <c r="FND8" s="215"/>
      <c r="FNE8" s="215"/>
      <c r="FNF8" s="215"/>
      <c r="FNG8" s="215"/>
      <c r="FNH8" s="215"/>
      <c r="FNI8" s="215"/>
      <c r="FNJ8" s="215"/>
      <c r="FNK8" s="215"/>
      <c r="FNL8" s="215"/>
      <c r="FNM8" s="215"/>
      <c r="FNN8" s="215"/>
      <c r="FNO8" s="215"/>
      <c r="FNP8" s="215"/>
      <c r="FNQ8" s="215"/>
      <c r="FNR8" s="215"/>
      <c r="FNS8" s="215"/>
      <c r="FNT8" s="215"/>
      <c r="FNU8" s="215"/>
      <c r="FNV8" s="215"/>
      <c r="FNW8" s="215"/>
      <c r="FNX8" s="215"/>
      <c r="FNY8" s="215"/>
      <c r="FNZ8" s="215"/>
      <c r="FOA8" s="215"/>
      <c r="FOB8" s="215"/>
      <c r="FOC8" s="215"/>
      <c r="FOD8" s="215"/>
      <c r="FOE8" s="215"/>
      <c r="FOF8" s="215"/>
      <c r="FOG8" s="215"/>
      <c r="FOH8" s="215"/>
      <c r="FOI8" s="215"/>
      <c r="FOJ8" s="215"/>
      <c r="FOK8" s="215"/>
      <c r="FOL8" s="215"/>
      <c r="FOM8" s="215"/>
      <c r="FON8" s="215"/>
      <c r="FOO8" s="215"/>
      <c r="FOP8" s="215"/>
      <c r="FOQ8" s="215"/>
      <c r="FOR8" s="215"/>
      <c r="FOS8" s="215"/>
      <c r="FOT8" s="215"/>
      <c r="FOU8" s="215"/>
      <c r="FOV8" s="215"/>
      <c r="FOW8" s="215"/>
      <c r="FOX8" s="215"/>
      <c r="FOY8" s="215"/>
      <c r="FOZ8" s="215"/>
      <c r="FPA8" s="215"/>
      <c r="FPB8" s="215"/>
      <c r="FPC8" s="215"/>
      <c r="FPD8" s="215"/>
      <c r="FPE8" s="215"/>
      <c r="FPF8" s="215"/>
      <c r="FPG8" s="215"/>
      <c r="FPH8" s="215"/>
      <c r="FPI8" s="215"/>
      <c r="FPJ8" s="215"/>
      <c r="FPK8" s="215"/>
      <c r="FPL8" s="215"/>
      <c r="FPM8" s="215"/>
      <c r="FPN8" s="215"/>
      <c r="FPO8" s="215"/>
      <c r="FPP8" s="215"/>
      <c r="FPQ8" s="215"/>
      <c r="FPR8" s="215"/>
      <c r="FPS8" s="215"/>
      <c r="FPT8" s="215"/>
      <c r="FPU8" s="215"/>
      <c r="FPV8" s="215"/>
      <c r="FPW8" s="215"/>
      <c r="FPX8" s="215"/>
      <c r="FPY8" s="215"/>
      <c r="FPZ8" s="215"/>
      <c r="FQA8" s="215"/>
      <c r="FQB8" s="215"/>
      <c r="FQC8" s="215"/>
      <c r="FQD8" s="215"/>
      <c r="FQE8" s="215"/>
      <c r="FQF8" s="215"/>
      <c r="FQG8" s="215"/>
      <c r="FQH8" s="215"/>
      <c r="FQI8" s="215"/>
      <c r="FQJ8" s="215"/>
      <c r="FQK8" s="215"/>
      <c r="FQL8" s="215"/>
      <c r="FQM8" s="215"/>
      <c r="FQN8" s="215"/>
      <c r="FQO8" s="215"/>
      <c r="FQP8" s="215"/>
      <c r="FQQ8" s="215"/>
      <c r="FQR8" s="215"/>
      <c r="FQS8" s="215"/>
      <c r="FQT8" s="215"/>
      <c r="FQU8" s="215"/>
      <c r="FQV8" s="215"/>
      <c r="FQW8" s="215"/>
      <c r="FQX8" s="215"/>
      <c r="FQY8" s="215"/>
      <c r="FQZ8" s="215"/>
      <c r="FRA8" s="215"/>
      <c r="FRB8" s="215"/>
      <c r="FRC8" s="215"/>
      <c r="FRD8" s="215"/>
      <c r="FRE8" s="215"/>
      <c r="FRF8" s="215"/>
      <c r="FRG8" s="215"/>
      <c r="FRH8" s="215"/>
      <c r="FRI8" s="215"/>
      <c r="FRJ8" s="215"/>
      <c r="FRK8" s="215"/>
      <c r="FRL8" s="215"/>
      <c r="FRM8" s="215"/>
      <c r="FRN8" s="215"/>
      <c r="FRO8" s="215"/>
      <c r="FRP8" s="215"/>
      <c r="FRQ8" s="215"/>
      <c r="FRR8" s="215"/>
      <c r="FRS8" s="215"/>
      <c r="FRT8" s="215"/>
      <c r="FRU8" s="215"/>
      <c r="FRV8" s="215"/>
      <c r="FRW8" s="215"/>
      <c r="FRX8" s="215"/>
      <c r="FRY8" s="215"/>
      <c r="FRZ8" s="215"/>
      <c r="FSA8" s="215"/>
      <c r="FSB8" s="215"/>
      <c r="FSC8" s="215"/>
      <c r="FSD8" s="215"/>
      <c r="FSE8" s="215"/>
      <c r="FSF8" s="215"/>
      <c r="FSG8" s="215"/>
      <c r="FSH8" s="215"/>
      <c r="FSI8" s="215"/>
      <c r="FSJ8" s="215"/>
      <c r="FSK8" s="215"/>
      <c r="FSL8" s="215"/>
      <c r="FSM8" s="215"/>
      <c r="FSN8" s="215"/>
      <c r="FSO8" s="215"/>
      <c r="FSP8" s="215"/>
      <c r="FSQ8" s="215"/>
      <c r="FSR8" s="215"/>
      <c r="FSS8" s="215"/>
      <c r="FST8" s="215"/>
      <c r="FSU8" s="215"/>
      <c r="FSV8" s="215"/>
      <c r="FSW8" s="215"/>
      <c r="FSX8" s="215"/>
      <c r="FSY8" s="215"/>
      <c r="FSZ8" s="215"/>
      <c r="FTA8" s="215"/>
      <c r="FTB8" s="215"/>
      <c r="FTC8" s="215"/>
      <c r="FTD8" s="215"/>
      <c r="FTE8" s="215"/>
      <c r="FTF8" s="215"/>
      <c r="FTG8" s="215"/>
      <c r="FTH8" s="215"/>
      <c r="FTI8" s="215"/>
      <c r="FTJ8" s="215"/>
      <c r="FTK8" s="215"/>
      <c r="FTL8" s="215"/>
      <c r="FTM8" s="215"/>
      <c r="FTN8" s="215"/>
      <c r="FTO8" s="215"/>
      <c r="FTP8" s="215"/>
      <c r="FTQ8" s="215"/>
      <c r="FTR8" s="215"/>
      <c r="FTS8" s="215"/>
      <c r="FTT8" s="215"/>
      <c r="FTU8" s="215"/>
      <c r="FTV8" s="215"/>
      <c r="FTW8" s="215"/>
      <c r="FTX8" s="215"/>
      <c r="FTY8" s="215"/>
      <c r="FTZ8" s="215"/>
      <c r="FUA8" s="215"/>
      <c r="FUB8" s="215"/>
      <c r="FUC8" s="215"/>
      <c r="FUD8" s="215"/>
      <c r="FUE8" s="215"/>
      <c r="FUF8" s="215"/>
      <c r="FUG8" s="215"/>
      <c r="FUH8" s="215"/>
      <c r="FUI8" s="215"/>
      <c r="FUJ8" s="215"/>
      <c r="FUK8" s="215"/>
      <c r="FUL8" s="215"/>
      <c r="FUM8" s="215"/>
      <c r="FUN8" s="215"/>
      <c r="FUO8" s="215"/>
      <c r="FUP8" s="215"/>
      <c r="FUQ8" s="215"/>
      <c r="FUR8" s="215"/>
      <c r="FUS8" s="215"/>
      <c r="FUT8" s="215"/>
      <c r="FUU8" s="215"/>
      <c r="FUV8" s="215"/>
      <c r="FUW8" s="215"/>
      <c r="FUX8" s="215"/>
      <c r="FUY8" s="215"/>
      <c r="FUZ8" s="215"/>
      <c r="FVA8" s="215"/>
      <c r="FVB8" s="215"/>
      <c r="FVC8" s="215"/>
      <c r="FVD8" s="215"/>
      <c r="FVE8" s="215"/>
      <c r="FVF8" s="215"/>
      <c r="FVG8" s="215"/>
      <c r="FVH8" s="215"/>
      <c r="FVI8" s="215"/>
      <c r="FVJ8" s="215"/>
      <c r="FVK8" s="215"/>
      <c r="FVL8" s="215"/>
      <c r="FVM8" s="215"/>
      <c r="FVN8" s="215"/>
      <c r="FVO8" s="215"/>
      <c r="FVP8" s="215"/>
      <c r="FVQ8" s="215"/>
      <c r="FVR8" s="215"/>
      <c r="FVS8" s="215"/>
      <c r="FVT8" s="215"/>
      <c r="FVU8" s="215"/>
      <c r="FVV8" s="215"/>
      <c r="FVW8" s="215"/>
      <c r="FVX8" s="215"/>
      <c r="FVY8" s="215"/>
      <c r="FVZ8" s="215"/>
      <c r="FWA8" s="215"/>
      <c r="FWB8" s="215"/>
      <c r="FWC8" s="215"/>
      <c r="FWD8" s="215"/>
      <c r="FWE8" s="215"/>
      <c r="FWF8" s="215"/>
      <c r="FWG8" s="215"/>
      <c r="FWH8" s="215"/>
      <c r="FWI8" s="215"/>
      <c r="FWJ8" s="215"/>
      <c r="FWK8" s="215"/>
      <c r="FWL8" s="215"/>
      <c r="FWM8" s="215"/>
      <c r="FWN8" s="215"/>
      <c r="FWO8" s="215"/>
      <c r="FWP8" s="215"/>
      <c r="FWQ8" s="215"/>
      <c r="FWR8" s="215"/>
      <c r="FWS8" s="215"/>
      <c r="FWT8" s="215"/>
      <c r="FWU8" s="215"/>
      <c r="FWV8" s="215"/>
      <c r="FWW8" s="215"/>
      <c r="FWX8" s="215"/>
      <c r="FWY8" s="215"/>
      <c r="FWZ8" s="215"/>
      <c r="FXA8" s="215"/>
      <c r="FXB8" s="215"/>
      <c r="FXC8" s="215"/>
      <c r="FXD8" s="215"/>
      <c r="FXE8" s="215"/>
      <c r="FXF8" s="215"/>
      <c r="FXG8" s="215"/>
      <c r="FXH8" s="215"/>
      <c r="FXI8" s="215"/>
      <c r="FXJ8" s="215"/>
      <c r="FXK8" s="215"/>
      <c r="FXL8" s="215"/>
      <c r="FXM8" s="215"/>
      <c r="FXN8" s="215"/>
      <c r="FXO8" s="215"/>
      <c r="FXP8" s="215"/>
      <c r="FXQ8" s="215"/>
      <c r="FXR8" s="215"/>
      <c r="FXS8" s="215"/>
      <c r="FXT8" s="215"/>
      <c r="FXU8" s="215"/>
      <c r="FXV8" s="215"/>
      <c r="FXW8" s="215"/>
      <c r="FXX8" s="215"/>
      <c r="FXY8" s="215"/>
      <c r="FXZ8" s="215"/>
      <c r="FYA8" s="215"/>
      <c r="FYB8" s="215"/>
      <c r="FYC8" s="215"/>
      <c r="FYD8" s="215"/>
      <c r="FYE8" s="215"/>
      <c r="FYF8" s="215"/>
      <c r="FYG8" s="215"/>
      <c r="FYH8" s="215"/>
      <c r="FYI8" s="215"/>
      <c r="FYJ8" s="215"/>
      <c r="FYK8" s="215"/>
      <c r="FYL8" s="215"/>
      <c r="FYM8" s="215"/>
      <c r="FYN8" s="215"/>
      <c r="FYO8" s="215"/>
      <c r="FYP8" s="215"/>
      <c r="FYQ8" s="215"/>
      <c r="FYR8" s="215"/>
      <c r="FYS8" s="215"/>
      <c r="FYT8" s="215"/>
      <c r="FYU8" s="215"/>
      <c r="FYV8" s="215"/>
      <c r="FYW8" s="215"/>
      <c r="FYX8" s="215"/>
      <c r="FYY8" s="215"/>
      <c r="FYZ8" s="215"/>
      <c r="FZA8" s="215"/>
      <c r="FZB8" s="215"/>
      <c r="FZC8" s="215"/>
      <c r="FZD8" s="215"/>
      <c r="FZE8" s="215"/>
      <c r="FZF8" s="215"/>
      <c r="FZG8" s="215"/>
      <c r="FZH8" s="215"/>
      <c r="FZI8" s="215"/>
      <c r="FZJ8" s="215"/>
      <c r="FZK8" s="215"/>
      <c r="FZL8" s="215"/>
      <c r="FZM8" s="215"/>
      <c r="FZN8" s="215"/>
      <c r="FZO8" s="215"/>
      <c r="FZP8" s="215"/>
      <c r="FZQ8" s="215"/>
      <c r="FZR8" s="215"/>
      <c r="FZS8" s="215"/>
      <c r="FZT8" s="215"/>
      <c r="FZU8" s="215"/>
      <c r="FZV8" s="215"/>
      <c r="FZW8" s="215"/>
      <c r="FZX8" s="215"/>
      <c r="FZY8" s="215"/>
      <c r="FZZ8" s="215"/>
      <c r="GAA8" s="215"/>
      <c r="GAB8" s="215"/>
      <c r="GAC8" s="215"/>
      <c r="GAD8" s="215"/>
      <c r="GAE8" s="215"/>
      <c r="GAF8" s="215"/>
      <c r="GAG8" s="215"/>
      <c r="GAH8" s="215"/>
      <c r="GAI8" s="215"/>
      <c r="GAJ8" s="215"/>
      <c r="GAK8" s="215"/>
      <c r="GAL8" s="215"/>
      <c r="GAM8" s="215"/>
      <c r="GAN8" s="215"/>
      <c r="GAO8" s="215"/>
      <c r="GAP8" s="215"/>
      <c r="GAQ8" s="215"/>
      <c r="GAR8" s="215"/>
      <c r="GAS8" s="215"/>
      <c r="GAT8" s="215"/>
      <c r="GAU8" s="215"/>
      <c r="GAV8" s="215"/>
      <c r="GAW8" s="215"/>
      <c r="GAX8" s="215"/>
      <c r="GAY8" s="215"/>
      <c r="GAZ8" s="215"/>
      <c r="GBA8" s="215"/>
      <c r="GBB8" s="215"/>
      <c r="GBC8" s="215"/>
      <c r="GBD8" s="215"/>
      <c r="GBE8" s="215"/>
      <c r="GBF8" s="215"/>
      <c r="GBG8" s="215"/>
      <c r="GBH8" s="215"/>
      <c r="GBI8" s="215"/>
      <c r="GBJ8" s="215"/>
      <c r="GBK8" s="215"/>
      <c r="GBL8" s="215"/>
      <c r="GBM8" s="215"/>
      <c r="GBN8" s="215"/>
      <c r="GBO8" s="215"/>
      <c r="GBP8" s="215"/>
      <c r="GBQ8" s="215"/>
      <c r="GBR8" s="215"/>
      <c r="GBS8" s="215"/>
      <c r="GBT8" s="215"/>
      <c r="GBU8" s="215"/>
      <c r="GBV8" s="215"/>
      <c r="GBW8" s="215"/>
      <c r="GBX8" s="215"/>
      <c r="GBY8" s="215"/>
      <c r="GBZ8" s="215"/>
      <c r="GCA8" s="215"/>
      <c r="GCB8" s="215"/>
      <c r="GCC8" s="215"/>
      <c r="GCD8" s="215"/>
      <c r="GCE8" s="215"/>
      <c r="GCF8" s="215"/>
      <c r="GCG8" s="215"/>
      <c r="GCH8" s="215"/>
      <c r="GCI8" s="215"/>
      <c r="GCJ8" s="215"/>
      <c r="GCK8" s="215"/>
      <c r="GCL8" s="215"/>
      <c r="GCM8" s="215"/>
      <c r="GCN8" s="215"/>
      <c r="GCO8" s="215"/>
      <c r="GCP8" s="215"/>
      <c r="GCQ8" s="215"/>
      <c r="GCR8" s="215"/>
      <c r="GCS8" s="215"/>
      <c r="GCT8" s="215"/>
      <c r="GCU8" s="215"/>
      <c r="GCV8" s="215"/>
      <c r="GCW8" s="215"/>
      <c r="GCX8" s="215"/>
      <c r="GCY8" s="215"/>
      <c r="GCZ8" s="215"/>
      <c r="GDA8" s="215"/>
      <c r="GDB8" s="215"/>
      <c r="GDC8" s="215"/>
      <c r="GDD8" s="215"/>
      <c r="GDE8" s="215"/>
      <c r="GDF8" s="215"/>
      <c r="GDG8" s="215"/>
      <c r="GDH8" s="215"/>
      <c r="GDI8" s="215"/>
      <c r="GDJ8" s="215"/>
      <c r="GDK8" s="215"/>
      <c r="GDL8" s="215"/>
      <c r="GDM8" s="215"/>
      <c r="GDN8" s="215"/>
      <c r="GDO8" s="215"/>
      <c r="GDP8" s="215"/>
      <c r="GDQ8" s="215"/>
      <c r="GDR8" s="215"/>
      <c r="GDS8" s="215"/>
      <c r="GDT8" s="215"/>
      <c r="GDU8" s="215"/>
      <c r="GDV8" s="215"/>
      <c r="GDW8" s="215"/>
      <c r="GDX8" s="215"/>
      <c r="GDY8" s="215"/>
      <c r="GDZ8" s="215"/>
      <c r="GEA8" s="215"/>
      <c r="GEB8" s="215"/>
      <c r="GEC8" s="215"/>
      <c r="GED8" s="215"/>
      <c r="GEE8" s="215"/>
      <c r="GEF8" s="215"/>
      <c r="GEG8" s="215"/>
      <c r="GEH8" s="215"/>
      <c r="GEI8" s="215"/>
      <c r="GEJ8" s="215"/>
      <c r="GEK8" s="215"/>
      <c r="GEL8" s="215"/>
      <c r="GEM8" s="215"/>
      <c r="GEN8" s="215"/>
      <c r="GEO8" s="215"/>
      <c r="GEP8" s="215"/>
      <c r="GEQ8" s="215"/>
      <c r="GER8" s="215"/>
      <c r="GES8" s="215"/>
      <c r="GET8" s="215"/>
      <c r="GEU8" s="215"/>
      <c r="GEV8" s="215"/>
      <c r="GEW8" s="215"/>
      <c r="GEX8" s="215"/>
      <c r="GEY8" s="215"/>
      <c r="GEZ8" s="215"/>
      <c r="GFA8" s="215"/>
      <c r="GFB8" s="215"/>
      <c r="GFC8" s="215"/>
      <c r="GFD8" s="215"/>
      <c r="GFE8" s="215"/>
      <c r="GFF8" s="215"/>
      <c r="GFG8" s="215"/>
      <c r="GFH8" s="215"/>
      <c r="GFI8" s="215"/>
      <c r="GFJ8" s="215"/>
      <c r="GFK8" s="215"/>
      <c r="GFL8" s="215"/>
      <c r="GFM8" s="215"/>
      <c r="GFN8" s="215"/>
      <c r="GFO8" s="215"/>
      <c r="GFP8" s="215"/>
      <c r="GFQ8" s="215"/>
      <c r="GFR8" s="215"/>
      <c r="GFS8" s="215"/>
      <c r="GFT8" s="215"/>
      <c r="GFU8" s="215"/>
      <c r="GFV8" s="215"/>
      <c r="GFW8" s="215"/>
      <c r="GFX8" s="215"/>
      <c r="GFY8" s="215"/>
      <c r="GFZ8" s="215"/>
      <c r="GGA8" s="215"/>
      <c r="GGB8" s="215"/>
      <c r="GGC8" s="215"/>
      <c r="GGD8" s="215"/>
      <c r="GGE8" s="215"/>
      <c r="GGF8" s="215"/>
      <c r="GGG8" s="215"/>
      <c r="GGH8" s="215"/>
      <c r="GGI8" s="215"/>
      <c r="GGJ8" s="215"/>
      <c r="GGK8" s="215"/>
      <c r="GGL8" s="215"/>
      <c r="GGM8" s="215"/>
      <c r="GGN8" s="215"/>
      <c r="GGO8" s="215"/>
      <c r="GGP8" s="215"/>
      <c r="GGQ8" s="215"/>
      <c r="GGR8" s="215"/>
      <c r="GGS8" s="215"/>
      <c r="GGT8" s="215"/>
      <c r="GGU8" s="215"/>
      <c r="GGV8" s="215"/>
      <c r="GGW8" s="215"/>
      <c r="GGX8" s="215"/>
      <c r="GGY8" s="215"/>
      <c r="GGZ8" s="215"/>
      <c r="GHA8" s="215"/>
      <c r="GHB8" s="215"/>
      <c r="GHC8" s="215"/>
      <c r="GHD8" s="215"/>
      <c r="GHE8" s="215"/>
      <c r="GHF8" s="215"/>
      <c r="GHG8" s="215"/>
      <c r="GHH8" s="215"/>
      <c r="GHI8" s="215"/>
      <c r="GHJ8" s="215"/>
      <c r="GHK8" s="215"/>
      <c r="GHL8" s="215"/>
      <c r="GHM8" s="215"/>
      <c r="GHN8" s="215"/>
      <c r="GHO8" s="215"/>
      <c r="GHP8" s="215"/>
      <c r="GHQ8" s="215"/>
      <c r="GHR8" s="215"/>
      <c r="GHS8" s="215"/>
      <c r="GHT8" s="215"/>
      <c r="GHU8" s="215"/>
      <c r="GHV8" s="215"/>
      <c r="GHW8" s="215"/>
      <c r="GHX8" s="215"/>
      <c r="GHY8" s="215"/>
      <c r="GHZ8" s="215"/>
      <c r="GIA8" s="215"/>
      <c r="GIB8" s="215"/>
      <c r="GIC8" s="215"/>
      <c r="GID8" s="215"/>
      <c r="GIE8" s="215"/>
      <c r="GIF8" s="215"/>
      <c r="GIG8" s="215"/>
      <c r="GIH8" s="215"/>
      <c r="GII8" s="215"/>
      <c r="GIJ8" s="215"/>
      <c r="GIK8" s="215"/>
      <c r="GIL8" s="215"/>
      <c r="GIM8" s="215"/>
      <c r="GIN8" s="215"/>
      <c r="GIO8" s="215"/>
      <c r="GIP8" s="215"/>
      <c r="GIQ8" s="215"/>
      <c r="GIR8" s="215"/>
      <c r="GIS8" s="215"/>
      <c r="GIT8" s="215"/>
      <c r="GIU8" s="215"/>
      <c r="GIV8" s="215"/>
      <c r="GIW8" s="215"/>
      <c r="GIX8" s="215"/>
      <c r="GIY8" s="215"/>
      <c r="GIZ8" s="215"/>
      <c r="GJA8" s="215"/>
      <c r="GJB8" s="215"/>
      <c r="GJC8" s="215"/>
      <c r="GJD8" s="215"/>
      <c r="GJE8" s="215"/>
      <c r="GJF8" s="215"/>
      <c r="GJG8" s="215"/>
      <c r="GJH8" s="215"/>
      <c r="GJI8" s="215"/>
      <c r="GJJ8" s="215"/>
      <c r="GJK8" s="215"/>
      <c r="GJL8" s="215"/>
      <c r="GJM8" s="215"/>
      <c r="GJN8" s="215"/>
      <c r="GJO8" s="215"/>
      <c r="GJP8" s="215"/>
      <c r="GJQ8" s="215"/>
      <c r="GJR8" s="215"/>
      <c r="GJS8" s="215"/>
      <c r="GJT8" s="215"/>
      <c r="GJU8" s="215"/>
      <c r="GJV8" s="215"/>
      <c r="GJW8" s="215"/>
      <c r="GJX8" s="215"/>
      <c r="GJY8" s="215"/>
      <c r="GJZ8" s="215"/>
      <c r="GKA8" s="215"/>
      <c r="GKB8" s="215"/>
      <c r="GKC8" s="215"/>
      <c r="GKD8" s="215"/>
      <c r="GKE8" s="215"/>
      <c r="GKF8" s="215"/>
      <c r="GKG8" s="215"/>
      <c r="GKH8" s="215"/>
      <c r="GKI8" s="215"/>
      <c r="GKJ8" s="215"/>
      <c r="GKK8" s="215"/>
      <c r="GKL8" s="215"/>
      <c r="GKM8" s="215"/>
      <c r="GKN8" s="215"/>
      <c r="GKO8" s="215"/>
      <c r="GKP8" s="215"/>
      <c r="GKQ8" s="215"/>
      <c r="GKR8" s="215"/>
      <c r="GKS8" s="215"/>
      <c r="GKT8" s="215"/>
      <c r="GKU8" s="215"/>
      <c r="GKV8" s="215"/>
      <c r="GKW8" s="215"/>
      <c r="GKX8" s="215"/>
      <c r="GKY8" s="215"/>
      <c r="GKZ8" s="215"/>
      <c r="GLA8" s="215"/>
      <c r="GLB8" s="215"/>
      <c r="GLC8" s="215"/>
      <c r="GLD8" s="215"/>
      <c r="GLE8" s="215"/>
      <c r="GLF8" s="215"/>
      <c r="GLG8" s="215"/>
      <c r="GLH8" s="215"/>
      <c r="GLI8" s="215"/>
      <c r="GLJ8" s="215"/>
      <c r="GLK8" s="215"/>
      <c r="GLL8" s="215"/>
      <c r="GLM8" s="215"/>
      <c r="GLN8" s="215"/>
      <c r="GLO8" s="215"/>
      <c r="GLP8" s="215"/>
      <c r="GLQ8" s="215"/>
      <c r="GLR8" s="215"/>
      <c r="GLS8" s="215"/>
      <c r="GLT8" s="215"/>
      <c r="GLU8" s="215"/>
      <c r="GLV8" s="215"/>
      <c r="GLW8" s="215"/>
      <c r="GLX8" s="215"/>
      <c r="GLY8" s="215"/>
      <c r="GLZ8" s="215"/>
      <c r="GMA8" s="215"/>
      <c r="GMB8" s="215"/>
      <c r="GMC8" s="215"/>
      <c r="GMD8" s="215"/>
      <c r="GME8" s="215"/>
      <c r="GMF8" s="215"/>
      <c r="GMG8" s="215"/>
      <c r="GMH8" s="215"/>
      <c r="GMI8" s="215"/>
      <c r="GMJ8" s="215"/>
      <c r="GMK8" s="215"/>
      <c r="GML8" s="215"/>
      <c r="GMM8" s="215"/>
      <c r="GMN8" s="215"/>
      <c r="GMO8" s="215"/>
      <c r="GMP8" s="215"/>
      <c r="GMQ8" s="215"/>
      <c r="GMR8" s="215"/>
      <c r="GMS8" s="215"/>
      <c r="GMT8" s="215"/>
      <c r="GMU8" s="215"/>
      <c r="GMV8" s="215"/>
      <c r="GMW8" s="215"/>
      <c r="GMX8" s="215"/>
      <c r="GMY8" s="215"/>
      <c r="GMZ8" s="215"/>
      <c r="GNA8" s="215"/>
      <c r="GNB8" s="215"/>
      <c r="GNC8" s="215"/>
      <c r="GND8" s="215"/>
      <c r="GNE8" s="215"/>
      <c r="GNF8" s="215"/>
      <c r="GNG8" s="215"/>
      <c r="GNH8" s="215"/>
      <c r="GNI8" s="215"/>
      <c r="GNJ8" s="215"/>
      <c r="GNK8" s="215"/>
      <c r="GNL8" s="215"/>
      <c r="GNM8" s="215"/>
      <c r="GNN8" s="215"/>
      <c r="GNO8" s="215"/>
      <c r="GNP8" s="215"/>
      <c r="GNQ8" s="215"/>
      <c r="GNR8" s="215"/>
      <c r="GNS8" s="215"/>
      <c r="GNT8" s="215"/>
      <c r="GNU8" s="215"/>
      <c r="GNV8" s="215"/>
      <c r="GNW8" s="215"/>
      <c r="GNX8" s="215"/>
      <c r="GNY8" s="215"/>
      <c r="GNZ8" s="215"/>
      <c r="GOA8" s="215"/>
      <c r="GOB8" s="215"/>
      <c r="GOC8" s="215"/>
      <c r="GOD8" s="215"/>
      <c r="GOE8" s="215"/>
      <c r="GOF8" s="215"/>
      <c r="GOG8" s="215"/>
      <c r="GOH8" s="215"/>
      <c r="GOI8" s="215"/>
      <c r="GOJ8" s="215"/>
      <c r="GOK8" s="215"/>
      <c r="GOL8" s="215"/>
      <c r="GOM8" s="215"/>
      <c r="GON8" s="215"/>
      <c r="GOO8" s="215"/>
      <c r="GOP8" s="215"/>
      <c r="GOQ8" s="215"/>
      <c r="GOR8" s="215"/>
      <c r="GOS8" s="215"/>
      <c r="GOT8" s="215"/>
      <c r="GOU8" s="215"/>
      <c r="GOV8" s="215"/>
      <c r="GOW8" s="215"/>
      <c r="GOX8" s="215"/>
      <c r="GOY8" s="215"/>
      <c r="GOZ8" s="215"/>
      <c r="GPA8" s="215"/>
      <c r="GPB8" s="215"/>
      <c r="GPC8" s="215"/>
      <c r="GPD8" s="215"/>
      <c r="GPE8" s="215"/>
      <c r="GPF8" s="215"/>
      <c r="GPG8" s="215"/>
      <c r="GPH8" s="215"/>
      <c r="GPI8" s="215"/>
      <c r="GPJ8" s="215"/>
      <c r="GPK8" s="215"/>
      <c r="GPL8" s="215"/>
      <c r="GPM8" s="215"/>
      <c r="GPN8" s="215"/>
      <c r="GPO8" s="215"/>
      <c r="GPP8" s="215"/>
      <c r="GPQ8" s="215"/>
      <c r="GPR8" s="215"/>
      <c r="GPS8" s="215"/>
      <c r="GPT8" s="215"/>
      <c r="GPU8" s="215"/>
      <c r="GPV8" s="215"/>
      <c r="GPW8" s="215"/>
      <c r="GPX8" s="215"/>
      <c r="GPY8" s="215"/>
      <c r="GPZ8" s="215"/>
      <c r="GQA8" s="215"/>
      <c r="GQB8" s="215"/>
      <c r="GQC8" s="215"/>
      <c r="GQD8" s="215"/>
      <c r="GQE8" s="215"/>
      <c r="GQF8" s="215"/>
      <c r="GQG8" s="215"/>
      <c r="GQH8" s="215"/>
      <c r="GQI8" s="215"/>
      <c r="GQJ8" s="215"/>
      <c r="GQK8" s="215"/>
      <c r="GQL8" s="215"/>
      <c r="GQM8" s="215"/>
      <c r="GQN8" s="215"/>
      <c r="GQO8" s="215"/>
      <c r="GQP8" s="215"/>
      <c r="GQQ8" s="215"/>
      <c r="GQR8" s="215"/>
      <c r="GQS8" s="215"/>
      <c r="GQT8" s="215"/>
      <c r="GQU8" s="215"/>
      <c r="GQV8" s="215"/>
      <c r="GQW8" s="215"/>
      <c r="GQX8" s="215"/>
      <c r="GQY8" s="215"/>
      <c r="GQZ8" s="215"/>
      <c r="GRA8" s="215"/>
      <c r="GRB8" s="215"/>
      <c r="GRC8" s="215"/>
      <c r="GRD8" s="215"/>
      <c r="GRE8" s="215"/>
      <c r="GRF8" s="215"/>
      <c r="GRG8" s="215"/>
      <c r="GRH8" s="215"/>
      <c r="GRI8" s="215"/>
      <c r="GRJ8" s="215"/>
      <c r="GRK8" s="215"/>
      <c r="GRL8" s="215"/>
      <c r="GRM8" s="215"/>
      <c r="GRN8" s="215"/>
      <c r="GRO8" s="215"/>
      <c r="GRP8" s="215"/>
      <c r="GRQ8" s="215"/>
      <c r="GRR8" s="215"/>
      <c r="GRS8" s="215"/>
      <c r="GRT8" s="215"/>
      <c r="GRU8" s="215"/>
      <c r="GRV8" s="215"/>
      <c r="GRW8" s="215"/>
      <c r="GRX8" s="215"/>
      <c r="GRY8" s="215"/>
      <c r="GRZ8" s="215"/>
      <c r="GSA8" s="215"/>
      <c r="GSB8" s="215"/>
      <c r="GSC8" s="215"/>
      <c r="GSD8" s="215"/>
      <c r="GSE8" s="215"/>
      <c r="GSF8" s="215"/>
      <c r="GSG8" s="215"/>
      <c r="GSH8" s="215"/>
      <c r="GSI8" s="215"/>
      <c r="GSJ8" s="215"/>
      <c r="GSK8" s="215"/>
      <c r="GSL8" s="215"/>
      <c r="GSM8" s="215"/>
      <c r="GSN8" s="215"/>
      <c r="GSO8" s="215"/>
      <c r="GSP8" s="215"/>
      <c r="GSQ8" s="215"/>
      <c r="GSR8" s="215"/>
      <c r="GSS8" s="215"/>
      <c r="GST8" s="215"/>
      <c r="GSU8" s="215"/>
      <c r="GSV8" s="215"/>
      <c r="GSW8" s="215"/>
      <c r="GSX8" s="215"/>
      <c r="GSY8" s="215"/>
      <c r="GSZ8" s="215"/>
      <c r="GTA8" s="215"/>
      <c r="GTB8" s="215"/>
      <c r="GTC8" s="215"/>
      <c r="GTD8" s="215"/>
      <c r="GTE8" s="215"/>
      <c r="GTF8" s="215"/>
      <c r="GTG8" s="215"/>
      <c r="GTH8" s="215"/>
      <c r="GTI8" s="215"/>
      <c r="GTJ8" s="215"/>
      <c r="GTK8" s="215"/>
      <c r="GTL8" s="215"/>
      <c r="GTM8" s="215"/>
      <c r="GTN8" s="215"/>
      <c r="GTO8" s="215"/>
      <c r="GTP8" s="215"/>
      <c r="GTQ8" s="215"/>
      <c r="GTR8" s="215"/>
      <c r="GTS8" s="215"/>
      <c r="GTT8" s="215"/>
      <c r="GTU8" s="215"/>
      <c r="GTV8" s="215"/>
      <c r="GTW8" s="215"/>
      <c r="GTX8" s="215"/>
      <c r="GTY8" s="215"/>
      <c r="GTZ8" s="215"/>
      <c r="GUA8" s="215"/>
      <c r="GUB8" s="215"/>
      <c r="GUC8" s="215"/>
      <c r="GUD8" s="215"/>
      <c r="GUE8" s="215"/>
      <c r="GUF8" s="215"/>
      <c r="GUG8" s="215"/>
      <c r="GUH8" s="215"/>
      <c r="GUI8" s="215"/>
      <c r="GUJ8" s="215"/>
      <c r="GUK8" s="215"/>
      <c r="GUL8" s="215"/>
      <c r="GUM8" s="215"/>
      <c r="GUN8" s="215"/>
      <c r="GUO8" s="215"/>
      <c r="GUP8" s="215"/>
      <c r="GUQ8" s="215"/>
      <c r="GUR8" s="215"/>
      <c r="GUS8" s="215"/>
      <c r="GUT8" s="215"/>
      <c r="GUU8" s="215"/>
      <c r="GUV8" s="215"/>
      <c r="GUW8" s="215"/>
      <c r="GUX8" s="215"/>
      <c r="GUY8" s="215"/>
      <c r="GUZ8" s="215"/>
      <c r="GVA8" s="215"/>
      <c r="GVB8" s="215"/>
      <c r="GVC8" s="215"/>
      <c r="GVD8" s="215"/>
      <c r="GVE8" s="215"/>
      <c r="GVF8" s="215"/>
      <c r="GVG8" s="215"/>
      <c r="GVH8" s="215"/>
      <c r="GVI8" s="215"/>
      <c r="GVJ8" s="215"/>
      <c r="GVK8" s="215"/>
      <c r="GVL8" s="215"/>
      <c r="GVM8" s="215"/>
      <c r="GVN8" s="215"/>
      <c r="GVO8" s="215"/>
      <c r="GVP8" s="215"/>
      <c r="GVQ8" s="215"/>
      <c r="GVR8" s="215"/>
      <c r="GVS8" s="215"/>
      <c r="GVT8" s="215"/>
      <c r="GVU8" s="215"/>
      <c r="GVV8" s="215"/>
      <c r="GVW8" s="215"/>
      <c r="GVX8" s="215"/>
      <c r="GVY8" s="215"/>
      <c r="GVZ8" s="215"/>
      <c r="GWA8" s="215"/>
      <c r="GWB8" s="215"/>
      <c r="GWC8" s="215"/>
      <c r="GWD8" s="215"/>
      <c r="GWE8" s="215"/>
      <c r="GWF8" s="215"/>
      <c r="GWG8" s="215"/>
      <c r="GWH8" s="215"/>
      <c r="GWI8" s="215"/>
      <c r="GWJ8" s="215"/>
      <c r="GWK8" s="215"/>
      <c r="GWL8" s="215"/>
      <c r="GWM8" s="215"/>
      <c r="GWN8" s="215"/>
      <c r="GWO8" s="215"/>
      <c r="GWP8" s="215"/>
      <c r="GWQ8" s="215"/>
      <c r="GWR8" s="215"/>
      <c r="GWS8" s="215"/>
      <c r="GWT8" s="215"/>
      <c r="GWU8" s="215"/>
      <c r="GWV8" s="215"/>
      <c r="GWW8" s="215"/>
      <c r="GWX8" s="215"/>
      <c r="GWY8" s="215"/>
      <c r="GWZ8" s="215"/>
      <c r="GXA8" s="215"/>
      <c r="GXB8" s="215"/>
      <c r="GXC8" s="215"/>
      <c r="GXD8" s="215"/>
      <c r="GXE8" s="215"/>
      <c r="GXF8" s="215"/>
      <c r="GXG8" s="215"/>
      <c r="GXH8" s="215"/>
      <c r="GXI8" s="215"/>
      <c r="GXJ8" s="215"/>
      <c r="GXK8" s="215"/>
      <c r="GXL8" s="215"/>
      <c r="GXM8" s="215"/>
      <c r="GXN8" s="215"/>
      <c r="GXO8" s="215"/>
      <c r="GXP8" s="215"/>
      <c r="GXQ8" s="215"/>
      <c r="GXR8" s="215"/>
      <c r="GXS8" s="215"/>
      <c r="GXT8" s="215"/>
      <c r="GXU8" s="215"/>
      <c r="GXV8" s="215"/>
      <c r="GXW8" s="215"/>
      <c r="GXX8" s="215"/>
      <c r="GXY8" s="215"/>
      <c r="GXZ8" s="215"/>
      <c r="GYA8" s="215"/>
      <c r="GYB8" s="215"/>
      <c r="GYC8" s="215"/>
      <c r="GYD8" s="215"/>
      <c r="GYE8" s="215"/>
      <c r="GYF8" s="215"/>
      <c r="GYG8" s="215"/>
      <c r="GYH8" s="215"/>
      <c r="GYI8" s="215"/>
      <c r="GYJ8" s="215"/>
      <c r="GYK8" s="215"/>
      <c r="GYL8" s="215"/>
      <c r="GYM8" s="215"/>
      <c r="GYN8" s="215"/>
      <c r="GYO8" s="215"/>
      <c r="GYP8" s="215"/>
      <c r="GYQ8" s="215"/>
      <c r="GYR8" s="215"/>
      <c r="GYS8" s="215"/>
      <c r="GYT8" s="215"/>
      <c r="GYU8" s="215"/>
      <c r="GYV8" s="215"/>
      <c r="GYW8" s="215"/>
      <c r="GYX8" s="215"/>
      <c r="GYY8" s="215"/>
      <c r="GYZ8" s="215"/>
      <c r="GZA8" s="215"/>
      <c r="GZB8" s="215"/>
      <c r="GZC8" s="215"/>
      <c r="GZD8" s="215"/>
      <c r="GZE8" s="215"/>
      <c r="GZF8" s="215"/>
      <c r="GZG8" s="215"/>
      <c r="GZH8" s="215"/>
      <c r="GZI8" s="215"/>
      <c r="GZJ8" s="215"/>
      <c r="GZK8" s="215"/>
      <c r="GZL8" s="215"/>
      <c r="GZM8" s="215"/>
      <c r="GZN8" s="215"/>
      <c r="GZO8" s="215"/>
      <c r="GZP8" s="215"/>
      <c r="GZQ8" s="215"/>
      <c r="GZR8" s="215"/>
      <c r="GZS8" s="215"/>
      <c r="GZT8" s="215"/>
      <c r="GZU8" s="215"/>
      <c r="GZV8" s="215"/>
      <c r="GZW8" s="215"/>
      <c r="GZX8" s="215"/>
      <c r="GZY8" s="215"/>
      <c r="GZZ8" s="215"/>
      <c r="HAA8" s="215"/>
      <c r="HAB8" s="215"/>
      <c r="HAC8" s="215"/>
      <c r="HAD8" s="215"/>
      <c r="HAE8" s="215"/>
      <c r="HAF8" s="215"/>
      <c r="HAG8" s="215"/>
      <c r="HAH8" s="215"/>
      <c r="HAI8" s="215"/>
      <c r="HAJ8" s="215"/>
      <c r="HAK8" s="215"/>
      <c r="HAL8" s="215"/>
      <c r="HAM8" s="215"/>
      <c r="HAN8" s="215"/>
      <c r="HAO8" s="215"/>
      <c r="HAP8" s="215"/>
      <c r="HAQ8" s="215"/>
      <c r="HAR8" s="215"/>
      <c r="HAS8" s="215"/>
      <c r="HAT8" s="215"/>
      <c r="HAU8" s="215"/>
      <c r="HAV8" s="215"/>
      <c r="HAW8" s="215"/>
      <c r="HAX8" s="215"/>
      <c r="HAY8" s="215"/>
      <c r="HAZ8" s="215"/>
      <c r="HBA8" s="215"/>
      <c r="HBB8" s="215"/>
      <c r="HBC8" s="215"/>
      <c r="HBD8" s="215"/>
      <c r="HBE8" s="215"/>
      <c r="HBF8" s="215"/>
      <c r="HBG8" s="215"/>
      <c r="HBH8" s="215"/>
      <c r="HBI8" s="215"/>
      <c r="HBJ8" s="215"/>
      <c r="HBK8" s="215"/>
      <c r="HBL8" s="215"/>
      <c r="HBM8" s="215"/>
      <c r="HBN8" s="215"/>
      <c r="HBO8" s="215"/>
      <c r="HBP8" s="215"/>
      <c r="HBQ8" s="215"/>
      <c r="HBR8" s="215"/>
      <c r="HBS8" s="215"/>
      <c r="HBT8" s="215"/>
      <c r="HBU8" s="215"/>
      <c r="HBV8" s="215"/>
      <c r="HBW8" s="215"/>
      <c r="HBX8" s="215"/>
      <c r="HBY8" s="215"/>
      <c r="HBZ8" s="215"/>
      <c r="HCA8" s="215"/>
      <c r="HCB8" s="215"/>
      <c r="HCC8" s="215"/>
      <c r="HCD8" s="215"/>
      <c r="HCE8" s="215"/>
      <c r="HCF8" s="215"/>
      <c r="HCG8" s="215"/>
      <c r="HCH8" s="215"/>
      <c r="HCI8" s="215"/>
      <c r="HCJ8" s="215"/>
      <c r="HCK8" s="215"/>
      <c r="HCL8" s="215"/>
      <c r="HCM8" s="215"/>
      <c r="HCN8" s="215"/>
      <c r="HCO8" s="215"/>
      <c r="HCP8" s="215"/>
      <c r="HCQ8" s="215"/>
      <c r="HCR8" s="215"/>
      <c r="HCS8" s="215"/>
      <c r="HCT8" s="215"/>
      <c r="HCU8" s="215"/>
      <c r="HCV8" s="215"/>
      <c r="HCW8" s="215"/>
      <c r="HCX8" s="215"/>
      <c r="HCY8" s="215"/>
      <c r="HCZ8" s="215"/>
      <c r="HDA8" s="215"/>
      <c r="HDB8" s="215"/>
      <c r="HDC8" s="215"/>
      <c r="HDD8" s="215"/>
      <c r="HDE8" s="215"/>
      <c r="HDF8" s="215"/>
      <c r="HDG8" s="215"/>
      <c r="HDH8" s="215"/>
      <c r="HDI8" s="215"/>
      <c r="HDJ8" s="215"/>
      <c r="HDK8" s="215"/>
      <c r="HDL8" s="215"/>
      <c r="HDM8" s="215"/>
      <c r="HDN8" s="215"/>
      <c r="HDO8" s="215"/>
      <c r="HDP8" s="215"/>
      <c r="HDQ8" s="215"/>
      <c r="HDR8" s="215"/>
      <c r="HDS8" s="215"/>
      <c r="HDT8" s="215"/>
      <c r="HDU8" s="215"/>
      <c r="HDV8" s="215"/>
      <c r="HDW8" s="215"/>
      <c r="HDX8" s="215"/>
      <c r="HDY8" s="215"/>
      <c r="HDZ8" s="215"/>
      <c r="HEA8" s="215"/>
      <c r="HEB8" s="215"/>
      <c r="HEC8" s="215"/>
      <c r="HED8" s="215"/>
      <c r="HEE8" s="215"/>
      <c r="HEF8" s="215"/>
      <c r="HEG8" s="215"/>
      <c r="HEH8" s="215"/>
      <c r="HEI8" s="215"/>
      <c r="HEJ8" s="215"/>
      <c r="HEK8" s="215"/>
      <c r="HEL8" s="215"/>
      <c r="HEM8" s="215"/>
      <c r="HEN8" s="215"/>
      <c r="HEO8" s="215"/>
      <c r="HEP8" s="215"/>
      <c r="HEQ8" s="215"/>
      <c r="HER8" s="215"/>
      <c r="HES8" s="215"/>
      <c r="HET8" s="215"/>
      <c r="HEU8" s="215"/>
      <c r="HEV8" s="215"/>
      <c r="HEW8" s="215"/>
      <c r="HEX8" s="215"/>
      <c r="HEY8" s="215"/>
      <c r="HEZ8" s="215"/>
      <c r="HFA8" s="215"/>
      <c r="HFB8" s="215"/>
      <c r="HFC8" s="215"/>
      <c r="HFD8" s="215"/>
      <c r="HFE8" s="215"/>
      <c r="HFF8" s="215"/>
      <c r="HFG8" s="215"/>
      <c r="HFH8" s="215"/>
      <c r="HFI8" s="215"/>
      <c r="HFJ8" s="215"/>
      <c r="HFK8" s="215"/>
      <c r="HFL8" s="215"/>
      <c r="HFM8" s="215"/>
      <c r="HFN8" s="215"/>
      <c r="HFO8" s="215"/>
      <c r="HFP8" s="215"/>
      <c r="HFQ8" s="215"/>
      <c r="HFR8" s="215"/>
      <c r="HFS8" s="215"/>
      <c r="HFT8" s="215"/>
      <c r="HFU8" s="215"/>
      <c r="HFV8" s="215"/>
      <c r="HFW8" s="215"/>
      <c r="HFX8" s="215"/>
      <c r="HFY8" s="215"/>
      <c r="HFZ8" s="215"/>
      <c r="HGA8" s="215"/>
      <c r="HGB8" s="215"/>
      <c r="HGC8" s="215"/>
      <c r="HGD8" s="215"/>
      <c r="HGE8" s="215"/>
      <c r="HGF8" s="215"/>
      <c r="HGG8" s="215"/>
      <c r="HGH8" s="215"/>
      <c r="HGI8" s="215"/>
      <c r="HGJ8" s="215"/>
      <c r="HGK8" s="215"/>
      <c r="HGL8" s="215"/>
      <c r="HGM8" s="215"/>
      <c r="HGN8" s="215"/>
      <c r="HGO8" s="215"/>
      <c r="HGP8" s="215"/>
      <c r="HGQ8" s="215"/>
      <c r="HGR8" s="215"/>
      <c r="HGS8" s="215"/>
      <c r="HGT8" s="215"/>
      <c r="HGU8" s="215"/>
      <c r="HGV8" s="215"/>
      <c r="HGW8" s="215"/>
      <c r="HGX8" s="215"/>
      <c r="HGY8" s="215"/>
      <c r="HGZ8" s="215"/>
      <c r="HHA8" s="215"/>
      <c r="HHB8" s="215"/>
      <c r="HHC8" s="215"/>
      <c r="HHD8" s="215"/>
      <c r="HHE8" s="215"/>
      <c r="HHF8" s="215"/>
      <c r="HHG8" s="215"/>
      <c r="HHH8" s="215"/>
      <c r="HHI8" s="215"/>
      <c r="HHJ8" s="215"/>
      <c r="HHK8" s="215"/>
      <c r="HHL8" s="215"/>
      <c r="HHM8" s="215"/>
      <c r="HHN8" s="215"/>
      <c r="HHO8" s="215"/>
      <c r="HHP8" s="215"/>
      <c r="HHQ8" s="215"/>
      <c r="HHR8" s="215"/>
      <c r="HHS8" s="215"/>
      <c r="HHT8" s="215"/>
      <c r="HHU8" s="215"/>
      <c r="HHV8" s="215"/>
      <c r="HHW8" s="215"/>
      <c r="HHX8" s="215"/>
      <c r="HHY8" s="215"/>
      <c r="HHZ8" s="215"/>
      <c r="HIA8" s="215"/>
      <c r="HIB8" s="215"/>
      <c r="HIC8" s="215"/>
      <c r="HID8" s="215"/>
      <c r="HIE8" s="215"/>
      <c r="HIF8" s="215"/>
      <c r="HIG8" s="215"/>
      <c r="HIH8" s="215"/>
      <c r="HII8" s="215"/>
      <c r="HIJ8" s="215"/>
      <c r="HIK8" s="215"/>
      <c r="HIL8" s="215"/>
      <c r="HIM8" s="215"/>
      <c r="HIN8" s="215"/>
      <c r="HIO8" s="215"/>
      <c r="HIP8" s="215"/>
      <c r="HIQ8" s="215"/>
      <c r="HIR8" s="215"/>
      <c r="HIS8" s="215"/>
      <c r="HIT8" s="215"/>
      <c r="HIU8" s="215"/>
      <c r="HIV8" s="215"/>
      <c r="HIW8" s="215"/>
      <c r="HIX8" s="215"/>
      <c r="HIY8" s="215"/>
      <c r="HIZ8" s="215"/>
      <c r="HJA8" s="215"/>
      <c r="HJB8" s="215"/>
      <c r="HJC8" s="215"/>
      <c r="HJD8" s="215"/>
      <c r="HJE8" s="215"/>
      <c r="HJF8" s="215"/>
      <c r="HJG8" s="215"/>
      <c r="HJH8" s="215"/>
      <c r="HJI8" s="215"/>
      <c r="HJJ8" s="215"/>
      <c r="HJK8" s="215"/>
      <c r="HJL8" s="215"/>
      <c r="HJM8" s="215"/>
      <c r="HJN8" s="215"/>
      <c r="HJO8" s="215"/>
      <c r="HJP8" s="215"/>
      <c r="HJQ8" s="215"/>
      <c r="HJR8" s="215"/>
      <c r="HJS8" s="215"/>
      <c r="HJT8" s="215"/>
      <c r="HJU8" s="215"/>
      <c r="HJV8" s="215"/>
      <c r="HJW8" s="215"/>
      <c r="HJX8" s="215"/>
      <c r="HJY8" s="215"/>
      <c r="HJZ8" s="215"/>
      <c r="HKA8" s="215"/>
      <c r="HKB8" s="215"/>
      <c r="HKC8" s="215"/>
      <c r="HKD8" s="215"/>
      <c r="HKE8" s="215"/>
      <c r="HKF8" s="215"/>
      <c r="HKG8" s="215"/>
      <c r="HKH8" s="215"/>
      <c r="HKI8" s="215"/>
      <c r="HKJ8" s="215"/>
      <c r="HKK8" s="215"/>
      <c r="HKL8" s="215"/>
      <c r="HKM8" s="215"/>
      <c r="HKN8" s="215"/>
      <c r="HKO8" s="215"/>
      <c r="HKP8" s="215"/>
      <c r="HKQ8" s="215"/>
      <c r="HKR8" s="215"/>
      <c r="HKS8" s="215"/>
      <c r="HKT8" s="215"/>
      <c r="HKU8" s="215"/>
      <c r="HKV8" s="215"/>
      <c r="HKW8" s="215"/>
      <c r="HKX8" s="215"/>
      <c r="HKY8" s="215"/>
      <c r="HKZ8" s="215"/>
      <c r="HLA8" s="215"/>
      <c r="HLB8" s="215"/>
      <c r="HLC8" s="215"/>
      <c r="HLD8" s="215"/>
      <c r="HLE8" s="215"/>
      <c r="HLF8" s="215"/>
      <c r="HLG8" s="215"/>
      <c r="HLH8" s="215"/>
      <c r="HLI8" s="215"/>
      <c r="HLJ8" s="215"/>
      <c r="HLK8" s="215"/>
      <c r="HLL8" s="215"/>
      <c r="HLM8" s="215"/>
      <c r="HLN8" s="215"/>
      <c r="HLO8" s="215"/>
      <c r="HLP8" s="215"/>
      <c r="HLQ8" s="215"/>
      <c r="HLR8" s="215"/>
      <c r="HLS8" s="215"/>
      <c r="HLT8" s="215"/>
      <c r="HLU8" s="215"/>
      <c r="HLV8" s="215"/>
      <c r="HLW8" s="215"/>
      <c r="HLX8" s="215"/>
      <c r="HLY8" s="215"/>
      <c r="HLZ8" s="215"/>
      <c r="HMA8" s="215"/>
      <c r="HMB8" s="215"/>
      <c r="HMC8" s="215"/>
      <c r="HMD8" s="215"/>
      <c r="HME8" s="215"/>
      <c r="HMF8" s="215"/>
      <c r="HMG8" s="215"/>
      <c r="HMH8" s="215"/>
      <c r="HMI8" s="215"/>
      <c r="HMJ8" s="215"/>
      <c r="HMK8" s="215"/>
      <c r="HML8" s="215"/>
      <c r="HMM8" s="215"/>
      <c r="HMN8" s="215"/>
      <c r="HMO8" s="215"/>
      <c r="HMP8" s="215"/>
      <c r="HMQ8" s="215"/>
      <c r="HMR8" s="215"/>
      <c r="HMS8" s="215"/>
      <c r="HMT8" s="215"/>
      <c r="HMU8" s="215"/>
      <c r="HMV8" s="215"/>
      <c r="HMW8" s="215"/>
      <c r="HMX8" s="215"/>
      <c r="HMY8" s="215"/>
      <c r="HMZ8" s="215"/>
      <c r="HNA8" s="215"/>
      <c r="HNB8" s="215"/>
      <c r="HNC8" s="215"/>
      <c r="HND8" s="215"/>
      <c r="HNE8" s="215"/>
      <c r="HNF8" s="215"/>
      <c r="HNG8" s="215"/>
      <c r="HNH8" s="215"/>
      <c r="HNI8" s="215"/>
      <c r="HNJ8" s="215"/>
      <c r="HNK8" s="215"/>
      <c r="HNL8" s="215"/>
      <c r="HNM8" s="215"/>
      <c r="HNN8" s="215"/>
      <c r="HNO8" s="215"/>
      <c r="HNP8" s="215"/>
      <c r="HNQ8" s="215"/>
      <c r="HNR8" s="215"/>
      <c r="HNS8" s="215"/>
      <c r="HNT8" s="215"/>
      <c r="HNU8" s="215"/>
      <c r="HNV8" s="215"/>
      <c r="HNW8" s="215"/>
      <c r="HNX8" s="215"/>
      <c r="HNY8" s="215"/>
      <c r="HNZ8" s="215"/>
      <c r="HOA8" s="215"/>
      <c r="HOB8" s="215"/>
      <c r="HOC8" s="215"/>
      <c r="HOD8" s="215"/>
      <c r="HOE8" s="215"/>
      <c r="HOF8" s="215"/>
      <c r="HOG8" s="215"/>
      <c r="HOH8" s="215"/>
      <c r="HOI8" s="215"/>
      <c r="HOJ8" s="215"/>
      <c r="HOK8" s="215"/>
      <c r="HOL8" s="215"/>
      <c r="HOM8" s="215"/>
      <c r="HON8" s="215"/>
      <c r="HOO8" s="215"/>
      <c r="HOP8" s="215"/>
      <c r="HOQ8" s="215"/>
      <c r="HOR8" s="215"/>
      <c r="HOS8" s="215"/>
      <c r="HOT8" s="215"/>
      <c r="HOU8" s="215"/>
      <c r="HOV8" s="215"/>
      <c r="HOW8" s="215"/>
      <c r="HOX8" s="215"/>
      <c r="HOY8" s="215"/>
      <c r="HOZ8" s="215"/>
      <c r="HPA8" s="215"/>
      <c r="HPB8" s="215"/>
      <c r="HPC8" s="215"/>
      <c r="HPD8" s="215"/>
      <c r="HPE8" s="215"/>
      <c r="HPF8" s="215"/>
      <c r="HPG8" s="215"/>
      <c r="HPH8" s="215"/>
      <c r="HPI8" s="215"/>
      <c r="HPJ8" s="215"/>
      <c r="HPK8" s="215"/>
      <c r="HPL8" s="215"/>
      <c r="HPM8" s="215"/>
      <c r="HPN8" s="215"/>
      <c r="HPO8" s="215"/>
      <c r="HPP8" s="215"/>
      <c r="HPQ8" s="215"/>
      <c r="HPR8" s="215"/>
      <c r="HPS8" s="215"/>
      <c r="HPT8" s="215"/>
      <c r="HPU8" s="215"/>
      <c r="HPV8" s="215"/>
      <c r="HPW8" s="215"/>
      <c r="HPX8" s="215"/>
      <c r="HPY8" s="215"/>
      <c r="HPZ8" s="215"/>
      <c r="HQA8" s="215"/>
      <c r="HQB8" s="215"/>
      <c r="HQC8" s="215"/>
      <c r="HQD8" s="215"/>
      <c r="HQE8" s="215"/>
      <c r="HQF8" s="215"/>
      <c r="HQG8" s="215"/>
      <c r="HQH8" s="215"/>
      <c r="HQI8" s="215"/>
      <c r="HQJ8" s="215"/>
      <c r="HQK8" s="215"/>
      <c r="HQL8" s="215"/>
      <c r="HQM8" s="215"/>
      <c r="HQN8" s="215"/>
      <c r="HQO8" s="215"/>
      <c r="HQP8" s="215"/>
      <c r="HQQ8" s="215"/>
      <c r="HQR8" s="215"/>
      <c r="HQS8" s="215"/>
      <c r="HQT8" s="215"/>
      <c r="HQU8" s="215"/>
      <c r="HQV8" s="215"/>
      <c r="HQW8" s="215"/>
      <c r="HQX8" s="215"/>
      <c r="HQY8" s="215"/>
      <c r="HQZ8" s="215"/>
      <c r="HRA8" s="215"/>
      <c r="HRB8" s="215"/>
      <c r="HRC8" s="215"/>
      <c r="HRD8" s="215"/>
      <c r="HRE8" s="215"/>
      <c r="HRF8" s="215"/>
      <c r="HRG8" s="215"/>
      <c r="HRH8" s="215"/>
      <c r="HRI8" s="215"/>
      <c r="HRJ8" s="215"/>
      <c r="HRK8" s="215"/>
      <c r="HRL8" s="215"/>
      <c r="HRM8" s="215"/>
      <c r="HRN8" s="215"/>
      <c r="HRO8" s="215"/>
      <c r="HRP8" s="215"/>
      <c r="HRQ8" s="215"/>
      <c r="HRR8" s="215"/>
      <c r="HRS8" s="215"/>
      <c r="HRT8" s="215"/>
      <c r="HRU8" s="215"/>
      <c r="HRV8" s="215"/>
      <c r="HRW8" s="215"/>
      <c r="HRX8" s="215"/>
      <c r="HRY8" s="215"/>
      <c r="HRZ8" s="215"/>
      <c r="HSA8" s="215"/>
      <c r="HSB8" s="215"/>
      <c r="HSC8" s="215"/>
      <c r="HSD8" s="215"/>
      <c r="HSE8" s="215"/>
      <c r="HSF8" s="215"/>
      <c r="HSG8" s="215"/>
      <c r="HSH8" s="215"/>
      <c r="HSI8" s="215"/>
      <c r="HSJ8" s="215"/>
      <c r="HSK8" s="215"/>
      <c r="HSL8" s="215"/>
      <c r="HSM8" s="215"/>
      <c r="HSN8" s="215"/>
      <c r="HSO8" s="215"/>
      <c r="HSP8" s="215"/>
      <c r="HSQ8" s="215"/>
      <c r="HSR8" s="215"/>
      <c r="HSS8" s="215"/>
      <c r="HST8" s="215"/>
      <c r="HSU8" s="215"/>
      <c r="HSV8" s="215"/>
      <c r="HSW8" s="215"/>
      <c r="HSX8" s="215"/>
      <c r="HSY8" s="215"/>
      <c r="HSZ8" s="215"/>
      <c r="HTA8" s="215"/>
      <c r="HTB8" s="215"/>
      <c r="HTC8" s="215"/>
      <c r="HTD8" s="215"/>
      <c r="HTE8" s="215"/>
      <c r="HTF8" s="215"/>
      <c r="HTG8" s="215"/>
      <c r="HTH8" s="215"/>
      <c r="HTI8" s="215"/>
      <c r="HTJ8" s="215"/>
      <c r="HTK8" s="215"/>
      <c r="HTL8" s="215"/>
      <c r="HTM8" s="215"/>
      <c r="HTN8" s="215"/>
      <c r="HTO8" s="215"/>
      <c r="HTP8" s="215"/>
      <c r="HTQ8" s="215"/>
      <c r="HTR8" s="215"/>
      <c r="HTS8" s="215"/>
      <c r="HTT8" s="215"/>
      <c r="HTU8" s="215"/>
      <c r="HTV8" s="215"/>
      <c r="HTW8" s="215"/>
      <c r="HTX8" s="215"/>
      <c r="HTY8" s="215"/>
      <c r="HTZ8" s="215"/>
      <c r="HUA8" s="215"/>
      <c r="HUB8" s="215"/>
      <c r="HUC8" s="215"/>
      <c r="HUD8" s="215"/>
      <c r="HUE8" s="215"/>
      <c r="HUF8" s="215"/>
      <c r="HUG8" s="215"/>
      <c r="HUH8" s="215"/>
      <c r="HUI8" s="215"/>
      <c r="HUJ8" s="215"/>
      <c r="HUK8" s="215"/>
      <c r="HUL8" s="215"/>
      <c r="HUM8" s="215"/>
      <c r="HUN8" s="215"/>
      <c r="HUO8" s="215"/>
      <c r="HUP8" s="215"/>
      <c r="HUQ8" s="215"/>
      <c r="HUR8" s="215"/>
      <c r="HUS8" s="215"/>
      <c r="HUT8" s="215"/>
      <c r="HUU8" s="215"/>
      <c r="HUV8" s="215"/>
      <c r="HUW8" s="215"/>
      <c r="HUX8" s="215"/>
      <c r="HUY8" s="215"/>
      <c r="HUZ8" s="215"/>
      <c r="HVA8" s="215"/>
      <c r="HVB8" s="215"/>
      <c r="HVC8" s="215"/>
      <c r="HVD8" s="215"/>
      <c r="HVE8" s="215"/>
      <c r="HVF8" s="215"/>
      <c r="HVG8" s="215"/>
      <c r="HVH8" s="215"/>
      <c r="HVI8" s="215"/>
      <c r="HVJ8" s="215"/>
      <c r="HVK8" s="215"/>
      <c r="HVL8" s="215"/>
      <c r="HVM8" s="215"/>
      <c r="HVN8" s="215"/>
      <c r="HVO8" s="215"/>
      <c r="HVP8" s="215"/>
      <c r="HVQ8" s="215"/>
      <c r="HVR8" s="215"/>
      <c r="HVS8" s="215"/>
      <c r="HVT8" s="215"/>
      <c r="HVU8" s="215"/>
      <c r="HVV8" s="215"/>
      <c r="HVW8" s="215"/>
      <c r="HVX8" s="215"/>
      <c r="HVY8" s="215"/>
      <c r="HVZ8" s="215"/>
      <c r="HWA8" s="215"/>
      <c r="HWB8" s="215"/>
      <c r="HWC8" s="215"/>
      <c r="HWD8" s="215"/>
      <c r="HWE8" s="215"/>
      <c r="HWF8" s="215"/>
      <c r="HWG8" s="215"/>
      <c r="HWH8" s="215"/>
      <c r="HWI8" s="215"/>
      <c r="HWJ8" s="215"/>
      <c r="HWK8" s="215"/>
      <c r="HWL8" s="215"/>
      <c r="HWM8" s="215"/>
      <c r="HWN8" s="215"/>
      <c r="HWO8" s="215"/>
      <c r="HWP8" s="215"/>
      <c r="HWQ8" s="215"/>
      <c r="HWR8" s="215"/>
      <c r="HWS8" s="215"/>
      <c r="HWT8" s="215"/>
      <c r="HWU8" s="215"/>
      <c r="HWV8" s="215"/>
      <c r="HWW8" s="215"/>
      <c r="HWX8" s="215"/>
      <c r="HWY8" s="215"/>
      <c r="HWZ8" s="215"/>
      <c r="HXA8" s="215"/>
      <c r="HXB8" s="215"/>
      <c r="HXC8" s="215"/>
      <c r="HXD8" s="215"/>
      <c r="HXE8" s="215"/>
      <c r="HXF8" s="215"/>
      <c r="HXG8" s="215"/>
      <c r="HXH8" s="215"/>
      <c r="HXI8" s="215"/>
      <c r="HXJ8" s="215"/>
      <c r="HXK8" s="215"/>
      <c r="HXL8" s="215"/>
      <c r="HXM8" s="215"/>
      <c r="HXN8" s="215"/>
      <c r="HXO8" s="215"/>
      <c r="HXP8" s="215"/>
      <c r="HXQ8" s="215"/>
      <c r="HXR8" s="215"/>
      <c r="HXS8" s="215"/>
      <c r="HXT8" s="215"/>
      <c r="HXU8" s="215"/>
      <c r="HXV8" s="215"/>
      <c r="HXW8" s="215"/>
      <c r="HXX8" s="215"/>
      <c r="HXY8" s="215"/>
      <c r="HXZ8" s="215"/>
      <c r="HYA8" s="215"/>
      <c r="HYB8" s="215"/>
      <c r="HYC8" s="215"/>
      <c r="HYD8" s="215"/>
      <c r="HYE8" s="215"/>
      <c r="HYF8" s="215"/>
      <c r="HYG8" s="215"/>
      <c r="HYH8" s="215"/>
      <c r="HYI8" s="215"/>
      <c r="HYJ8" s="215"/>
      <c r="HYK8" s="215"/>
      <c r="HYL8" s="215"/>
      <c r="HYM8" s="215"/>
      <c r="HYN8" s="215"/>
      <c r="HYO8" s="215"/>
      <c r="HYP8" s="215"/>
      <c r="HYQ8" s="215"/>
      <c r="HYR8" s="215"/>
      <c r="HYS8" s="215"/>
      <c r="HYT8" s="215"/>
      <c r="HYU8" s="215"/>
      <c r="HYV8" s="215"/>
      <c r="HYW8" s="215"/>
      <c r="HYX8" s="215"/>
      <c r="HYY8" s="215"/>
      <c r="HYZ8" s="215"/>
      <c r="HZA8" s="215"/>
      <c r="HZB8" s="215"/>
      <c r="HZC8" s="215"/>
      <c r="HZD8" s="215"/>
      <c r="HZE8" s="215"/>
      <c r="HZF8" s="215"/>
      <c r="HZG8" s="215"/>
      <c r="HZH8" s="215"/>
      <c r="HZI8" s="215"/>
      <c r="HZJ8" s="215"/>
      <c r="HZK8" s="215"/>
      <c r="HZL8" s="215"/>
      <c r="HZM8" s="215"/>
      <c r="HZN8" s="215"/>
      <c r="HZO8" s="215"/>
      <c r="HZP8" s="215"/>
      <c r="HZQ8" s="215"/>
      <c r="HZR8" s="215"/>
      <c r="HZS8" s="215"/>
      <c r="HZT8" s="215"/>
      <c r="HZU8" s="215"/>
      <c r="HZV8" s="215"/>
      <c r="HZW8" s="215"/>
      <c r="HZX8" s="215"/>
      <c r="HZY8" s="215"/>
      <c r="HZZ8" s="215"/>
      <c r="IAA8" s="215"/>
      <c r="IAB8" s="215"/>
      <c r="IAC8" s="215"/>
      <c r="IAD8" s="215"/>
      <c r="IAE8" s="215"/>
      <c r="IAF8" s="215"/>
      <c r="IAG8" s="215"/>
      <c r="IAH8" s="215"/>
      <c r="IAI8" s="215"/>
      <c r="IAJ8" s="215"/>
      <c r="IAK8" s="215"/>
      <c r="IAL8" s="215"/>
      <c r="IAM8" s="215"/>
      <c r="IAN8" s="215"/>
      <c r="IAO8" s="215"/>
      <c r="IAP8" s="215"/>
      <c r="IAQ8" s="215"/>
      <c r="IAR8" s="215"/>
      <c r="IAS8" s="215"/>
      <c r="IAT8" s="215"/>
      <c r="IAU8" s="215"/>
      <c r="IAV8" s="215"/>
      <c r="IAW8" s="215"/>
      <c r="IAX8" s="215"/>
      <c r="IAY8" s="215"/>
      <c r="IAZ8" s="215"/>
      <c r="IBA8" s="215"/>
      <c r="IBB8" s="215"/>
      <c r="IBC8" s="215"/>
      <c r="IBD8" s="215"/>
      <c r="IBE8" s="215"/>
      <c r="IBF8" s="215"/>
      <c r="IBG8" s="215"/>
      <c r="IBH8" s="215"/>
      <c r="IBI8" s="215"/>
      <c r="IBJ8" s="215"/>
      <c r="IBK8" s="215"/>
      <c r="IBL8" s="215"/>
      <c r="IBM8" s="215"/>
      <c r="IBN8" s="215"/>
      <c r="IBO8" s="215"/>
      <c r="IBP8" s="215"/>
      <c r="IBQ8" s="215"/>
      <c r="IBR8" s="215"/>
      <c r="IBS8" s="215"/>
      <c r="IBT8" s="215"/>
      <c r="IBU8" s="215"/>
      <c r="IBV8" s="215"/>
      <c r="IBW8" s="215"/>
      <c r="IBX8" s="215"/>
      <c r="IBY8" s="215"/>
      <c r="IBZ8" s="215"/>
      <c r="ICA8" s="215"/>
      <c r="ICB8" s="215"/>
      <c r="ICC8" s="215"/>
      <c r="ICD8" s="215"/>
      <c r="ICE8" s="215"/>
      <c r="ICF8" s="215"/>
      <c r="ICG8" s="215"/>
      <c r="ICH8" s="215"/>
      <c r="ICI8" s="215"/>
      <c r="ICJ8" s="215"/>
      <c r="ICK8" s="215"/>
      <c r="ICL8" s="215"/>
      <c r="ICM8" s="215"/>
      <c r="ICN8" s="215"/>
      <c r="ICO8" s="215"/>
      <c r="ICP8" s="215"/>
      <c r="ICQ8" s="215"/>
      <c r="ICR8" s="215"/>
      <c r="ICS8" s="215"/>
      <c r="ICT8" s="215"/>
      <c r="ICU8" s="215"/>
      <c r="ICV8" s="215"/>
      <c r="ICW8" s="215"/>
      <c r="ICX8" s="215"/>
      <c r="ICY8" s="215"/>
      <c r="ICZ8" s="215"/>
      <c r="IDA8" s="215"/>
      <c r="IDB8" s="215"/>
      <c r="IDC8" s="215"/>
      <c r="IDD8" s="215"/>
      <c r="IDE8" s="215"/>
      <c r="IDF8" s="215"/>
      <c r="IDG8" s="215"/>
      <c r="IDH8" s="215"/>
      <c r="IDI8" s="215"/>
      <c r="IDJ8" s="215"/>
      <c r="IDK8" s="215"/>
      <c r="IDL8" s="215"/>
      <c r="IDM8" s="215"/>
      <c r="IDN8" s="215"/>
      <c r="IDO8" s="215"/>
      <c r="IDP8" s="215"/>
      <c r="IDQ8" s="215"/>
      <c r="IDR8" s="215"/>
      <c r="IDS8" s="215"/>
      <c r="IDT8" s="215"/>
      <c r="IDU8" s="215"/>
      <c r="IDV8" s="215"/>
      <c r="IDW8" s="215"/>
      <c r="IDX8" s="215"/>
      <c r="IDY8" s="215"/>
      <c r="IDZ8" s="215"/>
      <c r="IEA8" s="215"/>
      <c r="IEB8" s="215"/>
      <c r="IEC8" s="215"/>
      <c r="IED8" s="215"/>
      <c r="IEE8" s="215"/>
      <c r="IEF8" s="215"/>
      <c r="IEG8" s="215"/>
      <c r="IEH8" s="215"/>
      <c r="IEI8" s="215"/>
      <c r="IEJ8" s="215"/>
      <c r="IEK8" s="215"/>
      <c r="IEL8" s="215"/>
      <c r="IEM8" s="215"/>
      <c r="IEN8" s="215"/>
      <c r="IEO8" s="215"/>
      <c r="IEP8" s="215"/>
      <c r="IEQ8" s="215"/>
      <c r="IER8" s="215"/>
      <c r="IES8" s="215"/>
      <c r="IET8" s="215"/>
      <c r="IEU8" s="215"/>
      <c r="IEV8" s="215"/>
      <c r="IEW8" s="215"/>
      <c r="IEX8" s="215"/>
      <c r="IEY8" s="215"/>
      <c r="IEZ8" s="215"/>
      <c r="IFA8" s="215"/>
      <c r="IFB8" s="215"/>
      <c r="IFC8" s="215"/>
      <c r="IFD8" s="215"/>
      <c r="IFE8" s="215"/>
      <c r="IFF8" s="215"/>
      <c r="IFG8" s="215"/>
      <c r="IFH8" s="215"/>
      <c r="IFI8" s="215"/>
      <c r="IFJ8" s="215"/>
      <c r="IFK8" s="215"/>
      <c r="IFL8" s="215"/>
      <c r="IFM8" s="215"/>
      <c r="IFN8" s="215"/>
      <c r="IFO8" s="215"/>
      <c r="IFP8" s="215"/>
      <c r="IFQ8" s="215"/>
      <c r="IFR8" s="215"/>
      <c r="IFS8" s="215"/>
      <c r="IFT8" s="215"/>
      <c r="IFU8" s="215"/>
      <c r="IFV8" s="215"/>
      <c r="IFW8" s="215"/>
      <c r="IFX8" s="215"/>
      <c r="IFY8" s="215"/>
      <c r="IFZ8" s="215"/>
      <c r="IGA8" s="215"/>
      <c r="IGB8" s="215"/>
      <c r="IGC8" s="215"/>
      <c r="IGD8" s="215"/>
      <c r="IGE8" s="215"/>
      <c r="IGF8" s="215"/>
      <c r="IGG8" s="215"/>
      <c r="IGH8" s="215"/>
      <c r="IGI8" s="215"/>
      <c r="IGJ8" s="215"/>
      <c r="IGK8" s="215"/>
      <c r="IGL8" s="215"/>
      <c r="IGM8" s="215"/>
      <c r="IGN8" s="215"/>
      <c r="IGO8" s="215"/>
      <c r="IGP8" s="215"/>
      <c r="IGQ8" s="215"/>
      <c r="IGR8" s="215"/>
      <c r="IGS8" s="215"/>
      <c r="IGT8" s="215"/>
      <c r="IGU8" s="215"/>
      <c r="IGV8" s="215"/>
      <c r="IGW8" s="215"/>
      <c r="IGX8" s="215"/>
      <c r="IGY8" s="215"/>
      <c r="IGZ8" s="215"/>
      <c r="IHA8" s="215"/>
      <c r="IHB8" s="215"/>
      <c r="IHC8" s="215"/>
      <c r="IHD8" s="215"/>
      <c r="IHE8" s="215"/>
      <c r="IHF8" s="215"/>
      <c r="IHG8" s="215"/>
      <c r="IHH8" s="215"/>
      <c r="IHI8" s="215"/>
      <c r="IHJ8" s="215"/>
      <c r="IHK8" s="215"/>
      <c r="IHL8" s="215"/>
      <c r="IHM8" s="215"/>
      <c r="IHN8" s="215"/>
      <c r="IHO8" s="215"/>
      <c r="IHP8" s="215"/>
      <c r="IHQ8" s="215"/>
      <c r="IHR8" s="215"/>
      <c r="IHS8" s="215"/>
      <c r="IHT8" s="215"/>
      <c r="IHU8" s="215"/>
      <c r="IHV8" s="215"/>
      <c r="IHW8" s="215"/>
      <c r="IHX8" s="215"/>
      <c r="IHY8" s="215"/>
      <c r="IHZ8" s="215"/>
      <c r="IIA8" s="215"/>
      <c r="IIB8" s="215"/>
      <c r="IIC8" s="215"/>
      <c r="IID8" s="215"/>
      <c r="IIE8" s="215"/>
      <c r="IIF8" s="215"/>
      <c r="IIG8" s="215"/>
      <c r="IIH8" s="215"/>
      <c r="III8" s="215"/>
      <c r="IIJ8" s="215"/>
      <c r="IIK8" s="215"/>
      <c r="IIL8" s="215"/>
      <c r="IIM8" s="215"/>
      <c r="IIN8" s="215"/>
      <c r="IIO8" s="215"/>
      <c r="IIP8" s="215"/>
      <c r="IIQ8" s="215"/>
      <c r="IIR8" s="215"/>
      <c r="IIS8" s="215"/>
      <c r="IIT8" s="215"/>
      <c r="IIU8" s="215"/>
      <c r="IIV8" s="215"/>
      <c r="IIW8" s="215"/>
      <c r="IIX8" s="215"/>
      <c r="IIY8" s="215"/>
      <c r="IIZ8" s="215"/>
      <c r="IJA8" s="215"/>
      <c r="IJB8" s="215"/>
      <c r="IJC8" s="215"/>
      <c r="IJD8" s="215"/>
      <c r="IJE8" s="215"/>
      <c r="IJF8" s="215"/>
      <c r="IJG8" s="215"/>
      <c r="IJH8" s="215"/>
      <c r="IJI8" s="215"/>
      <c r="IJJ8" s="215"/>
      <c r="IJK8" s="215"/>
      <c r="IJL8" s="215"/>
      <c r="IJM8" s="215"/>
      <c r="IJN8" s="215"/>
      <c r="IJO8" s="215"/>
      <c r="IJP8" s="215"/>
      <c r="IJQ8" s="215"/>
      <c r="IJR8" s="215"/>
      <c r="IJS8" s="215"/>
      <c r="IJT8" s="215"/>
      <c r="IJU8" s="215"/>
      <c r="IJV8" s="215"/>
      <c r="IJW8" s="215"/>
      <c r="IJX8" s="215"/>
      <c r="IJY8" s="215"/>
      <c r="IJZ8" s="215"/>
      <c r="IKA8" s="215"/>
      <c r="IKB8" s="215"/>
      <c r="IKC8" s="215"/>
      <c r="IKD8" s="215"/>
      <c r="IKE8" s="215"/>
      <c r="IKF8" s="215"/>
      <c r="IKG8" s="215"/>
      <c r="IKH8" s="215"/>
      <c r="IKI8" s="215"/>
      <c r="IKJ8" s="215"/>
      <c r="IKK8" s="215"/>
      <c r="IKL8" s="215"/>
      <c r="IKM8" s="215"/>
      <c r="IKN8" s="215"/>
      <c r="IKO8" s="215"/>
      <c r="IKP8" s="215"/>
      <c r="IKQ8" s="215"/>
      <c r="IKR8" s="215"/>
      <c r="IKS8" s="215"/>
      <c r="IKT8" s="215"/>
      <c r="IKU8" s="215"/>
      <c r="IKV8" s="215"/>
      <c r="IKW8" s="215"/>
      <c r="IKX8" s="215"/>
      <c r="IKY8" s="215"/>
      <c r="IKZ8" s="215"/>
      <c r="ILA8" s="215"/>
      <c r="ILB8" s="215"/>
      <c r="ILC8" s="215"/>
      <c r="ILD8" s="215"/>
      <c r="ILE8" s="215"/>
      <c r="ILF8" s="215"/>
      <c r="ILG8" s="215"/>
      <c r="ILH8" s="215"/>
      <c r="ILI8" s="215"/>
      <c r="ILJ8" s="215"/>
      <c r="ILK8" s="215"/>
      <c r="ILL8" s="215"/>
      <c r="ILM8" s="215"/>
      <c r="ILN8" s="215"/>
      <c r="ILO8" s="215"/>
      <c r="ILP8" s="215"/>
      <c r="ILQ8" s="215"/>
      <c r="ILR8" s="215"/>
      <c r="ILS8" s="215"/>
      <c r="ILT8" s="215"/>
      <c r="ILU8" s="215"/>
      <c r="ILV8" s="215"/>
      <c r="ILW8" s="215"/>
      <c r="ILX8" s="215"/>
      <c r="ILY8" s="215"/>
      <c r="ILZ8" s="215"/>
      <c r="IMA8" s="215"/>
      <c r="IMB8" s="215"/>
      <c r="IMC8" s="215"/>
      <c r="IMD8" s="215"/>
      <c r="IME8" s="215"/>
      <c r="IMF8" s="215"/>
      <c r="IMG8" s="215"/>
      <c r="IMH8" s="215"/>
      <c r="IMI8" s="215"/>
      <c r="IMJ8" s="215"/>
      <c r="IMK8" s="215"/>
      <c r="IML8" s="215"/>
      <c r="IMM8" s="215"/>
      <c r="IMN8" s="215"/>
      <c r="IMO8" s="215"/>
      <c r="IMP8" s="215"/>
      <c r="IMQ8" s="215"/>
      <c r="IMR8" s="215"/>
      <c r="IMS8" s="215"/>
      <c r="IMT8" s="215"/>
      <c r="IMU8" s="215"/>
      <c r="IMV8" s="215"/>
      <c r="IMW8" s="215"/>
      <c r="IMX8" s="215"/>
      <c r="IMY8" s="215"/>
      <c r="IMZ8" s="215"/>
      <c r="INA8" s="215"/>
      <c r="INB8" s="215"/>
      <c r="INC8" s="215"/>
      <c r="IND8" s="215"/>
      <c r="INE8" s="215"/>
      <c r="INF8" s="215"/>
      <c r="ING8" s="215"/>
      <c r="INH8" s="215"/>
      <c r="INI8" s="215"/>
      <c r="INJ8" s="215"/>
      <c r="INK8" s="215"/>
      <c r="INL8" s="215"/>
      <c r="INM8" s="215"/>
      <c r="INN8" s="215"/>
      <c r="INO8" s="215"/>
      <c r="INP8" s="215"/>
      <c r="INQ8" s="215"/>
      <c r="INR8" s="215"/>
      <c r="INS8" s="215"/>
      <c r="INT8" s="215"/>
      <c r="INU8" s="215"/>
      <c r="INV8" s="215"/>
      <c r="INW8" s="215"/>
      <c r="INX8" s="215"/>
      <c r="INY8" s="215"/>
      <c r="INZ8" s="215"/>
      <c r="IOA8" s="215"/>
      <c r="IOB8" s="215"/>
      <c r="IOC8" s="215"/>
      <c r="IOD8" s="215"/>
      <c r="IOE8" s="215"/>
      <c r="IOF8" s="215"/>
      <c r="IOG8" s="215"/>
      <c r="IOH8" s="215"/>
      <c r="IOI8" s="215"/>
      <c r="IOJ8" s="215"/>
      <c r="IOK8" s="215"/>
      <c r="IOL8" s="215"/>
      <c r="IOM8" s="215"/>
      <c r="ION8" s="215"/>
      <c r="IOO8" s="215"/>
      <c r="IOP8" s="215"/>
      <c r="IOQ8" s="215"/>
      <c r="IOR8" s="215"/>
      <c r="IOS8" s="215"/>
      <c r="IOT8" s="215"/>
      <c r="IOU8" s="215"/>
      <c r="IOV8" s="215"/>
      <c r="IOW8" s="215"/>
      <c r="IOX8" s="215"/>
      <c r="IOY8" s="215"/>
      <c r="IOZ8" s="215"/>
      <c r="IPA8" s="215"/>
      <c r="IPB8" s="215"/>
      <c r="IPC8" s="215"/>
      <c r="IPD8" s="215"/>
      <c r="IPE8" s="215"/>
      <c r="IPF8" s="215"/>
      <c r="IPG8" s="215"/>
      <c r="IPH8" s="215"/>
      <c r="IPI8" s="215"/>
      <c r="IPJ8" s="215"/>
      <c r="IPK8" s="215"/>
      <c r="IPL8" s="215"/>
      <c r="IPM8" s="215"/>
      <c r="IPN8" s="215"/>
      <c r="IPO8" s="215"/>
      <c r="IPP8" s="215"/>
      <c r="IPQ8" s="215"/>
      <c r="IPR8" s="215"/>
      <c r="IPS8" s="215"/>
      <c r="IPT8" s="215"/>
      <c r="IPU8" s="215"/>
      <c r="IPV8" s="215"/>
      <c r="IPW8" s="215"/>
      <c r="IPX8" s="215"/>
      <c r="IPY8" s="215"/>
      <c r="IPZ8" s="215"/>
      <c r="IQA8" s="215"/>
      <c r="IQB8" s="215"/>
      <c r="IQC8" s="215"/>
      <c r="IQD8" s="215"/>
      <c r="IQE8" s="215"/>
      <c r="IQF8" s="215"/>
      <c r="IQG8" s="215"/>
      <c r="IQH8" s="215"/>
      <c r="IQI8" s="215"/>
      <c r="IQJ8" s="215"/>
      <c r="IQK8" s="215"/>
      <c r="IQL8" s="215"/>
      <c r="IQM8" s="215"/>
      <c r="IQN8" s="215"/>
      <c r="IQO8" s="215"/>
      <c r="IQP8" s="215"/>
      <c r="IQQ8" s="215"/>
      <c r="IQR8" s="215"/>
      <c r="IQS8" s="215"/>
      <c r="IQT8" s="215"/>
      <c r="IQU8" s="215"/>
      <c r="IQV8" s="215"/>
      <c r="IQW8" s="215"/>
      <c r="IQX8" s="215"/>
      <c r="IQY8" s="215"/>
      <c r="IQZ8" s="215"/>
      <c r="IRA8" s="215"/>
      <c r="IRB8" s="215"/>
      <c r="IRC8" s="215"/>
      <c r="IRD8" s="215"/>
      <c r="IRE8" s="215"/>
      <c r="IRF8" s="215"/>
      <c r="IRG8" s="215"/>
      <c r="IRH8" s="215"/>
      <c r="IRI8" s="215"/>
      <c r="IRJ8" s="215"/>
      <c r="IRK8" s="215"/>
      <c r="IRL8" s="215"/>
      <c r="IRM8" s="215"/>
      <c r="IRN8" s="215"/>
      <c r="IRO8" s="215"/>
      <c r="IRP8" s="215"/>
      <c r="IRQ8" s="215"/>
      <c r="IRR8" s="215"/>
      <c r="IRS8" s="215"/>
      <c r="IRT8" s="215"/>
      <c r="IRU8" s="215"/>
      <c r="IRV8" s="215"/>
      <c r="IRW8" s="215"/>
      <c r="IRX8" s="215"/>
      <c r="IRY8" s="215"/>
      <c r="IRZ8" s="215"/>
      <c r="ISA8" s="215"/>
      <c r="ISB8" s="215"/>
      <c r="ISC8" s="215"/>
      <c r="ISD8" s="215"/>
      <c r="ISE8" s="215"/>
      <c r="ISF8" s="215"/>
      <c r="ISG8" s="215"/>
      <c r="ISH8" s="215"/>
      <c r="ISI8" s="215"/>
      <c r="ISJ8" s="215"/>
      <c r="ISK8" s="215"/>
      <c r="ISL8" s="215"/>
      <c r="ISM8" s="215"/>
      <c r="ISN8" s="215"/>
      <c r="ISO8" s="215"/>
      <c r="ISP8" s="215"/>
      <c r="ISQ8" s="215"/>
      <c r="ISR8" s="215"/>
      <c r="ISS8" s="215"/>
      <c r="IST8" s="215"/>
      <c r="ISU8" s="215"/>
      <c r="ISV8" s="215"/>
      <c r="ISW8" s="215"/>
      <c r="ISX8" s="215"/>
      <c r="ISY8" s="215"/>
      <c r="ISZ8" s="215"/>
      <c r="ITA8" s="215"/>
      <c r="ITB8" s="215"/>
      <c r="ITC8" s="215"/>
      <c r="ITD8" s="215"/>
      <c r="ITE8" s="215"/>
      <c r="ITF8" s="215"/>
      <c r="ITG8" s="215"/>
      <c r="ITH8" s="215"/>
      <c r="ITI8" s="215"/>
      <c r="ITJ8" s="215"/>
      <c r="ITK8" s="215"/>
      <c r="ITL8" s="215"/>
      <c r="ITM8" s="215"/>
      <c r="ITN8" s="215"/>
      <c r="ITO8" s="215"/>
      <c r="ITP8" s="215"/>
      <c r="ITQ8" s="215"/>
      <c r="ITR8" s="215"/>
      <c r="ITS8" s="215"/>
      <c r="ITT8" s="215"/>
      <c r="ITU8" s="215"/>
      <c r="ITV8" s="215"/>
      <c r="ITW8" s="215"/>
      <c r="ITX8" s="215"/>
      <c r="ITY8" s="215"/>
      <c r="ITZ8" s="215"/>
      <c r="IUA8" s="215"/>
      <c r="IUB8" s="215"/>
      <c r="IUC8" s="215"/>
      <c r="IUD8" s="215"/>
      <c r="IUE8" s="215"/>
      <c r="IUF8" s="215"/>
      <c r="IUG8" s="215"/>
      <c r="IUH8" s="215"/>
      <c r="IUI8" s="215"/>
      <c r="IUJ8" s="215"/>
      <c r="IUK8" s="215"/>
      <c r="IUL8" s="215"/>
      <c r="IUM8" s="215"/>
      <c r="IUN8" s="215"/>
      <c r="IUO8" s="215"/>
      <c r="IUP8" s="215"/>
      <c r="IUQ8" s="215"/>
      <c r="IUR8" s="215"/>
      <c r="IUS8" s="215"/>
      <c r="IUT8" s="215"/>
      <c r="IUU8" s="215"/>
      <c r="IUV8" s="215"/>
      <c r="IUW8" s="215"/>
      <c r="IUX8" s="215"/>
      <c r="IUY8" s="215"/>
      <c r="IUZ8" s="215"/>
      <c r="IVA8" s="215"/>
      <c r="IVB8" s="215"/>
      <c r="IVC8" s="215"/>
      <c r="IVD8" s="215"/>
      <c r="IVE8" s="215"/>
      <c r="IVF8" s="215"/>
      <c r="IVG8" s="215"/>
      <c r="IVH8" s="215"/>
      <c r="IVI8" s="215"/>
      <c r="IVJ8" s="215"/>
      <c r="IVK8" s="215"/>
      <c r="IVL8" s="215"/>
      <c r="IVM8" s="215"/>
      <c r="IVN8" s="215"/>
      <c r="IVO8" s="215"/>
      <c r="IVP8" s="215"/>
      <c r="IVQ8" s="215"/>
      <c r="IVR8" s="215"/>
      <c r="IVS8" s="215"/>
      <c r="IVT8" s="215"/>
      <c r="IVU8" s="215"/>
      <c r="IVV8" s="215"/>
      <c r="IVW8" s="215"/>
      <c r="IVX8" s="215"/>
      <c r="IVY8" s="215"/>
      <c r="IVZ8" s="215"/>
      <c r="IWA8" s="215"/>
      <c r="IWB8" s="215"/>
      <c r="IWC8" s="215"/>
      <c r="IWD8" s="215"/>
      <c r="IWE8" s="215"/>
      <c r="IWF8" s="215"/>
      <c r="IWG8" s="215"/>
      <c r="IWH8" s="215"/>
      <c r="IWI8" s="215"/>
      <c r="IWJ8" s="215"/>
      <c r="IWK8" s="215"/>
      <c r="IWL8" s="215"/>
      <c r="IWM8" s="215"/>
      <c r="IWN8" s="215"/>
      <c r="IWO8" s="215"/>
      <c r="IWP8" s="215"/>
      <c r="IWQ8" s="215"/>
      <c r="IWR8" s="215"/>
      <c r="IWS8" s="215"/>
      <c r="IWT8" s="215"/>
      <c r="IWU8" s="215"/>
      <c r="IWV8" s="215"/>
      <c r="IWW8" s="215"/>
      <c r="IWX8" s="215"/>
      <c r="IWY8" s="215"/>
      <c r="IWZ8" s="215"/>
      <c r="IXA8" s="215"/>
      <c r="IXB8" s="215"/>
      <c r="IXC8" s="215"/>
      <c r="IXD8" s="215"/>
      <c r="IXE8" s="215"/>
      <c r="IXF8" s="215"/>
      <c r="IXG8" s="215"/>
      <c r="IXH8" s="215"/>
      <c r="IXI8" s="215"/>
      <c r="IXJ8" s="215"/>
      <c r="IXK8" s="215"/>
      <c r="IXL8" s="215"/>
      <c r="IXM8" s="215"/>
      <c r="IXN8" s="215"/>
      <c r="IXO8" s="215"/>
      <c r="IXP8" s="215"/>
      <c r="IXQ8" s="215"/>
      <c r="IXR8" s="215"/>
      <c r="IXS8" s="215"/>
      <c r="IXT8" s="215"/>
      <c r="IXU8" s="215"/>
      <c r="IXV8" s="215"/>
      <c r="IXW8" s="215"/>
      <c r="IXX8" s="215"/>
      <c r="IXY8" s="215"/>
      <c r="IXZ8" s="215"/>
      <c r="IYA8" s="215"/>
      <c r="IYB8" s="215"/>
      <c r="IYC8" s="215"/>
      <c r="IYD8" s="215"/>
      <c r="IYE8" s="215"/>
      <c r="IYF8" s="215"/>
      <c r="IYG8" s="215"/>
      <c r="IYH8" s="215"/>
      <c r="IYI8" s="215"/>
      <c r="IYJ8" s="215"/>
      <c r="IYK8" s="215"/>
      <c r="IYL8" s="215"/>
      <c r="IYM8" s="215"/>
      <c r="IYN8" s="215"/>
      <c r="IYO8" s="215"/>
      <c r="IYP8" s="215"/>
      <c r="IYQ8" s="215"/>
      <c r="IYR8" s="215"/>
      <c r="IYS8" s="215"/>
      <c r="IYT8" s="215"/>
      <c r="IYU8" s="215"/>
      <c r="IYV8" s="215"/>
      <c r="IYW8" s="215"/>
      <c r="IYX8" s="215"/>
      <c r="IYY8" s="215"/>
      <c r="IYZ8" s="215"/>
      <c r="IZA8" s="215"/>
      <c r="IZB8" s="215"/>
      <c r="IZC8" s="215"/>
      <c r="IZD8" s="215"/>
      <c r="IZE8" s="215"/>
      <c r="IZF8" s="215"/>
      <c r="IZG8" s="215"/>
      <c r="IZH8" s="215"/>
      <c r="IZI8" s="215"/>
      <c r="IZJ8" s="215"/>
      <c r="IZK8" s="215"/>
      <c r="IZL8" s="215"/>
      <c r="IZM8" s="215"/>
      <c r="IZN8" s="215"/>
      <c r="IZO8" s="215"/>
      <c r="IZP8" s="215"/>
      <c r="IZQ8" s="215"/>
      <c r="IZR8" s="215"/>
      <c r="IZS8" s="215"/>
      <c r="IZT8" s="215"/>
      <c r="IZU8" s="215"/>
      <c r="IZV8" s="215"/>
      <c r="IZW8" s="215"/>
      <c r="IZX8" s="215"/>
      <c r="IZY8" s="215"/>
      <c r="IZZ8" s="215"/>
      <c r="JAA8" s="215"/>
      <c r="JAB8" s="215"/>
      <c r="JAC8" s="215"/>
      <c r="JAD8" s="215"/>
      <c r="JAE8" s="215"/>
      <c r="JAF8" s="215"/>
      <c r="JAG8" s="215"/>
      <c r="JAH8" s="215"/>
      <c r="JAI8" s="215"/>
      <c r="JAJ8" s="215"/>
      <c r="JAK8" s="215"/>
      <c r="JAL8" s="215"/>
      <c r="JAM8" s="215"/>
      <c r="JAN8" s="215"/>
      <c r="JAO8" s="215"/>
      <c r="JAP8" s="215"/>
      <c r="JAQ8" s="215"/>
      <c r="JAR8" s="215"/>
      <c r="JAS8" s="215"/>
      <c r="JAT8" s="215"/>
      <c r="JAU8" s="215"/>
      <c r="JAV8" s="215"/>
      <c r="JAW8" s="215"/>
      <c r="JAX8" s="215"/>
      <c r="JAY8" s="215"/>
      <c r="JAZ8" s="215"/>
      <c r="JBA8" s="215"/>
      <c r="JBB8" s="215"/>
      <c r="JBC8" s="215"/>
      <c r="JBD8" s="215"/>
      <c r="JBE8" s="215"/>
      <c r="JBF8" s="215"/>
      <c r="JBG8" s="215"/>
      <c r="JBH8" s="215"/>
      <c r="JBI8" s="215"/>
      <c r="JBJ8" s="215"/>
      <c r="JBK8" s="215"/>
      <c r="JBL8" s="215"/>
      <c r="JBM8" s="215"/>
      <c r="JBN8" s="215"/>
      <c r="JBO8" s="215"/>
      <c r="JBP8" s="215"/>
      <c r="JBQ8" s="215"/>
      <c r="JBR8" s="215"/>
      <c r="JBS8" s="215"/>
      <c r="JBT8" s="215"/>
      <c r="JBU8" s="215"/>
      <c r="JBV8" s="215"/>
      <c r="JBW8" s="215"/>
      <c r="JBX8" s="215"/>
      <c r="JBY8" s="215"/>
      <c r="JBZ8" s="215"/>
      <c r="JCA8" s="215"/>
      <c r="JCB8" s="215"/>
      <c r="JCC8" s="215"/>
      <c r="JCD8" s="215"/>
      <c r="JCE8" s="215"/>
      <c r="JCF8" s="215"/>
      <c r="JCG8" s="215"/>
      <c r="JCH8" s="215"/>
      <c r="JCI8" s="215"/>
      <c r="JCJ8" s="215"/>
      <c r="JCK8" s="215"/>
      <c r="JCL8" s="215"/>
      <c r="JCM8" s="215"/>
      <c r="JCN8" s="215"/>
      <c r="JCO8" s="215"/>
      <c r="JCP8" s="215"/>
      <c r="JCQ8" s="215"/>
      <c r="JCR8" s="215"/>
      <c r="JCS8" s="215"/>
      <c r="JCT8" s="215"/>
      <c r="JCU8" s="215"/>
      <c r="JCV8" s="215"/>
      <c r="JCW8" s="215"/>
      <c r="JCX8" s="215"/>
      <c r="JCY8" s="215"/>
      <c r="JCZ8" s="215"/>
      <c r="JDA8" s="215"/>
      <c r="JDB8" s="215"/>
      <c r="JDC8" s="215"/>
      <c r="JDD8" s="215"/>
      <c r="JDE8" s="215"/>
      <c r="JDF8" s="215"/>
      <c r="JDG8" s="215"/>
      <c r="JDH8" s="215"/>
      <c r="JDI8" s="215"/>
      <c r="JDJ8" s="215"/>
      <c r="JDK8" s="215"/>
      <c r="JDL8" s="215"/>
      <c r="JDM8" s="215"/>
      <c r="JDN8" s="215"/>
      <c r="JDO8" s="215"/>
      <c r="JDP8" s="215"/>
      <c r="JDQ8" s="215"/>
      <c r="JDR8" s="215"/>
      <c r="JDS8" s="215"/>
      <c r="JDT8" s="215"/>
      <c r="JDU8" s="215"/>
      <c r="JDV8" s="215"/>
      <c r="JDW8" s="215"/>
      <c r="JDX8" s="215"/>
      <c r="JDY8" s="215"/>
      <c r="JDZ8" s="215"/>
      <c r="JEA8" s="215"/>
      <c r="JEB8" s="215"/>
      <c r="JEC8" s="215"/>
      <c r="JED8" s="215"/>
      <c r="JEE8" s="215"/>
      <c r="JEF8" s="215"/>
      <c r="JEG8" s="215"/>
      <c r="JEH8" s="215"/>
      <c r="JEI8" s="215"/>
      <c r="JEJ8" s="215"/>
      <c r="JEK8" s="215"/>
      <c r="JEL8" s="215"/>
      <c r="JEM8" s="215"/>
      <c r="JEN8" s="215"/>
      <c r="JEO8" s="215"/>
      <c r="JEP8" s="215"/>
      <c r="JEQ8" s="215"/>
      <c r="JER8" s="215"/>
      <c r="JES8" s="215"/>
      <c r="JET8" s="215"/>
      <c r="JEU8" s="215"/>
      <c r="JEV8" s="215"/>
      <c r="JEW8" s="215"/>
      <c r="JEX8" s="215"/>
      <c r="JEY8" s="215"/>
      <c r="JEZ8" s="215"/>
      <c r="JFA8" s="215"/>
      <c r="JFB8" s="215"/>
      <c r="JFC8" s="215"/>
      <c r="JFD8" s="215"/>
      <c r="JFE8" s="215"/>
      <c r="JFF8" s="215"/>
      <c r="JFG8" s="215"/>
      <c r="JFH8" s="215"/>
      <c r="JFI8" s="215"/>
      <c r="JFJ8" s="215"/>
      <c r="JFK8" s="215"/>
      <c r="JFL8" s="215"/>
      <c r="JFM8" s="215"/>
      <c r="JFN8" s="215"/>
      <c r="JFO8" s="215"/>
      <c r="JFP8" s="215"/>
      <c r="JFQ8" s="215"/>
      <c r="JFR8" s="215"/>
      <c r="JFS8" s="215"/>
      <c r="JFT8" s="215"/>
      <c r="JFU8" s="215"/>
      <c r="JFV8" s="215"/>
      <c r="JFW8" s="215"/>
      <c r="JFX8" s="215"/>
      <c r="JFY8" s="215"/>
      <c r="JFZ8" s="215"/>
      <c r="JGA8" s="215"/>
      <c r="JGB8" s="215"/>
      <c r="JGC8" s="215"/>
      <c r="JGD8" s="215"/>
      <c r="JGE8" s="215"/>
      <c r="JGF8" s="215"/>
      <c r="JGG8" s="215"/>
      <c r="JGH8" s="215"/>
      <c r="JGI8" s="215"/>
      <c r="JGJ8" s="215"/>
      <c r="JGK8" s="215"/>
      <c r="JGL8" s="215"/>
      <c r="JGM8" s="215"/>
      <c r="JGN8" s="215"/>
      <c r="JGO8" s="215"/>
      <c r="JGP8" s="215"/>
      <c r="JGQ8" s="215"/>
      <c r="JGR8" s="215"/>
      <c r="JGS8" s="215"/>
      <c r="JGT8" s="215"/>
      <c r="JGU8" s="215"/>
      <c r="JGV8" s="215"/>
      <c r="JGW8" s="215"/>
      <c r="JGX8" s="215"/>
      <c r="JGY8" s="215"/>
      <c r="JGZ8" s="215"/>
      <c r="JHA8" s="215"/>
      <c r="JHB8" s="215"/>
      <c r="JHC8" s="215"/>
      <c r="JHD8" s="215"/>
      <c r="JHE8" s="215"/>
      <c r="JHF8" s="215"/>
      <c r="JHG8" s="215"/>
      <c r="JHH8" s="215"/>
      <c r="JHI8" s="215"/>
      <c r="JHJ8" s="215"/>
      <c r="JHK8" s="215"/>
      <c r="JHL8" s="215"/>
      <c r="JHM8" s="215"/>
      <c r="JHN8" s="215"/>
      <c r="JHO8" s="215"/>
      <c r="JHP8" s="215"/>
      <c r="JHQ8" s="215"/>
      <c r="JHR8" s="215"/>
      <c r="JHS8" s="215"/>
      <c r="JHT8" s="215"/>
      <c r="JHU8" s="215"/>
      <c r="JHV8" s="215"/>
      <c r="JHW8" s="215"/>
      <c r="JHX8" s="215"/>
      <c r="JHY8" s="215"/>
      <c r="JHZ8" s="215"/>
      <c r="JIA8" s="215"/>
      <c r="JIB8" s="215"/>
      <c r="JIC8" s="215"/>
      <c r="JID8" s="215"/>
      <c r="JIE8" s="215"/>
      <c r="JIF8" s="215"/>
      <c r="JIG8" s="215"/>
      <c r="JIH8" s="215"/>
      <c r="JII8" s="215"/>
      <c r="JIJ8" s="215"/>
      <c r="JIK8" s="215"/>
      <c r="JIL8" s="215"/>
      <c r="JIM8" s="215"/>
      <c r="JIN8" s="215"/>
      <c r="JIO8" s="215"/>
      <c r="JIP8" s="215"/>
      <c r="JIQ8" s="215"/>
      <c r="JIR8" s="215"/>
      <c r="JIS8" s="215"/>
      <c r="JIT8" s="215"/>
      <c r="JIU8" s="215"/>
      <c r="JIV8" s="215"/>
      <c r="JIW8" s="215"/>
      <c r="JIX8" s="215"/>
      <c r="JIY8" s="215"/>
      <c r="JIZ8" s="215"/>
      <c r="JJA8" s="215"/>
      <c r="JJB8" s="215"/>
      <c r="JJC8" s="215"/>
      <c r="JJD8" s="215"/>
      <c r="JJE8" s="215"/>
      <c r="JJF8" s="215"/>
      <c r="JJG8" s="215"/>
      <c r="JJH8" s="215"/>
      <c r="JJI8" s="215"/>
      <c r="JJJ8" s="215"/>
      <c r="JJK8" s="215"/>
      <c r="JJL8" s="215"/>
      <c r="JJM8" s="215"/>
      <c r="JJN8" s="215"/>
      <c r="JJO8" s="215"/>
      <c r="JJP8" s="215"/>
      <c r="JJQ8" s="215"/>
      <c r="JJR8" s="215"/>
      <c r="JJS8" s="215"/>
      <c r="JJT8" s="215"/>
      <c r="JJU8" s="215"/>
      <c r="JJV8" s="215"/>
      <c r="JJW8" s="215"/>
      <c r="JJX8" s="215"/>
      <c r="JJY8" s="215"/>
      <c r="JJZ8" s="215"/>
      <c r="JKA8" s="215"/>
      <c r="JKB8" s="215"/>
      <c r="JKC8" s="215"/>
      <c r="JKD8" s="215"/>
      <c r="JKE8" s="215"/>
      <c r="JKF8" s="215"/>
      <c r="JKG8" s="215"/>
      <c r="JKH8" s="215"/>
      <c r="JKI8" s="215"/>
      <c r="JKJ8" s="215"/>
      <c r="JKK8" s="215"/>
      <c r="JKL8" s="215"/>
      <c r="JKM8" s="215"/>
      <c r="JKN8" s="215"/>
      <c r="JKO8" s="215"/>
      <c r="JKP8" s="215"/>
      <c r="JKQ8" s="215"/>
      <c r="JKR8" s="215"/>
      <c r="JKS8" s="215"/>
      <c r="JKT8" s="215"/>
      <c r="JKU8" s="215"/>
      <c r="JKV8" s="215"/>
      <c r="JKW8" s="215"/>
      <c r="JKX8" s="215"/>
      <c r="JKY8" s="215"/>
      <c r="JKZ8" s="215"/>
      <c r="JLA8" s="215"/>
      <c r="JLB8" s="215"/>
      <c r="JLC8" s="215"/>
      <c r="JLD8" s="215"/>
      <c r="JLE8" s="215"/>
      <c r="JLF8" s="215"/>
      <c r="JLG8" s="215"/>
      <c r="JLH8" s="215"/>
      <c r="JLI8" s="215"/>
      <c r="JLJ8" s="215"/>
      <c r="JLK8" s="215"/>
      <c r="JLL8" s="215"/>
      <c r="JLM8" s="215"/>
      <c r="JLN8" s="215"/>
      <c r="JLO8" s="215"/>
      <c r="JLP8" s="215"/>
      <c r="JLQ8" s="215"/>
      <c r="JLR8" s="215"/>
      <c r="JLS8" s="215"/>
      <c r="JLT8" s="215"/>
      <c r="JLU8" s="215"/>
      <c r="JLV8" s="215"/>
      <c r="JLW8" s="215"/>
      <c r="JLX8" s="215"/>
      <c r="JLY8" s="215"/>
      <c r="JLZ8" s="215"/>
      <c r="JMA8" s="215"/>
      <c r="JMB8" s="215"/>
      <c r="JMC8" s="215"/>
      <c r="JMD8" s="215"/>
      <c r="JME8" s="215"/>
      <c r="JMF8" s="215"/>
      <c r="JMG8" s="215"/>
      <c r="JMH8" s="215"/>
      <c r="JMI8" s="215"/>
      <c r="JMJ8" s="215"/>
      <c r="JMK8" s="215"/>
      <c r="JML8" s="215"/>
      <c r="JMM8" s="215"/>
      <c r="JMN8" s="215"/>
      <c r="JMO8" s="215"/>
      <c r="JMP8" s="215"/>
      <c r="JMQ8" s="215"/>
      <c r="JMR8" s="215"/>
      <c r="JMS8" s="215"/>
      <c r="JMT8" s="215"/>
      <c r="JMU8" s="215"/>
      <c r="JMV8" s="215"/>
      <c r="JMW8" s="215"/>
      <c r="JMX8" s="215"/>
      <c r="JMY8" s="215"/>
      <c r="JMZ8" s="215"/>
      <c r="JNA8" s="215"/>
      <c r="JNB8" s="215"/>
      <c r="JNC8" s="215"/>
      <c r="JND8" s="215"/>
      <c r="JNE8" s="215"/>
      <c r="JNF8" s="215"/>
      <c r="JNG8" s="215"/>
      <c r="JNH8" s="215"/>
      <c r="JNI8" s="215"/>
      <c r="JNJ8" s="215"/>
      <c r="JNK8" s="215"/>
      <c r="JNL8" s="215"/>
      <c r="JNM8" s="215"/>
      <c r="JNN8" s="215"/>
      <c r="JNO8" s="215"/>
      <c r="JNP8" s="215"/>
      <c r="JNQ8" s="215"/>
      <c r="JNR8" s="215"/>
      <c r="JNS8" s="215"/>
      <c r="JNT8" s="215"/>
      <c r="JNU8" s="215"/>
      <c r="JNV8" s="215"/>
      <c r="JNW8" s="215"/>
      <c r="JNX8" s="215"/>
      <c r="JNY8" s="215"/>
      <c r="JNZ8" s="215"/>
      <c r="JOA8" s="215"/>
      <c r="JOB8" s="215"/>
      <c r="JOC8" s="215"/>
      <c r="JOD8" s="215"/>
      <c r="JOE8" s="215"/>
      <c r="JOF8" s="215"/>
      <c r="JOG8" s="215"/>
      <c r="JOH8" s="215"/>
      <c r="JOI8" s="215"/>
      <c r="JOJ8" s="215"/>
      <c r="JOK8" s="215"/>
      <c r="JOL8" s="215"/>
      <c r="JOM8" s="215"/>
      <c r="JON8" s="215"/>
      <c r="JOO8" s="215"/>
      <c r="JOP8" s="215"/>
      <c r="JOQ8" s="215"/>
      <c r="JOR8" s="215"/>
      <c r="JOS8" s="215"/>
      <c r="JOT8" s="215"/>
      <c r="JOU8" s="215"/>
      <c r="JOV8" s="215"/>
      <c r="JOW8" s="215"/>
      <c r="JOX8" s="215"/>
      <c r="JOY8" s="215"/>
      <c r="JOZ8" s="215"/>
      <c r="JPA8" s="215"/>
      <c r="JPB8" s="215"/>
      <c r="JPC8" s="215"/>
      <c r="JPD8" s="215"/>
      <c r="JPE8" s="215"/>
      <c r="JPF8" s="215"/>
      <c r="JPG8" s="215"/>
      <c r="JPH8" s="215"/>
      <c r="JPI8" s="215"/>
      <c r="JPJ8" s="215"/>
      <c r="JPK8" s="215"/>
      <c r="JPL8" s="215"/>
      <c r="JPM8" s="215"/>
      <c r="JPN8" s="215"/>
      <c r="JPO8" s="215"/>
      <c r="JPP8" s="215"/>
      <c r="JPQ8" s="215"/>
      <c r="JPR8" s="215"/>
      <c r="JPS8" s="215"/>
      <c r="JPT8" s="215"/>
      <c r="JPU8" s="215"/>
      <c r="JPV8" s="215"/>
      <c r="JPW8" s="215"/>
      <c r="JPX8" s="215"/>
      <c r="JPY8" s="215"/>
      <c r="JPZ8" s="215"/>
      <c r="JQA8" s="215"/>
      <c r="JQB8" s="215"/>
      <c r="JQC8" s="215"/>
      <c r="JQD8" s="215"/>
      <c r="JQE8" s="215"/>
      <c r="JQF8" s="215"/>
      <c r="JQG8" s="215"/>
      <c r="JQH8" s="215"/>
      <c r="JQI8" s="215"/>
      <c r="JQJ8" s="215"/>
      <c r="JQK8" s="215"/>
      <c r="JQL8" s="215"/>
      <c r="JQM8" s="215"/>
      <c r="JQN8" s="215"/>
      <c r="JQO8" s="215"/>
      <c r="JQP8" s="215"/>
      <c r="JQQ8" s="215"/>
      <c r="JQR8" s="215"/>
      <c r="JQS8" s="215"/>
      <c r="JQT8" s="215"/>
      <c r="JQU8" s="215"/>
      <c r="JQV8" s="215"/>
      <c r="JQW8" s="215"/>
      <c r="JQX8" s="215"/>
      <c r="JQY8" s="215"/>
      <c r="JQZ8" s="215"/>
      <c r="JRA8" s="215"/>
      <c r="JRB8" s="215"/>
      <c r="JRC8" s="215"/>
      <c r="JRD8" s="215"/>
      <c r="JRE8" s="215"/>
      <c r="JRF8" s="215"/>
      <c r="JRG8" s="215"/>
      <c r="JRH8" s="215"/>
      <c r="JRI8" s="215"/>
      <c r="JRJ8" s="215"/>
      <c r="JRK8" s="215"/>
      <c r="JRL8" s="215"/>
      <c r="JRM8" s="215"/>
      <c r="JRN8" s="215"/>
      <c r="JRO8" s="215"/>
      <c r="JRP8" s="215"/>
      <c r="JRQ8" s="215"/>
      <c r="JRR8" s="215"/>
      <c r="JRS8" s="215"/>
      <c r="JRT8" s="215"/>
      <c r="JRU8" s="215"/>
      <c r="JRV8" s="215"/>
      <c r="JRW8" s="215"/>
      <c r="JRX8" s="215"/>
      <c r="JRY8" s="215"/>
      <c r="JRZ8" s="215"/>
      <c r="JSA8" s="215"/>
      <c r="JSB8" s="215"/>
      <c r="JSC8" s="215"/>
      <c r="JSD8" s="215"/>
      <c r="JSE8" s="215"/>
      <c r="JSF8" s="215"/>
      <c r="JSG8" s="215"/>
      <c r="JSH8" s="215"/>
      <c r="JSI8" s="215"/>
      <c r="JSJ8" s="215"/>
      <c r="JSK8" s="215"/>
      <c r="JSL8" s="215"/>
      <c r="JSM8" s="215"/>
      <c r="JSN8" s="215"/>
      <c r="JSO8" s="215"/>
      <c r="JSP8" s="215"/>
      <c r="JSQ8" s="215"/>
      <c r="JSR8" s="215"/>
      <c r="JSS8" s="215"/>
      <c r="JST8" s="215"/>
      <c r="JSU8" s="215"/>
      <c r="JSV8" s="215"/>
      <c r="JSW8" s="215"/>
      <c r="JSX8" s="215"/>
      <c r="JSY8" s="215"/>
      <c r="JSZ8" s="215"/>
      <c r="JTA8" s="215"/>
      <c r="JTB8" s="215"/>
      <c r="JTC8" s="215"/>
      <c r="JTD8" s="215"/>
      <c r="JTE8" s="215"/>
      <c r="JTF8" s="215"/>
      <c r="JTG8" s="215"/>
      <c r="JTH8" s="215"/>
      <c r="JTI8" s="215"/>
      <c r="JTJ8" s="215"/>
      <c r="JTK8" s="215"/>
      <c r="JTL8" s="215"/>
      <c r="JTM8" s="215"/>
      <c r="JTN8" s="215"/>
      <c r="JTO8" s="215"/>
      <c r="JTP8" s="215"/>
      <c r="JTQ8" s="215"/>
      <c r="JTR8" s="215"/>
      <c r="JTS8" s="215"/>
      <c r="JTT8" s="215"/>
      <c r="JTU8" s="215"/>
      <c r="JTV8" s="215"/>
      <c r="JTW8" s="215"/>
      <c r="JTX8" s="215"/>
      <c r="JTY8" s="215"/>
      <c r="JTZ8" s="215"/>
      <c r="JUA8" s="215"/>
      <c r="JUB8" s="215"/>
      <c r="JUC8" s="215"/>
      <c r="JUD8" s="215"/>
      <c r="JUE8" s="215"/>
      <c r="JUF8" s="215"/>
      <c r="JUG8" s="215"/>
      <c r="JUH8" s="215"/>
      <c r="JUI8" s="215"/>
      <c r="JUJ8" s="215"/>
      <c r="JUK8" s="215"/>
      <c r="JUL8" s="215"/>
      <c r="JUM8" s="215"/>
      <c r="JUN8" s="215"/>
      <c r="JUO8" s="215"/>
      <c r="JUP8" s="215"/>
      <c r="JUQ8" s="215"/>
      <c r="JUR8" s="215"/>
      <c r="JUS8" s="215"/>
      <c r="JUT8" s="215"/>
      <c r="JUU8" s="215"/>
      <c r="JUV8" s="215"/>
      <c r="JUW8" s="215"/>
      <c r="JUX8" s="215"/>
      <c r="JUY8" s="215"/>
      <c r="JUZ8" s="215"/>
      <c r="JVA8" s="215"/>
      <c r="JVB8" s="215"/>
      <c r="JVC8" s="215"/>
      <c r="JVD8" s="215"/>
      <c r="JVE8" s="215"/>
      <c r="JVF8" s="215"/>
      <c r="JVG8" s="215"/>
      <c r="JVH8" s="215"/>
      <c r="JVI8" s="215"/>
      <c r="JVJ8" s="215"/>
      <c r="JVK8" s="215"/>
      <c r="JVL8" s="215"/>
      <c r="JVM8" s="215"/>
      <c r="JVN8" s="215"/>
      <c r="JVO8" s="215"/>
      <c r="JVP8" s="215"/>
      <c r="JVQ8" s="215"/>
      <c r="JVR8" s="215"/>
      <c r="JVS8" s="215"/>
      <c r="JVT8" s="215"/>
      <c r="JVU8" s="215"/>
      <c r="JVV8" s="215"/>
      <c r="JVW8" s="215"/>
      <c r="JVX8" s="215"/>
      <c r="JVY8" s="215"/>
      <c r="JVZ8" s="215"/>
      <c r="JWA8" s="215"/>
      <c r="JWB8" s="215"/>
      <c r="JWC8" s="215"/>
      <c r="JWD8" s="215"/>
      <c r="JWE8" s="215"/>
      <c r="JWF8" s="215"/>
      <c r="JWG8" s="215"/>
      <c r="JWH8" s="215"/>
      <c r="JWI8" s="215"/>
      <c r="JWJ8" s="215"/>
      <c r="JWK8" s="215"/>
      <c r="JWL8" s="215"/>
      <c r="JWM8" s="215"/>
      <c r="JWN8" s="215"/>
      <c r="JWO8" s="215"/>
      <c r="JWP8" s="215"/>
      <c r="JWQ8" s="215"/>
      <c r="JWR8" s="215"/>
      <c r="JWS8" s="215"/>
      <c r="JWT8" s="215"/>
      <c r="JWU8" s="215"/>
      <c r="JWV8" s="215"/>
      <c r="JWW8" s="215"/>
      <c r="JWX8" s="215"/>
      <c r="JWY8" s="215"/>
      <c r="JWZ8" s="215"/>
      <c r="JXA8" s="215"/>
      <c r="JXB8" s="215"/>
      <c r="JXC8" s="215"/>
      <c r="JXD8" s="215"/>
      <c r="JXE8" s="215"/>
      <c r="JXF8" s="215"/>
      <c r="JXG8" s="215"/>
      <c r="JXH8" s="215"/>
      <c r="JXI8" s="215"/>
      <c r="JXJ8" s="215"/>
      <c r="JXK8" s="215"/>
      <c r="JXL8" s="215"/>
      <c r="JXM8" s="215"/>
      <c r="JXN8" s="215"/>
      <c r="JXO8" s="215"/>
      <c r="JXP8" s="215"/>
      <c r="JXQ8" s="215"/>
      <c r="JXR8" s="215"/>
      <c r="JXS8" s="215"/>
      <c r="JXT8" s="215"/>
      <c r="JXU8" s="215"/>
      <c r="JXV8" s="215"/>
      <c r="JXW8" s="215"/>
      <c r="JXX8" s="215"/>
      <c r="JXY8" s="215"/>
      <c r="JXZ8" s="215"/>
      <c r="JYA8" s="215"/>
      <c r="JYB8" s="215"/>
      <c r="JYC8" s="215"/>
      <c r="JYD8" s="215"/>
      <c r="JYE8" s="215"/>
      <c r="JYF8" s="215"/>
      <c r="JYG8" s="215"/>
      <c r="JYH8" s="215"/>
      <c r="JYI8" s="215"/>
      <c r="JYJ8" s="215"/>
      <c r="JYK8" s="215"/>
      <c r="JYL8" s="215"/>
      <c r="JYM8" s="215"/>
      <c r="JYN8" s="215"/>
      <c r="JYO8" s="215"/>
      <c r="JYP8" s="215"/>
      <c r="JYQ8" s="215"/>
      <c r="JYR8" s="215"/>
      <c r="JYS8" s="215"/>
      <c r="JYT8" s="215"/>
      <c r="JYU8" s="215"/>
      <c r="JYV8" s="215"/>
      <c r="JYW8" s="215"/>
      <c r="JYX8" s="215"/>
      <c r="JYY8" s="215"/>
      <c r="JYZ8" s="215"/>
      <c r="JZA8" s="215"/>
      <c r="JZB8" s="215"/>
      <c r="JZC8" s="215"/>
      <c r="JZD8" s="215"/>
      <c r="JZE8" s="215"/>
      <c r="JZF8" s="215"/>
      <c r="JZG8" s="215"/>
      <c r="JZH8" s="215"/>
      <c r="JZI8" s="215"/>
      <c r="JZJ8" s="215"/>
      <c r="JZK8" s="215"/>
      <c r="JZL8" s="215"/>
      <c r="JZM8" s="215"/>
      <c r="JZN8" s="215"/>
      <c r="JZO8" s="215"/>
      <c r="JZP8" s="215"/>
      <c r="JZQ8" s="215"/>
      <c r="JZR8" s="215"/>
      <c r="JZS8" s="215"/>
      <c r="JZT8" s="215"/>
      <c r="JZU8" s="215"/>
      <c r="JZV8" s="215"/>
      <c r="JZW8" s="215"/>
      <c r="JZX8" s="215"/>
      <c r="JZY8" s="215"/>
      <c r="JZZ8" s="215"/>
      <c r="KAA8" s="215"/>
      <c r="KAB8" s="215"/>
      <c r="KAC8" s="215"/>
      <c r="KAD8" s="215"/>
      <c r="KAE8" s="215"/>
      <c r="KAF8" s="215"/>
      <c r="KAG8" s="215"/>
      <c r="KAH8" s="215"/>
      <c r="KAI8" s="215"/>
      <c r="KAJ8" s="215"/>
      <c r="KAK8" s="215"/>
      <c r="KAL8" s="215"/>
      <c r="KAM8" s="215"/>
      <c r="KAN8" s="215"/>
      <c r="KAO8" s="215"/>
      <c r="KAP8" s="215"/>
      <c r="KAQ8" s="215"/>
      <c r="KAR8" s="215"/>
      <c r="KAS8" s="215"/>
      <c r="KAT8" s="215"/>
      <c r="KAU8" s="215"/>
      <c r="KAV8" s="215"/>
      <c r="KAW8" s="215"/>
      <c r="KAX8" s="215"/>
      <c r="KAY8" s="215"/>
      <c r="KAZ8" s="215"/>
      <c r="KBA8" s="215"/>
      <c r="KBB8" s="215"/>
      <c r="KBC8" s="215"/>
      <c r="KBD8" s="215"/>
      <c r="KBE8" s="215"/>
      <c r="KBF8" s="215"/>
      <c r="KBG8" s="215"/>
      <c r="KBH8" s="215"/>
      <c r="KBI8" s="215"/>
      <c r="KBJ8" s="215"/>
      <c r="KBK8" s="215"/>
      <c r="KBL8" s="215"/>
      <c r="KBM8" s="215"/>
      <c r="KBN8" s="215"/>
      <c r="KBO8" s="215"/>
      <c r="KBP8" s="215"/>
      <c r="KBQ8" s="215"/>
      <c r="KBR8" s="215"/>
      <c r="KBS8" s="215"/>
      <c r="KBT8" s="215"/>
      <c r="KBU8" s="215"/>
      <c r="KBV8" s="215"/>
      <c r="KBW8" s="215"/>
      <c r="KBX8" s="215"/>
      <c r="KBY8" s="215"/>
      <c r="KBZ8" s="215"/>
      <c r="KCA8" s="215"/>
      <c r="KCB8" s="215"/>
      <c r="KCC8" s="215"/>
      <c r="KCD8" s="215"/>
      <c r="KCE8" s="215"/>
      <c r="KCF8" s="215"/>
      <c r="KCG8" s="215"/>
      <c r="KCH8" s="215"/>
      <c r="KCI8" s="215"/>
      <c r="KCJ8" s="215"/>
      <c r="KCK8" s="215"/>
      <c r="KCL8" s="215"/>
      <c r="KCM8" s="215"/>
      <c r="KCN8" s="215"/>
      <c r="KCO8" s="215"/>
      <c r="KCP8" s="215"/>
      <c r="KCQ8" s="215"/>
      <c r="KCR8" s="215"/>
      <c r="KCS8" s="215"/>
      <c r="KCT8" s="215"/>
      <c r="KCU8" s="215"/>
      <c r="KCV8" s="215"/>
      <c r="KCW8" s="215"/>
      <c r="KCX8" s="215"/>
      <c r="KCY8" s="215"/>
      <c r="KCZ8" s="215"/>
      <c r="KDA8" s="215"/>
      <c r="KDB8" s="215"/>
      <c r="KDC8" s="215"/>
      <c r="KDD8" s="215"/>
      <c r="KDE8" s="215"/>
      <c r="KDF8" s="215"/>
      <c r="KDG8" s="215"/>
      <c r="KDH8" s="215"/>
      <c r="KDI8" s="215"/>
      <c r="KDJ8" s="215"/>
      <c r="KDK8" s="215"/>
      <c r="KDL8" s="215"/>
      <c r="KDM8" s="215"/>
      <c r="KDN8" s="215"/>
      <c r="KDO8" s="215"/>
      <c r="KDP8" s="215"/>
      <c r="KDQ8" s="215"/>
      <c r="KDR8" s="215"/>
      <c r="KDS8" s="215"/>
      <c r="KDT8" s="215"/>
      <c r="KDU8" s="215"/>
      <c r="KDV8" s="215"/>
      <c r="KDW8" s="215"/>
      <c r="KDX8" s="215"/>
      <c r="KDY8" s="215"/>
      <c r="KDZ8" s="215"/>
      <c r="KEA8" s="215"/>
      <c r="KEB8" s="215"/>
      <c r="KEC8" s="215"/>
      <c r="KED8" s="215"/>
      <c r="KEE8" s="215"/>
      <c r="KEF8" s="215"/>
      <c r="KEG8" s="215"/>
      <c r="KEH8" s="215"/>
      <c r="KEI8" s="215"/>
      <c r="KEJ8" s="215"/>
      <c r="KEK8" s="215"/>
      <c r="KEL8" s="215"/>
      <c r="KEM8" s="215"/>
      <c r="KEN8" s="215"/>
      <c r="KEO8" s="215"/>
      <c r="KEP8" s="215"/>
      <c r="KEQ8" s="215"/>
      <c r="KER8" s="215"/>
      <c r="KES8" s="215"/>
      <c r="KET8" s="215"/>
      <c r="KEU8" s="215"/>
      <c r="KEV8" s="215"/>
      <c r="KEW8" s="215"/>
      <c r="KEX8" s="215"/>
      <c r="KEY8" s="215"/>
      <c r="KEZ8" s="215"/>
      <c r="KFA8" s="215"/>
      <c r="KFB8" s="215"/>
      <c r="KFC8" s="215"/>
      <c r="KFD8" s="215"/>
      <c r="KFE8" s="215"/>
      <c r="KFF8" s="215"/>
      <c r="KFG8" s="215"/>
      <c r="KFH8" s="215"/>
      <c r="KFI8" s="215"/>
      <c r="KFJ8" s="215"/>
      <c r="KFK8" s="215"/>
      <c r="KFL8" s="215"/>
      <c r="KFM8" s="215"/>
      <c r="KFN8" s="215"/>
      <c r="KFO8" s="215"/>
      <c r="KFP8" s="215"/>
      <c r="KFQ8" s="215"/>
      <c r="KFR8" s="215"/>
      <c r="KFS8" s="215"/>
      <c r="KFT8" s="215"/>
      <c r="KFU8" s="215"/>
      <c r="KFV8" s="215"/>
      <c r="KFW8" s="215"/>
      <c r="KFX8" s="215"/>
      <c r="KFY8" s="215"/>
      <c r="KFZ8" s="215"/>
      <c r="KGA8" s="215"/>
      <c r="KGB8" s="215"/>
      <c r="KGC8" s="215"/>
      <c r="KGD8" s="215"/>
      <c r="KGE8" s="215"/>
      <c r="KGF8" s="215"/>
      <c r="KGG8" s="215"/>
      <c r="KGH8" s="215"/>
      <c r="KGI8" s="215"/>
      <c r="KGJ8" s="215"/>
      <c r="KGK8" s="215"/>
      <c r="KGL8" s="215"/>
      <c r="KGM8" s="215"/>
      <c r="KGN8" s="215"/>
      <c r="KGO8" s="215"/>
      <c r="KGP8" s="215"/>
      <c r="KGQ8" s="215"/>
      <c r="KGR8" s="215"/>
      <c r="KGS8" s="215"/>
      <c r="KGT8" s="215"/>
      <c r="KGU8" s="215"/>
      <c r="KGV8" s="215"/>
      <c r="KGW8" s="215"/>
      <c r="KGX8" s="215"/>
      <c r="KGY8" s="215"/>
      <c r="KGZ8" s="215"/>
      <c r="KHA8" s="215"/>
      <c r="KHB8" s="215"/>
      <c r="KHC8" s="215"/>
      <c r="KHD8" s="215"/>
      <c r="KHE8" s="215"/>
      <c r="KHF8" s="215"/>
      <c r="KHG8" s="215"/>
      <c r="KHH8" s="215"/>
      <c r="KHI8" s="215"/>
      <c r="KHJ8" s="215"/>
      <c r="KHK8" s="215"/>
      <c r="KHL8" s="215"/>
      <c r="KHM8" s="215"/>
      <c r="KHN8" s="215"/>
      <c r="KHO8" s="215"/>
      <c r="KHP8" s="215"/>
      <c r="KHQ8" s="215"/>
      <c r="KHR8" s="215"/>
      <c r="KHS8" s="215"/>
      <c r="KHT8" s="215"/>
      <c r="KHU8" s="215"/>
      <c r="KHV8" s="215"/>
      <c r="KHW8" s="215"/>
      <c r="KHX8" s="215"/>
      <c r="KHY8" s="215"/>
      <c r="KHZ8" s="215"/>
      <c r="KIA8" s="215"/>
      <c r="KIB8" s="215"/>
      <c r="KIC8" s="215"/>
      <c r="KID8" s="215"/>
      <c r="KIE8" s="215"/>
      <c r="KIF8" s="215"/>
      <c r="KIG8" s="215"/>
      <c r="KIH8" s="215"/>
      <c r="KII8" s="215"/>
      <c r="KIJ8" s="215"/>
      <c r="KIK8" s="215"/>
      <c r="KIL8" s="215"/>
      <c r="KIM8" s="215"/>
      <c r="KIN8" s="215"/>
      <c r="KIO8" s="215"/>
      <c r="KIP8" s="215"/>
      <c r="KIQ8" s="215"/>
      <c r="KIR8" s="215"/>
      <c r="KIS8" s="215"/>
      <c r="KIT8" s="215"/>
      <c r="KIU8" s="215"/>
      <c r="KIV8" s="215"/>
      <c r="KIW8" s="215"/>
      <c r="KIX8" s="215"/>
      <c r="KIY8" s="215"/>
      <c r="KIZ8" s="215"/>
      <c r="KJA8" s="215"/>
      <c r="KJB8" s="215"/>
      <c r="KJC8" s="215"/>
      <c r="KJD8" s="215"/>
      <c r="KJE8" s="215"/>
      <c r="KJF8" s="215"/>
      <c r="KJG8" s="215"/>
      <c r="KJH8" s="215"/>
      <c r="KJI8" s="215"/>
      <c r="KJJ8" s="215"/>
      <c r="KJK8" s="215"/>
      <c r="KJL8" s="215"/>
      <c r="KJM8" s="215"/>
      <c r="KJN8" s="215"/>
      <c r="KJO8" s="215"/>
      <c r="KJP8" s="215"/>
      <c r="KJQ8" s="215"/>
      <c r="KJR8" s="215"/>
      <c r="KJS8" s="215"/>
      <c r="KJT8" s="215"/>
      <c r="KJU8" s="215"/>
      <c r="KJV8" s="215"/>
      <c r="KJW8" s="215"/>
      <c r="KJX8" s="215"/>
      <c r="KJY8" s="215"/>
      <c r="KJZ8" s="215"/>
      <c r="KKA8" s="215"/>
      <c r="KKB8" s="215"/>
      <c r="KKC8" s="215"/>
      <c r="KKD8" s="215"/>
      <c r="KKE8" s="215"/>
      <c r="KKF8" s="215"/>
      <c r="KKG8" s="215"/>
      <c r="KKH8" s="215"/>
      <c r="KKI8" s="215"/>
      <c r="KKJ8" s="215"/>
      <c r="KKK8" s="215"/>
      <c r="KKL8" s="215"/>
      <c r="KKM8" s="215"/>
      <c r="KKN8" s="215"/>
      <c r="KKO8" s="215"/>
      <c r="KKP8" s="215"/>
      <c r="KKQ8" s="215"/>
      <c r="KKR8" s="215"/>
      <c r="KKS8" s="215"/>
      <c r="KKT8" s="215"/>
      <c r="KKU8" s="215"/>
      <c r="KKV8" s="215"/>
      <c r="KKW8" s="215"/>
      <c r="KKX8" s="215"/>
      <c r="KKY8" s="215"/>
      <c r="KKZ8" s="215"/>
      <c r="KLA8" s="215"/>
      <c r="KLB8" s="215"/>
      <c r="KLC8" s="215"/>
      <c r="KLD8" s="215"/>
      <c r="KLE8" s="215"/>
      <c r="KLF8" s="215"/>
      <c r="KLG8" s="215"/>
      <c r="KLH8" s="215"/>
      <c r="KLI8" s="215"/>
      <c r="KLJ8" s="215"/>
      <c r="KLK8" s="215"/>
      <c r="KLL8" s="215"/>
      <c r="KLM8" s="215"/>
      <c r="KLN8" s="215"/>
      <c r="KLO8" s="215"/>
      <c r="KLP8" s="215"/>
      <c r="KLQ8" s="215"/>
      <c r="KLR8" s="215"/>
      <c r="KLS8" s="215"/>
      <c r="KLT8" s="215"/>
      <c r="KLU8" s="215"/>
      <c r="KLV8" s="215"/>
      <c r="KLW8" s="215"/>
      <c r="KLX8" s="215"/>
      <c r="KLY8" s="215"/>
      <c r="KLZ8" s="215"/>
      <c r="KMA8" s="215"/>
      <c r="KMB8" s="215"/>
      <c r="KMC8" s="215"/>
      <c r="KMD8" s="215"/>
      <c r="KME8" s="215"/>
      <c r="KMF8" s="215"/>
      <c r="KMG8" s="215"/>
      <c r="KMH8" s="215"/>
      <c r="KMI8" s="215"/>
      <c r="KMJ8" s="215"/>
      <c r="KMK8" s="215"/>
      <c r="KML8" s="215"/>
      <c r="KMM8" s="215"/>
      <c r="KMN8" s="215"/>
      <c r="KMO8" s="215"/>
      <c r="KMP8" s="215"/>
      <c r="KMQ8" s="215"/>
      <c r="KMR8" s="215"/>
      <c r="KMS8" s="215"/>
      <c r="KMT8" s="215"/>
      <c r="KMU8" s="215"/>
      <c r="KMV8" s="215"/>
      <c r="KMW8" s="215"/>
      <c r="KMX8" s="215"/>
      <c r="KMY8" s="215"/>
      <c r="KMZ8" s="215"/>
      <c r="KNA8" s="215"/>
      <c r="KNB8" s="215"/>
      <c r="KNC8" s="215"/>
      <c r="KND8" s="215"/>
      <c r="KNE8" s="215"/>
      <c r="KNF8" s="215"/>
      <c r="KNG8" s="215"/>
      <c r="KNH8" s="215"/>
      <c r="KNI8" s="215"/>
      <c r="KNJ8" s="215"/>
      <c r="KNK8" s="215"/>
      <c r="KNL8" s="215"/>
      <c r="KNM8" s="215"/>
      <c r="KNN8" s="215"/>
      <c r="KNO8" s="215"/>
      <c r="KNP8" s="215"/>
      <c r="KNQ8" s="215"/>
      <c r="KNR8" s="215"/>
      <c r="KNS8" s="215"/>
      <c r="KNT8" s="215"/>
      <c r="KNU8" s="215"/>
      <c r="KNV8" s="215"/>
      <c r="KNW8" s="215"/>
      <c r="KNX8" s="215"/>
      <c r="KNY8" s="215"/>
      <c r="KNZ8" s="215"/>
      <c r="KOA8" s="215"/>
      <c r="KOB8" s="215"/>
      <c r="KOC8" s="215"/>
      <c r="KOD8" s="215"/>
      <c r="KOE8" s="215"/>
      <c r="KOF8" s="215"/>
      <c r="KOG8" s="215"/>
      <c r="KOH8" s="215"/>
      <c r="KOI8" s="215"/>
      <c r="KOJ8" s="215"/>
      <c r="KOK8" s="215"/>
      <c r="KOL8" s="215"/>
      <c r="KOM8" s="215"/>
      <c r="KON8" s="215"/>
      <c r="KOO8" s="215"/>
      <c r="KOP8" s="215"/>
      <c r="KOQ8" s="215"/>
      <c r="KOR8" s="215"/>
      <c r="KOS8" s="215"/>
      <c r="KOT8" s="215"/>
      <c r="KOU8" s="215"/>
      <c r="KOV8" s="215"/>
      <c r="KOW8" s="215"/>
      <c r="KOX8" s="215"/>
      <c r="KOY8" s="215"/>
      <c r="KOZ8" s="215"/>
      <c r="KPA8" s="215"/>
      <c r="KPB8" s="215"/>
      <c r="KPC8" s="215"/>
      <c r="KPD8" s="215"/>
      <c r="KPE8" s="215"/>
      <c r="KPF8" s="215"/>
      <c r="KPG8" s="215"/>
      <c r="KPH8" s="215"/>
      <c r="KPI8" s="215"/>
      <c r="KPJ8" s="215"/>
      <c r="KPK8" s="215"/>
      <c r="KPL8" s="215"/>
      <c r="KPM8" s="215"/>
      <c r="KPN8" s="215"/>
      <c r="KPO8" s="215"/>
      <c r="KPP8" s="215"/>
      <c r="KPQ8" s="215"/>
      <c r="KPR8" s="215"/>
      <c r="KPS8" s="215"/>
      <c r="KPT8" s="215"/>
      <c r="KPU8" s="215"/>
      <c r="KPV8" s="215"/>
      <c r="KPW8" s="215"/>
      <c r="KPX8" s="215"/>
      <c r="KPY8" s="215"/>
      <c r="KPZ8" s="215"/>
      <c r="KQA8" s="215"/>
      <c r="KQB8" s="215"/>
      <c r="KQC8" s="215"/>
      <c r="KQD8" s="215"/>
      <c r="KQE8" s="215"/>
      <c r="KQF8" s="215"/>
      <c r="KQG8" s="215"/>
      <c r="KQH8" s="215"/>
      <c r="KQI8" s="215"/>
      <c r="KQJ8" s="215"/>
      <c r="KQK8" s="215"/>
      <c r="KQL8" s="215"/>
      <c r="KQM8" s="215"/>
      <c r="KQN8" s="215"/>
      <c r="KQO8" s="215"/>
      <c r="KQP8" s="215"/>
      <c r="KQQ8" s="215"/>
      <c r="KQR8" s="215"/>
      <c r="KQS8" s="215"/>
      <c r="KQT8" s="215"/>
      <c r="KQU8" s="215"/>
      <c r="KQV8" s="215"/>
      <c r="KQW8" s="215"/>
      <c r="KQX8" s="215"/>
      <c r="KQY8" s="215"/>
      <c r="KQZ8" s="215"/>
      <c r="KRA8" s="215"/>
      <c r="KRB8" s="215"/>
      <c r="KRC8" s="215"/>
      <c r="KRD8" s="215"/>
      <c r="KRE8" s="215"/>
      <c r="KRF8" s="215"/>
      <c r="KRG8" s="215"/>
      <c r="KRH8" s="215"/>
      <c r="KRI8" s="215"/>
      <c r="KRJ8" s="215"/>
      <c r="KRK8" s="215"/>
      <c r="KRL8" s="215"/>
      <c r="KRM8" s="215"/>
      <c r="KRN8" s="215"/>
      <c r="KRO8" s="215"/>
      <c r="KRP8" s="215"/>
      <c r="KRQ8" s="215"/>
      <c r="KRR8" s="215"/>
      <c r="KRS8" s="215"/>
      <c r="KRT8" s="215"/>
      <c r="KRU8" s="215"/>
      <c r="KRV8" s="215"/>
      <c r="KRW8" s="215"/>
      <c r="KRX8" s="215"/>
      <c r="KRY8" s="215"/>
      <c r="KRZ8" s="215"/>
      <c r="KSA8" s="215"/>
      <c r="KSB8" s="215"/>
      <c r="KSC8" s="215"/>
      <c r="KSD8" s="215"/>
      <c r="KSE8" s="215"/>
      <c r="KSF8" s="215"/>
      <c r="KSG8" s="215"/>
      <c r="KSH8" s="215"/>
      <c r="KSI8" s="215"/>
      <c r="KSJ8" s="215"/>
      <c r="KSK8" s="215"/>
      <c r="KSL8" s="215"/>
      <c r="KSM8" s="215"/>
      <c r="KSN8" s="215"/>
      <c r="KSO8" s="215"/>
      <c r="KSP8" s="215"/>
      <c r="KSQ8" s="215"/>
      <c r="KSR8" s="215"/>
      <c r="KSS8" s="215"/>
      <c r="KST8" s="215"/>
      <c r="KSU8" s="215"/>
      <c r="KSV8" s="215"/>
      <c r="KSW8" s="215"/>
      <c r="KSX8" s="215"/>
      <c r="KSY8" s="215"/>
      <c r="KSZ8" s="215"/>
      <c r="KTA8" s="215"/>
      <c r="KTB8" s="215"/>
      <c r="KTC8" s="215"/>
      <c r="KTD8" s="215"/>
      <c r="KTE8" s="215"/>
      <c r="KTF8" s="215"/>
      <c r="KTG8" s="215"/>
      <c r="KTH8" s="215"/>
      <c r="KTI8" s="215"/>
      <c r="KTJ8" s="215"/>
      <c r="KTK8" s="215"/>
      <c r="KTL8" s="215"/>
      <c r="KTM8" s="215"/>
      <c r="KTN8" s="215"/>
      <c r="KTO8" s="215"/>
      <c r="KTP8" s="215"/>
      <c r="KTQ8" s="215"/>
      <c r="KTR8" s="215"/>
      <c r="KTS8" s="215"/>
      <c r="KTT8" s="215"/>
      <c r="KTU8" s="215"/>
      <c r="KTV8" s="215"/>
      <c r="KTW8" s="215"/>
      <c r="KTX8" s="215"/>
      <c r="KTY8" s="215"/>
      <c r="KTZ8" s="215"/>
      <c r="KUA8" s="215"/>
      <c r="KUB8" s="215"/>
      <c r="KUC8" s="215"/>
      <c r="KUD8" s="215"/>
      <c r="KUE8" s="215"/>
      <c r="KUF8" s="215"/>
      <c r="KUG8" s="215"/>
      <c r="KUH8" s="215"/>
      <c r="KUI8" s="215"/>
      <c r="KUJ8" s="215"/>
      <c r="KUK8" s="215"/>
      <c r="KUL8" s="215"/>
      <c r="KUM8" s="215"/>
      <c r="KUN8" s="215"/>
      <c r="KUO8" s="215"/>
      <c r="KUP8" s="215"/>
      <c r="KUQ8" s="215"/>
      <c r="KUR8" s="215"/>
      <c r="KUS8" s="215"/>
      <c r="KUT8" s="215"/>
      <c r="KUU8" s="215"/>
      <c r="KUV8" s="215"/>
      <c r="KUW8" s="215"/>
      <c r="KUX8" s="215"/>
      <c r="KUY8" s="215"/>
      <c r="KUZ8" s="215"/>
      <c r="KVA8" s="215"/>
      <c r="KVB8" s="215"/>
      <c r="KVC8" s="215"/>
      <c r="KVD8" s="215"/>
      <c r="KVE8" s="215"/>
      <c r="KVF8" s="215"/>
      <c r="KVG8" s="215"/>
      <c r="KVH8" s="215"/>
      <c r="KVI8" s="215"/>
      <c r="KVJ8" s="215"/>
      <c r="KVK8" s="215"/>
      <c r="KVL8" s="215"/>
      <c r="KVM8" s="215"/>
      <c r="KVN8" s="215"/>
      <c r="KVO8" s="215"/>
      <c r="KVP8" s="215"/>
      <c r="KVQ8" s="215"/>
      <c r="KVR8" s="215"/>
      <c r="KVS8" s="215"/>
      <c r="KVT8" s="215"/>
      <c r="KVU8" s="215"/>
      <c r="KVV8" s="215"/>
      <c r="KVW8" s="215"/>
      <c r="KVX8" s="215"/>
      <c r="KVY8" s="215"/>
      <c r="KVZ8" s="215"/>
      <c r="KWA8" s="215"/>
      <c r="KWB8" s="215"/>
      <c r="KWC8" s="215"/>
      <c r="KWD8" s="215"/>
      <c r="KWE8" s="215"/>
      <c r="KWF8" s="215"/>
      <c r="KWG8" s="215"/>
      <c r="KWH8" s="215"/>
      <c r="KWI8" s="215"/>
      <c r="KWJ8" s="215"/>
      <c r="KWK8" s="215"/>
      <c r="KWL8" s="215"/>
      <c r="KWM8" s="215"/>
      <c r="KWN8" s="215"/>
      <c r="KWO8" s="215"/>
      <c r="KWP8" s="215"/>
      <c r="KWQ8" s="215"/>
      <c r="KWR8" s="215"/>
      <c r="KWS8" s="215"/>
      <c r="KWT8" s="215"/>
      <c r="KWU8" s="215"/>
      <c r="KWV8" s="215"/>
      <c r="KWW8" s="215"/>
      <c r="KWX8" s="215"/>
      <c r="KWY8" s="215"/>
      <c r="KWZ8" s="215"/>
      <c r="KXA8" s="215"/>
      <c r="KXB8" s="215"/>
      <c r="KXC8" s="215"/>
      <c r="KXD8" s="215"/>
      <c r="KXE8" s="215"/>
      <c r="KXF8" s="215"/>
      <c r="KXG8" s="215"/>
      <c r="KXH8" s="215"/>
      <c r="KXI8" s="215"/>
      <c r="KXJ8" s="215"/>
      <c r="KXK8" s="215"/>
      <c r="KXL8" s="215"/>
      <c r="KXM8" s="215"/>
      <c r="KXN8" s="215"/>
      <c r="KXO8" s="215"/>
      <c r="KXP8" s="215"/>
      <c r="KXQ8" s="215"/>
      <c r="KXR8" s="215"/>
      <c r="KXS8" s="215"/>
      <c r="KXT8" s="215"/>
      <c r="KXU8" s="215"/>
      <c r="KXV8" s="215"/>
      <c r="KXW8" s="215"/>
      <c r="KXX8" s="215"/>
      <c r="KXY8" s="215"/>
      <c r="KXZ8" s="215"/>
      <c r="KYA8" s="215"/>
      <c r="KYB8" s="215"/>
      <c r="KYC8" s="215"/>
      <c r="KYD8" s="215"/>
      <c r="KYE8" s="215"/>
      <c r="KYF8" s="215"/>
      <c r="KYG8" s="215"/>
      <c r="KYH8" s="215"/>
      <c r="KYI8" s="215"/>
      <c r="KYJ8" s="215"/>
      <c r="KYK8" s="215"/>
      <c r="KYL8" s="215"/>
      <c r="KYM8" s="215"/>
      <c r="KYN8" s="215"/>
      <c r="KYO8" s="215"/>
      <c r="KYP8" s="215"/>
      <c r="KYQ8" s="215"/>
      <c r="KYR8" s="215"/>
      <c r="KYS8" s="215"/>
      <c r="KYT8" s="215"/>
      <c r="KYU8" s="215"/>
      <c r="KYV8" s="215"/>
      <c r="KYW8" s="215"/>
      <c r="KYX8" s="215"/>
      <c r="KYY8" s="215"/>
      <c r="KYZ8" s="215"/>
      <c r="KZA8" s="215"/>
      <c r="KZB8" s="215"/>
      <c r="KZC8" s="215"/>
      <c r="KZD8" s="215"/>
      <c r="KZE8" s="215"/>
      <c r="KZF8" s="215"/>
      <c r="KZG8" s="215"/>
      <c r="KZH8" s="215"/>
      <c r="KZI8" s="215"/>
      <c r="KZJ8" s="215"/>
      <c r="KZK8" s="215"/>
      <c r="KZL8" s="215"/>
      <c r="KZM8" s="215"/>
      <c r="KZN8" s="215"/>
      <c r="KZO8" s="215"/>
      <c r="KZP8" s="215"/>
      <c r="KZQ8" s="215"/>
      <c r="KZR8" s="215"/>
      <c r="KZS8" s="215"/>
      <c r="KZT8" s="215"/>
      <c r="KZU8" s="215"/>
      <c r="KZV8" s="215"/>
      <c r="KZW8" s="215"/>
      <c r="KZX8" s="215"/>
      <c r="KZY8" s="215"/>
      <c r="KZZ8" s="215"/>
      <c r="LAA8" s="215"/>
      <c r="LAB8" s="215"/>
      <c r="LAC8" s="215"/>
      <c r="LAD8" s="215"/>
      <c r="LAE8" s="215"/>
      <c r="LAF8" s="215"/>
      <c r="LAG8" s="215"/>
      <c r="LAH8" s="215"/>
      <c r="LAI8" s="215"/>
      <c r="LAJ8" s="215"/>
      <c r="LAK8" s="215"/>
      <c r="LAL8" s="215"/>
      <c r="LAM8" s="215"/>
      <c r="LAN8" s="215"/>
      <c r="LAO8" s="215"/>
      <c r="LAP8" s="215"/>
      <c r="LAQ8" s="215"/>
      <c r="LAR8" s="215"/>
      <c r="LAS8" s="215"/>
      <c r="LAT8" s="215"/>
      <c r="LAU8" s="215"/>
      <c r="LAV8" s="215"/>
      <c r="LAW8" s="215"/>
      <c r="LAX8" s="215"/>
      <c r="LAY8" s="215"/>
      <c r="LAZ8" s="215"/>
      <c r="LBA8" s="215"/>
      <c r="LBB8" s="215"/>
      <c r="LBC8" s="215"/>
      <c r="LBD8" s="215"/>
      <c r="LBE8" s="215"/>
      <c r="LBF8" s="215"/>
      <c r="LBG8" s="215"/>
      <c r="LBH8" s="215"/>
      <c r="LBI8" s="215"/>
      <c r="LBJ8" s="215"/>
      <c r="LBK8" s="215"/>
      <c r="LBL8" s="215"/>
      <c r="LBM8" s="215"/>
      <c r="LBN8" s="215"/>
      <c r="LBO8" s="215"/>
      <c r="LBP8" s="215"/>
      <c r="LBQ8" s="215"/>
      <c r="LBR8" s="215"/>
      <c r="LBS8" s="215"/>
      <c r="LBT8" s="215"/>
      <c r="LBU8" s="215"/>
      <c r="LBV8" s="215"/>
      <c r="LBW8" s="215"/>
      <c r="LBX8" s="215"/>
      <c r="LBY8" s="215"/>
      <c r="LBZ8" s="215"/>
      <c r="LCA8" s="215"/>
      <c r="LCB8" s="215"/>
      <c r="LCC8" s="215"/>
      <c r="LCD8" s="215"/>
      <c r="LCE8" s="215"/>
      <c r="LCF8" s="215"/>
      <c r="LCG8" s="215"/>
      <c r="LCH8" s="215"/>
      <c r="LCI8" s="215"/>
      <c r="LCJ8" s="215"/>
      <c r="LCK8" s="215"/>
      <c r="LCL8" s="215"/>
      <c r="LCM8" s="215"/>
      <c r="LCN8" s="215"/>
      <c r="LCO8" s="215"/>
      <c r="LCP8" s="215"/>
      <c r="LCQ8" s="215"/>
      <c r="LCR8" s="215"/>
      <c r="LCS8" s="215"/>
      <c r="LCT8" s="215"/>
      <c r="LCU8" s="215"/>
      <c r="LCV8" s="215"/>
      <c r="LCW8" s="215"/>
      <c r="LCX8" s="215"/>
      <c r="LCY8" s="215"/>
      <c r="LCZ8" s="215"/>
      <c r="LDA8" s="215"/>
      <c r="LDB8" s="215"/>
      <c r="LDC8" s="215"/>
      <c r="LDD8" s="215"/>
      <c r="LDE8" s="215"/>
      <c r="LDF8" s="215"/>
      <c r="LDG8" s="215"/>
      <c r="LDH8" s="215"/>
      <c r="LDI8" s="215"/>
      <c r="LDJ8" s="215"/>
      <c r="LDK8" s="215"/>
      <c r="LDL8" s="215"/>
      <c r="LDM8" s="215"/>
      <c r="LDN8" s="215"/>
      <c r="LDO8" s="215"/>
      <c r="LDP8" s="215"/>
      <c r="LDQ8" s="215"/>
      <c r="LDR8" s="215"/>
      <c r="LDS8" s="215"/>
      <c r="LDT8" s="215"/>
      <c r="LDU8" s="215"/>
      <c r="LDV8" s="215"/>
      <c r="LDW8" s="215"/>
      <c r="LDX8" s="215"/>
      <c r="LDY8" s="215"/>
      <c r="LDZ8" s="215"/>
      <c r="LEA8" s="215"/>
      <c r="LEB8" s="215"/>
      <c r="LEC8" s="215"/>
      <c r="LED8" s="215"/>
      <c r="LEE8" s="215"/>
      <c r="LEF8" s="215"/>
      <c r="LEG8" s="215"/>
      <c r="LEH8" s="215"/>
      <c r="LEI8" s="215"/>
      <c r="LEJ8" s="215"/>
      <c r="LEK8" s="215"/>
      <c r="LEL8" s="215"/>
      <c r="LEM8" s="215"/>
      <c r="LEN8" s="215"/>
      <c r="LEO8" s="215"/>
      <c r="LEP8" s="215"/>
      <c r="LEQ8" s="215"/>
      <c r="LER8" s="215"/>
      <c r="LES8" s="215"/>
      <c r="LET8" s="215"/>
      <c r="LEU8" s="215"/>
      <c r="LEV8" s="215"/>
      <c r="LEW8" s="215"/>
      <c r="LEX8" s="215"/>
      <c r="LEY8" s="215"/>
      <c r="LEZ8" s="215"/>
      <c r="LFA8" s="215"/>
      <c r="LFB8" s="215"/>
      <c r="LFC8" s="215"/>
      <c r="LFD8" s="215"/>
      <c r="LFE8" s="215"/>
      <c r="LFF8" s="215"/>
      <c r="LFG8" s="215"/>
      <c r="LFH8" s="215"/>
      <c r="LFI8" s="215"/>
      <c r="LFJ8" s="215"/>
      <c r="LFK8" s="215"/>
      <c r="LFL8" s="215"/>
      <c r="LFM8" s="215"/>
      <c r="LFN8" s="215"/>
      <c r="LFO8" s="215"/>
      <c r="LFP8" s="215"/>
      <c r="LFQ8" s="215"/>
      <c r="LFR8" s="215"/>
      <c r="LFS8" s="215"/>
      <c r="LFT8" s="215"/>
      <c r="LFU8" s="215"/>
      <c r="LFV8" s="215"/>
      <c r="LFW8" s="215"/>
      <c r="LFX8" s="215"/>
      <c r="LFY8" s="215"/>
      <c r="LFZ8" s="215"/>
      <c r="LGA8" s="215"/>
      <c r="LGB8" s="215"/>
      <c r="LGC8" s="215"/>
      <c r="LGD8" s="215"/>
      <c r="LGE8" s="215"/>
      <c r="LGF8" s="215"/>
      <c r="LGG8" s="215"/>
      <c r="LGH8" s="215"/>
      <c r="LGI8" s="215"/>
      <c r="LGJ8" s="215"/>
      <c r="LGK8" s="215"/>
      <c r="LGL8" s="215"/>
      <c r="LGM8" s="215"/>
      <c r="LGN8" s="215"/>
      <c r="LGO8" s="215"/>
      <c r="LGP8" s="215"/>
      <c r="LGQ8" s="215"/>
      <c r="LGR8" s="215"/>
      <c r="LGS8" s="215"/>
      <c r="LGT8" s="215"/>
      <c r="LGU8" s="215"/>
      <c r="LGV8" s="215"/>
      <c r="LGW8" s="215"/>
      <c r="LGX8" s="215"/>
      <c r="LGY8" s="215"/>
      <c r="LGZ8" s="215"/>
      <c r="LHA8" s="215"/>
      <c r="LHB8" s="215"/>
      <c r="LHC8" s="215"/>
      <c r="LHD8" s="215"/>
      <c r="LHE8" s="215"/>
      <c r="LHF8" s="215"/>
      <c r="LHG8" s="215"/>
      <c r="LHH8" s="215"/>
      <c r="LHI8" s="215"/>
      <c r="LHJ8" s="215"/>
      <c r="LHK8" s="215"/>
      <c r="LHL8" s="215"/>
      <c r="LHM8" s="215"/>
      <c r="LHN8" s="215"/>
      <c r="LHO8" s="215"/>
      <c r="LHP8" s="215"/>
      <c r="LHQ8" s="215"/>
      <c r="LHR8" s="215"/>
      <c r="LHS8" s="215"/>
      <c r="LHT8" s="215"/>
      <c r="LHU8" s="215"/>
      <c r="LHV8" s="215"/>
      <c r="LHW8" s="215"/>
      <c r="LHX8" s="215"/>
      <c r="LHY8" s="215"/>
      <c r="LHZ8" s="215"/>
      <c r="LIA8" s="215"/>
      <c r="LIB8" s="215"/>
      <c r="LIC8" s="215"/>
      <c r="LID8" s="215"/>
      <c r="LIE8" s="215"/>
      <c r="LIF8" s="215"/>
      <c r="LIG8" s="215"/>
      <c r="LIH8" s="215"/>
      <c r="LII8" s="215"/>
      <c r="LIJ8" s="215"/>
      <c r="LIK8" s="215"/>
      <c r="LIL8" s="215"/>
      <c r="LIM8" s="215"/>
      <c r="LIN8" s="215"/>
      <c r="LIO8" s="215"/>
      <c r="LIP8" s="215"/>
      <c r="LIQ8" s="215"/>
      <c r="LIR8" s="215"/>
      <c r="LIS8" s="215"/>
      <c r="LIT8" s="215"/>
      <c r="LIU8" s="215"/>
      <c r="LIV8" s="215"/>
      <c r="LIW8" s="215"/>
      <c r="LIX8" s="215"/>
      <c r="LIY8" s="215"/>
      <c r="LIZ8" s="215"/>
      <c r="LJA8" s="215"/>
      <c r="LJB8" s="215"/>
      <c r="LJC8" s="215"/>
      <c r="LJD8" s="215"/>
      <c r="LJE8" s="215"/>
      <c r="LJF8" s="215"/>
      <c r="LJG8" s="215"/>
      <c r="LJH8" s="215"/>
      <c r="LJI8" s="215"/>
      <c r="LJJ8" s="215"/>
      <c r="LJK8" s="215"/>
      <c r="LJL8" s="215"/>
      <c r="LJM8" s="215"/>
      <c r="LJN8" s="215"/>
      <c r="LJO8" s="215"/>
      <c r="LJP8" s="215"/>
      <c r="LJQ8" s="215"/>
      <c r="LJR8" s="215"/>
      <c r="LJS8" s="215"/>
      <c r="LJT8" s="215"/>
      <c r="LJU8" s="215"/>
      <c r="LJV8" s="215"/>
      <c r="LJW8" s="215"/>
      <c r="LJX8" s="215"/>
      <c r="LJY8" s="215"/>
      <c r="LJZ8" s="215"/>
      <c r="LKA8" s="215"/>
      <c r="LKB8" s="215"/>
      <c r="LKC8" s="215"/>
      <c r="LKD8" s="215"/>
      <c r="LKE8" s="215"/>
      <c r="LKF8" s="215"/>
      <c r="LKG8" s="215"/>
      <c r="LKH8" s="215"/>
      <c r="LKI8" s="215"/>
      <c r="LKJ8" s="215"/>
      <c r="LKK8" s="215"/>
      <c r="LKL8" s="215"/>
      <c r="LKM8" s="215"/>
      <c r="LKN8" s="215"/>
      <c r="LKO8" s="215"/>
      <c r="LKP8" s="215"/>
      <c r="LKQ8" s="215"/>
      <c r="LKR8" s="215"/>
      <c r="LKS8" s="215"/>
      <c r="LKT8" s="215"/>
      <c r="LKU8" s="215"/>
      <c r="LKV8" s="215"/>
      <c r="LKW8" s="215"/>
      <c r="LKX8" s="215"/>
      <c r="LKY8" s="215"/>
      <c r="LKZ8" s="215"/>
      <c r="LLA8" s="215"/>
      <c r="LLB8" s="215"/>
      <c r="LLC8" s="215"/>
      <c r="LLD8" s="215"/>
      <c r="LLE8" s="215"/>
      <c r="LLF8" s="215"/>
      <c r="LLG8" s="215"/>
      <c r="LLH8" s="215"/>
      <c r="LLI8" s="215"/>
      <c r="LLJ8" s="215"/>
      <c r="LLK8" s="215"/>
      <c r="LLL8" s="215"/>
      <c r="LLM8" s="215"/>
      <c r="LLN8" s="215"/>
      <c r="LLO8" s="215"/>
      <c r="LLP8" s="215"/>
      <c r="LLQ8" s="215"/>
      <c r="LLR8" s="215"/>
      <c r="LLS8" s="215"/>
      <c r="LLT8" s="215"/>
      <c r="LLU8" s="215"/>
      <c r="LLV8" s="215"/>
      <c r="LLW8" s="215"/>
      <c r="LLX8" s="215"/>
      <c r="LLY8" s="215"/>
      <c r="LLZ8" s="215"/>
      <c r="LMA8" s="215"/>
      <c r="LMB8" s="215"/>
      <c r="LMC8" s="215"/>
      <c r="LMD8" s="215"/>
      <c r="LME8" s="215"/>
      <c r="LMF8" s="215"/>
      <c r="LMG8" s="215"/>
      <c r="LMH8" s="215"/>
      <c r="LMI8" s="215"/>
      <c r="LMJ8" s="215"/>
      <c r="LMK8" s="215"/>
      <c r="LML8" s="215"/>
      <c r="LMM8" s="215"/>
      <c r="LMN8" s="215"/>
      <c r="LMO8" s="215"/>
      <c r="LMP8" s="215"/>
      <c r="LMQ8" s="215"/>
      <c r="LMR8" s="215"/>
      <c r="LMS8" s="215"/>
      <c r="LMT8" s="215"/>
      <c r="LMU8" s="215"/>
      <c r="LMV8" s="215"/>
      <c r="LMW8" s="215"/>
      <c r="LMX8" s="215"/>
      <c r="LMY8" s="215"/>
      <c r="LMZ8" s="215"/>
      <c r="LNA8" s="215"/>
      <c r="LNB8" s="215"/>
      <c r="LNC8" s="215"/>
      <c r="LND8" s="215"/>
      <c r="LNE8" s="215"/>
      <c r="LNF8" s="215"/>
      <c r="LNG8" s="215"/>
      <c r="LNH8" s="215"/>
      <c r="LNI8" s="215"/>
      <c r="LNJ8" s="215"/>
      <c r="LNK8" s="215"/>
      <c r="LNL8" s="215"/>
      <c r="LNM8" s="215"/>
      <c r="LNN8" s="215"/>
      <c r="LNO8" s="215"/>
      <c r="LNP8" s="215"/>
      <c r="LNQ8" s="215"/>
      <c r="LNR8" s="215"/>
      <c r="LNS8" s="215"/>
      <c r="LNT8" s="215"/>
      <c r="LNU8" s="215"/>
      <c r="LNV8" s="215"/>
      <c r="LNW8" s="215"/>
      <c r="LNX8" s="215"/>
      <c r="LNY8" s="215"/>
      <c r="LNZ8" s="215"/>
      <c r="LOA8" s="215"/>
      <c r="LOB8" s="215"/>
      <c r="LOC8" s="215"/>
      <c r="LOD8" s="215"/>
      <c r="LOE8" s="215"/>
      <c r="LOF8" s="215"/>
      <c r="LOG8" s="215"/>
      <c r="LOH8" s="215"/>
      <c r="LOI8" s="215"/>
      <c r="LOJ8" s="215"/>
      <c r="LOK8" s="215"/>
      <c r="LOL8" s="215"/>
      <c r="LOM8" s="215"/>
      <c r="LON8" s="215"/>
      <c r="LOO8" s="215"/>
      <c r="LOP8" s="215"/>
      <c r="LOQ8" s="215"/>
      <c r="LOR8" s="215"/>
      <c r="LOS8" s="215"/>
      <c r="LOT8" s="215"/>
      <c r="LOU8" s="215"/>
      <c r="LOV8" s="215"/>
      <c r="LOW8" s="215"/>
      <c r="LOX8" s="215"/>
      <c r="LOY8" s="215"/>
      <c r="LOZ8" s="215"/>
      <c r="LPA8" s="215"/>
      <c r="LPB8" s="215"/>
      <c r="LPC8" s="215"/>
      <c r="LPD8" s="215"/>
      <c r="LPE8" s="215"/>
      <c r="LPF8" s="215"/>
      <c r="LPG8" s="215"/>
      <c r="LPH8" s="215"/>
      <c r="LPI8" s="215"/>
      <c r="LPJ8" s="215"/>
      <c r="LPK8" s="215"/>
      <c r="LPL8" s="215"/>
      <c r="LPM8" s="215"/>
      <c r="LPN8" s="215"/>
      <c r="LPO8" s="215"/>
      <c r="LPP8" s="215"/>
      <c r="LPQ8" s="215"/>
      <c r="LPR8" s="215"/>
      <c r="LPS8" s="215"/>
      <c r="LPT8" s="215"/>
      <c r="LPU8" s="215"/>
      <c r="LPV8" s="215"/>
      <c r="LPW8" s="215"/>
      <c r="LPX8" s="215"/>
      <c r="LPY8" s="215"/>
      <c r="LPZ8" s="215"/>
      <c r="LQA8" s="215"/>
      <c r="LQB8" s="215"/>
      <c r="LQC8" s="215"/>
      <c r="LQD8" s="215"/>
      <c r="LQE8" s="215"/>
      <c r="LQF8" s="215"/>
      <c r="LQG8" s="215"/>
      <c r="LQH8" s="215"/>
      <c r="LQI8" s="215"/>
      <c r="LQJ8" s="215"/>
      <c r="LQK8" s="215"/>
      <c r="LQL8" s="215"/>
      <c r="LQM8" s="215"/>
      <c r="LQN8" s="215"/>
      <c r="LQO8" s="215"/>
      <c r="LQP8" s="215"/>
      <c r="LQQ8" s="215"/>
      <c r="LQR8" s="215"/>
      <c r="LQS8" s="215"/>
      <c r="LQT8" s="215"/>
      <c r="LQU8" s="215"/>
      <c r="LQV8" s="215"/>
      <c r="LQW8" s="215"/>
      <c r="LQX8" s="215"/>
      <c r="LQY8" s="215"/>
      <c r="LQZ8" s="215"/>
      <c r="LRA8" s="215"/>
      <c r="LRB8" s="215"/>
      <c r="LRC8" s="215"/>
      <c r="LRD8" s="215"/>
      <c r="LRE8" s="215"/>
      <c r="LRF8" s="215"/>
      <c r="LRG8" s="215"/>
      <c r="LRH8" s="215"/>
      <c r="LRI8" s="215"/>
      <c r="LRJ8" s="215"/>
      <c r="LRK8" s="215"/>
      <c r="LRL8" s="215"/>
      <c r="LRM8" s="215"/>
      <c r="LRN8" s="215"/>
      <c r="LRO8" s="215"/>
      <c r="LRP8" s="215"/>
      <c r="LRQ8" s="215"/>
      <c r="LRR8" s="215"/>
      <c r="LRS8" s="215"/>
      <c r="LRT8" s="215"/>
      <c r="LRU8" s="215"/>
      <c r="LRV8" s="215"/>
      <c r="LRW8" s="215"/>
      <c r="LRX8" s="215"/>
      <c r="LRY8" s="215"/>
      <c r="LRZ8" s="215"/>
      <c r="LSA8" s="215"/>
      <c r="LSB8" s="215"/>
      <c r="LSC8" s="215"/>
      <c r="LSD8" s="215"/>
      <c r="LSE8" s="215"/>
      <c r="LSF8" s="215"/>
      <c r="LSG8" s="215"/>
      <c r="LSH8" s="215"/>
      <c r="LSI8" s="215"/>
      <c r="LSJ8" s="215"/>
      <c r="LSK8" s="215"/>
      <c r="LSL8" s="215"/>
      <c r="LSM8" s="215"/>
      <c r="LSN8" s="215"/>
      <c r="LSO8" s="215"/>
      <c r="LSP8" s="215"/>
      <c r="LSQ8" s="215"/>
      <c r="LSR8" s="215"/>
      <c r="LSS8" s="215"/>
      <c r="LST8" s="215"/>
      <c r="LSU8" s="215"/>
      <c r="LSV8" s="215"/>
      <c r="LSW8" s="215"/>
      <c r="LSX8" s="215"/>
      <c r="LSY8" s="215"/>
      <c r="LSZ8" s="215"/>
      <c r="LTA8" s="215"/>
      <c r="LTB8" s="215"/>
      <c r="LTC8" s="215"/>
      <c r="LTD8" s="215"/>
      <c r="LTE8" s="215"/>
      <c r="LTF8" s="215"/>
      <c r="LTG8" s="215"/>
      <c r="LTH8" s="215"/>
      <c r="LTI8" s="215"/>
      <c r="LTJ8" s="215"/>
      <c r="LTK8" s="215"/>
      <c r="LTL8" s="215"/>
      <c r="LTM8" s="215"/>
      <c r="LTN8" s="215"/>
      <c r="LTO8" s="215"/>
      <c r="LTP8" s="215"/>
      <c r="LTQ8" s="215"/>
      <c r="LTR8" s="215"/>
      <c r="LTS8" s="215"/>
      <c r="LTT8" s="215"/>
      <c r="LTU8" s="215"/>
      <c r="LTV8" s="215"/>
      <c r="LTW8" s="215"/>
      <c r="LTX8" s="215"/>
      <c r="LTY8" s="215"/>
      <c r="LTZ8" s="215"/>
      <c r="LUA8" s="215"/>
      <c r="LUB8" s="215"/>
      <c r="LUC8" s="215"/>
      <c r="LUD8" s="215"/>
      <c r="LUE8" s="215"/>
      <c r="LUF8" s="215"/>
      <c r="LUG8" s="215"/>
      <c r="LUH8" s="215"/>
      <c r="LUI8" s="215"/>
      <c r="LUJ8" s="215"/>
      <c r="LUK8" s="215"/>
      <c r="LUL8" s="215"/>
      <c r="LUM8" s="215"/>
      <c r="LUN8" s="215"/>
      <c r="LUO8" s="215"/>
      <c r="LUP8" s="215"/>
      <c r="LUQ8" s="215"/>
      <c r="LUR8" s="215"/>
      <c r="LUS8" s="215"/>
      <c r="LUT8" s="215"/>
      <c r="LUU8" s="215"/>
      <c r="LUV8" s="215"/>
      <c r="LUW8" s="215"/>
      <c r="LUX8" s="215"/>
      <c r="LUY8" s="215"/>
      <c r="LUZ8" s="215"/>
      <c r="LVA8" s="215"/>
      <c r="LVB8" s="215"/>
      <c r="LVC8" s="215"/>
      <c r="LVD8" s="215"/>
      <c r="LVE8" s="215"/>
      <c r="LVF8" s="215"/>
      <c r="LVG8" s="215"/>
      <c r="LVH8" s="215"/>
      <c r="LVI8" s="215"/>
      <c r="LVJ8" s="215"/>
      <c r="LVK8" s="215"/>
      <c r="LVL8" s="215"/>
      <c r="LVM8" s="215"/>
      <c r="LVN8" s="215"/>
      <c r="LVO8" s="215"/>
      <c r="LVP8" s="215"/>
      <c r="LVQ8" s="215"/>
      <c r="LVR8" s="215"/>
      <c r="LVS8" s="215"/>
      <c r="LVT8" s="215"/>
      <c r="LVU8" s="215"/>
      <c r="LVV8" s="215"/>
      <c r="LVW8" s="215"/>
      <c r="LVX8" s="215"/>
      <c r="LVY8" s="215"/>
      <c r="LVZ8" s="215"/>
      <c r="LWA8" s="215"/>
      <c r="LWB8" s="215"/>
      <c r="LWC8" s="215"/>
      <c r="LWD8" s="215"/>
      <c r="LWE8" s="215"/>
      <c r="LWF8" s="215"/>
      <c r="LWG8" s="215"/>
      <c r="LWH8" s="215"/>
      <c r="LWI8" s="215"/>
      <c r="LWJ8" s="215"/>
      <c r="LWK8" s="215"/>
      <c r="LWL8" s="215"/>
      <c r="LWM8" s="215"/>
      <c r="LWN8" s="215"/>
      <c r="LWO8" s="215"/>
      <c r="LWP8" s="215"/>
      <c r="LWQ8" s="215"/>
      <c r="LWR8" s="215"/>
      <c r="LWS8" s="215"/>
      <c r="LWT8" s="215"/>
      <c r="LWU8" s="215"/>
      <c r="LWV8" s="215"/>
      <c r="LWW8" s="215"/>
      <c r="LWX8" s="215"/>
      <c r="LWY8" s="215"/>
      <c r="LWZ8" s="215"/>
      <c r="LXA8" s="215"/>
      <c r="LXB8" s="215"/>
      <c r="LXC8" s="215"/>
      <c r="LXD8" s="215"/>
      <c r="LXE8" s="215"/>
      <c r="LXF8" s="215"/>
      <c r="LXG8" s="215"/>
      <c r="LXH8" s="215"/>
      <c r="LXI8" s="215"/>
      <c r="LXJ8" s="215"/>
      <c r="LXK8" s="215"/>
      <c r="LXL8" s="215"/>
      <c r="LXM8" s="215"/>
      <c r="LXN8" s="215"/>
      <c r="LXO8" s="215"/>
      <c r="LXP8" s="215"/>
      <c r="LXQ8" s="215"/>
      <c r="LXR8" s="215"/>
      <c r="LXS8" s="215"/>
      <c r="LXT8" s="215"/>
      <c r="LXU8" s="215"/>
      <c r="LXV8" s="215"/>
      <c r="LXW8" s="215"/>
      <c r="LXX8" s="215"/>
      <c r="LXY8" s="215"/>
      <c r="LXZ8" s="215"/>
      <c r="LYA8" s="215"/>
      <c r="LYB8" s="215"/>
      <c r="LYC8" s="215"/>
      <c r="LYD8" s="215"/>
      <c r="LYE8" s="215"/>
      <c r="LYF8" s="215"/>
      <c r="LYG8" s="215"/>
      <c r="LYH8" s="215"/>
      <c r="LYI8" s="215"/>
      <c r="LYJ8" s="215"/>
      <c r="LYK8" s="215"/>
      <c r="LYL8" s="215"/>
      <c r="LYM8" s="215"/>
      <c r="LYN8" s="215"/>
      <c r="LYO8" s="215"/>
      <c r="LYP8" s="215"/>
      <c r="LYQ8" s="215"/>
      <c r="LYR8" s="215"/>
      <c r="LYS8" s="215"/>
      <c r="LYT8" s="215"/>
      <c r="LYU8" s="215"/>
      <c r="LYV8" s="215"/>
      <c r="LYW8" s="215"/>
      <c r="LYX8" s="215"/>
      <c r="LYY8" s="215"/>
      <c r="LYZ8" s="215"/>
      <c r="LZA8" s="215"/>
      <c r="LZB8" s="215"/>
      <c r="LZC8" s="215"/>
      <c r="LZD8" s="215"/>
      <c r="LZE8" s="215"/>
      <c r="LZF8" s="215"/>
      <c r="LZG8" s="215"/>
      <c r="LZH8" s="215"/>
      <c r="LZI8" s="215"/>
      <c r="LZJ8" s="215"/>
      <c r="LZK8" s="215"/>
      <c r="LZL8" s="215"/>
      <c r="LZM8" s="215"/>
      <c r="LZN8" s="215"/>
      <c r="LZO8" s="215"/>
      <c r="LZP8" s="215"/>
      <c r="LZQ8" s="215"/>
      <c r="LZR8" s="215"/>
      <c r="LZS8" s="215"/>
      <c r="LZT8" s="215"/>
      <c r="LZU8" s="215"/>
      <c r="LZV8" s="215"/>
      <c r="LZW8" s="215"/>
      <c r="LZX8" s="215"/>
      <c r="LZY8" s="215"/>
      <c r="LZZ8" s="215"/>
      <c r="MAA8" s="215"/>
      <c r="MAB8" s="215"/>
      <c r="MAC8" s="215"/>
      <c r="MAD8" s="215"/>
      <c r="MAE8" s="215"/>
      <c r="MAF8" s="215"/>
      <c r="MAG8" s="215"/>
      <c r="MAH8" s="215"/>
      <c r="MAI8" s="215"/>
      <c r="MAJ8" s="215"/>
      <c r="MAK8" s="215"/>
      <c r="MAL8" s="215"/>
      <c r="MAM8" s="215"/>
      <c r="MAN8" s="215"/>
      <c r="MAO8" s="215"/>
      <c r="MAP8" s="215"/>
      <c r="MAQ8" s="215"/>
      <c r="MAR8" s="215"/>
      <c r="MAS8" s="215"/>
      <c r="MAT8" s="215"/>
      <c r="MAU8" s="215"/>
      <c r="MAV8" s="215"/>
      <c r="MAW8" s="215"/>
      <c r="MAX8" s="215"/>
      <c r="MAY8" s="215"/>
      <c r="MAZ8" s="215"/>
      <c r="MBA8" s="215"/>
      <c r="MBB8" s="215"/>
      <c r="MBC8" s="215"/>
      <c r="MBD8" s="215"/>
      <c r="MBE8" s="215"/>
      <c r="MBF8" s="215"/>
      <c r="MBG8" s="215"/>
      <c r="MBH8" s="215"/>
      <c r="MBI8" s="215"/>
      <c r="MBJ8" s="215"/>
      <c r="MBK8" s="215"/>
      <c r="MBL8" s="215"/>
      <c r="MBM8" s="215"/>
      <c r="MBN8" s="215"/>
      <c r="MBO8" s="215"/>
      <c r="MBP8" s="215"/>
      <c r="MBQ8" s="215"/>
      <c r="MBR8" s="215"/>
      <c r="MBS8" s="215"/>
      <c r="MBT8" s="215"/>
      <c r="MBU8" s="215"/>
      <c r="MBV8" s="215"/>
      <c r="MBW8" s="215"/>
      <c r="MBX8" s="215"/>
      <c r="MBY8" s="215"/>
      <c r="MBZ8" s="215"/>
      <c r="MCA8" s="215"/>
      <c r="MCB8" s="215"/>
      <c r="MCC8" s="215"/>
      <c r="MCD8" s="215"/>
      <c r="MCE8" s="215"/>
      <c r="MCF8" s="215"/>
      <c r="MCG8" s="215"/>
      <c r="MCH8" s="215"/>
      <c r="MCI8" s="215"/>
      <c r="MCJ8" s="215"/>
      <c r="MCK8" s="215"/>
      <c r="MCL8" s="215"/>
      <c r="MCM8" s="215"/>
      <c r="MCN8" s="215"/>
      <c r="MCO8" s="215"/>
      <c r="MCP8" s="215"/>
      <c r="MCQ8" s="215"/>
      <c r="MCR8" s="215"/>
      <c r="MCS8" s="215"/>
      <c r="MCT8" s="215"/>
      <c r="MCU8" s="215"/>
      <c r="MCV8" s="215"/>
      <c r="MCW8" s="215"/>
      <c r="MCX8" s="215"/>
      <c r="MCY8" s="215"/>
      <c r="MCZ8" s="215"/>
      <c r="MDA8" s="215"/>
      <c r="MDB8" s="215"/>
      <c r="MDC8" s="215"/>
      <c r="MDD8" s="215"/>
      <c r="MDE8" s="215"/>
      <c r="MDF8" s="215"/>
      <c r="MDG8" s="215"/>
      <c r="MDH8" s="215"/>
      <c r="MDI8" s="215"/>
      <c r="MDJ8" s="215"/>
      <c r="MDK8" s="215"/>
      <c r="MDL8" s="215"/>
      <c r="MDM8" s="215"/>
      <c r="MDN8" s="215"/>
      <c r="MDO8" s="215"/>
      <c r="MDP8" s="215"/>
      <c r="MDQ8" s="215"/>
      <c r="MDR8" s="215"/>
      <c r="MDS8" s="215"/>
      <c r="MDT8" s="215"/>
      <c r="MDU8" s="215"/>
      <c r="MDV8" s="215"/>
      <c r="MDW8" s="215"/>
      <c r="MDX8" s="215"/>
      <c r="MDY8" s="215"/>
      <c r="MDZ8" s="215"/>
      <c r="MEA8" s="215"/>
      <c r="MEB8" s="215"/>
      <c r="MEC8" s="215"/>
      <c r="MED8" s="215"/>
      <c r="MEE8" s="215"/>
      <c r="MEF8" s="215"/>
      <c r="MEG8" s="215"/>
      <c r="MEH8" s="215"/>
      <c r="MEI8" s="215"/>
      <c r="MEJ8" s="215"/>
      <c r="MEK8" s="215"/>
      <c r="MEL8" s="215"/>
      <c r="MEM8" s="215"/>
      <c r="MEN8" s="215"/>
      <c r="MEO8" s="215"/>
      <c r="MEP8" s="215"/>
      <c r="MEQ8" s="215"/>
      <c r="MER8" s="215"/>
      <c r="MES8" s="215"/>
      <c r="MET8" s="215"/>
      <c r="MEU8" s="215"/>
      <c r="MEV8" s="215"/>
      <c r="MEW8" s="215"/>
      <c r="MEX8" s="215"/>
      <c r="MEY8" s="215"/>
      <c r="MEZ8" s="215"/>
      <c r="MFA8" s="215"/>
      <c r="MFB8" s="215"/>
      <c r="MFC8" s="215"/>
      <c r="MFD8" s="215"/>
      <c r="MFE8" s="215"/>
      <c r="MFF8" s="215"/>
      <c r="MFG8" s="215"/>
      <c r="MFH8" s="215"/>
      <c r="MFI8" s="215"/>
      <c r="MFJ8" s="215"/>
      <c r="MFK8" s="215"/>
      <c r="MFL8" s="215"/>
      <c r="MFM8" s="215"/>
      <c r="MFN8" s="215"/>
      <c r="MFO8" s="215"/>
      <c r="MFP8" s="215"/>
      <c r="MFQ8" s="215"/>
      <c r="MFR8" s="215"/>
      <c r="MFS8" s="215"/>
      <c r="MFT8" s="215"/>
      <c r="MFU8" s="215"/>
      <c r="MFV8" s="215"/>
      <c r="MFW8" s="215"/>
      <c r="MFX8" s="215"/>
      <c r="MFY8" s="215"/>
      <c r="MFZ8" s="215"/>
      <c r="MGA8" s="215"/>
      <c r="MGB8" s="215"/>
      <c r="MGC8" s="215"/>
      <c r="MGD8" s="215"/>
      <c r="MGE8" s="215"/>
      <c r="MGF8" s="215"/>
      <c r="MGG8" s="215"/>
      <c r="MGH8" s="215"/>
      <c r="MGI8" s="215"/>
      <c r="MGJ8" s="215"/>
      <c r="MGK8" s="215"/>
      <c r="MGL8" s="215"/>
      <c r="MGM8" s="215"/>
      <c r="MGN8" s="215"/>
      <c r="MGO8" s="215"/>
      <c r="MGP8" s="215"/>
      <c r="MGQ8" s="215"/>
      <c r="MGR8" s="215"/>
      <c r="MGS8" s="215"/>
      <c r="MGT8" s="215"/>
      <c r="MGU8" s="215"/>
      <c r="MGV8" s="215"/>
      <c r="MGW8" s="215"/>
      <c r="MGX8" s="215"/>
      <c r="MGY8" s="215"/>
      <c r="MGZ8" s="215"/>
      <c r="MHA8" s="215"/>
      <c r="MHB8" s="215"/>
      <c r="MHC8" s="215"/>
      <c r="MHD8" s="215"/>
      <c r="MHE8" s="215"/>
      <c r="MHF8" s="215"/>
      <c r="MHG8" s="215"/>
      <c r="MHH8" s="215"/>
      <c r="MHI8" s="215"/>
      <c r="MHJ8" s="215"/>
      <c r="MHK8" s="215"/>
      <c r="MHL8" s="215"/>
      <c r="MHM8" s="215"/>
      <c r="MHN8" s="215"/>
      <c r="MHO8" s="215"/>
      <c r="MHP8" s="215"/>
      <c r="MHQ8" s="215"/>
      <c r="MHR8" s="215"/>
      <c r="MHS8" s="215"/>
      <c r="MHT8" s="215"/>
      <c r="MHU8" s="215"/>
      <c r="MHV8" s="215"/>
      <c r="MHW8" s="215"/>
      <c r="MHX8" s="215"/>
      <c r="MHY8" s="215"/>
      <c r="MHZ8" s="215"/>
      <c r="MIA8" s="215"/>
      <c r="MIB8" s="215"/>
      <c r="MIC8" s="215"/>
      <c r="MID8" s="215"/>
      <c r="MIE8" s="215"/>
      <c r="MIF8" s="215"/>
      <c r="MIG8" s="215"/>
      <c r="MIH8" s="215"/>
      <c r="MII8" s="215"/>
      <c r="MIJ8" s="215"/>
      <c r="MIK8" s="215"/>
      <c r="MIL8" s="215"/>
      <c r="MIM8" s="215"/>
      <c r="MIN8" s="215"/>
      <c r="MIO8" s="215"/>
      <c r="MIP8" s="215"/>
      <c r="MIQ8" s="215"/>
      <c r="MIR8" s="215"/>
      <c r="MIS8" s="215"/>
      <c r="MIT8" s="215"/>
      <c r="MIU8" s="215"/>
      <c r="MIV8" s="215"/>
      <c r="MIW8" s="215"/>
      <c r="MIX8" s="215"/>
      <c r="MIY8" s="215"/>
      <c r="MIZ8" s="215"/>
      <c r="MJA8" s="215"/>
      <c r="MJB8" s="215"/>
      <c r="MJC8" s="215"/>
      <c r="MJD8" s="215"/>
      <c r="MJE8" s="215"/>
      <c r="MJF8" s="215"/>
      <c r="MJG8" s="215"/>
      <c r="MJH8" s="215"/>
      <c r="MJI8" s="215"/>
      <c r="MJJ8" s="215"/>
      <c r="MJK8" s="215"/>
      <c r="MJL8" s="215"/>
      <c r="MJM8" s="215"/>
      <c r="MJN8" s="215"/>
      <c r="MJO8" s="215"/>
      <c r="MJP8" s="215"/>
      <c r="MJQ8" s="215"/>
      <c r="MJR8" s="215"/>
      <c r="MJS8" s="215"/>
      <c r="MJT8" s="215"/>
      <c r="MJU8" s="215"/>
      <c r="MJV8" s="215"/>
      <c r="MJW8" s="215"/>
      <c r="MJX8" s="215"/>
      <c r="MJY8" s="215"/>
      <c r="MJZ8" s="215"/>
      <c r="MKA8" s="215"/>
      <c r="MKB8" s="215"/>
      <c r="MKC8" s="215"/>
      <c r="MKD8" s="215"/>
      <c r="MKE8" s="215"/>
      <c r="MKF8" s="215"/>
      <c r="MKG8" s="215"/>
      <c r="MKH8" s="215"/>
      <c r="MKI8" s="215"/>
      <c r="MKJ8" s="215"/>
      <c r="MKK8" s="215"/>
      <c r="MKL8" s="215"/>
      <c r="MKM8" s="215"/>
      <c r="MKN8" s="215"/>
      <c r="MKO8" s="215"/>
      <c r="MKP8" s="215"/>
      <c r="MKQ8" s="215"/>
      <c r="MKR8" s="215"/>
      <c r="MKS8" s="215"/>
      <c r="MKT8" s="215"/>
      <c r="MKU8" s="215"/>
      <c r="MKV8" s="215"/>
      <c r="MKW8" s="215"/>
      <c r="MKX8" s="215"/>
      <c r="MKY8" s="215"/>
      <c r="MKZ8" s="215"/>
      <c r="MLA8" s="215"/>
      <c r="MLB8" s="215"/>
      <c r="MLC8" s="215"/>
      <c r="MLD8" s="215"/>
      <c r="MLE8" s="215"/>
      <c r="MLF8" s="215"/>
      <c r="MLG8" s="215"/>
      <c r="MLH8" s="215"/>
      <c r="MLI8" s="215"/>
      <c r="MLJ8" s="215"/>
      <c r="MLK8" s="215"/>
      <c r="MLL8" s="215"/>
      <c r="MLM8" s="215"/>
      <c r="MLN8" s="215"/>
      <c r="MLO8" s="215"/>
      <c r="MLP8" s="215"/>
      <c r="MLQ8" s="215"/>
      <c r="MLR8" s="215"/>
      <c r="MLS8" s="215"/>
      <c r="MLT8" s="215"/>
      <c r="MLU8" s="215"/>
      <c r="MLV8" s="215"/>
      <c r="MLW8" s="215"/>
      <c r="MLX8" s="215"/>
      <c r="MLY8" s="215"/>
      <c r="MLZ8" s="215"/>
      <c r="MMA8" s="215"/>
      <c r="MMB8" s="215"/>
      <c r="MMC8" s="215"/>
      <c r="MMD8" s="215"/>
      <c r="MME8" s="215"/>
      <c r="MMF8" s="215"/>
      <c r="MMG8" s="215"/>
      <c r="MMH8" s="215"/>
      <c r="MMI8" s="215"/>
      <c r="MMJ8" s="215"/>
      <c r="MMK8" s="215"/>
      <c r="MML8" s="215"/>
      <c r="MMM8" s="215"/>
      <c r="MMN8" s="215"/>
      <c r="MMO8" s="215"/>
      <c r="MMP8" s="215"/>
      <c r="MMQ8" s="215"/>
      <c r="MMR8" s="215"/>
      <c r="MMS8" s="215"/>
      <c r="MMT8" s="215"/>
      <c r="MMU8" s="215"/>
      <c r="MMV8" s="215"/>
      <c r="MMW8" s="215"/>
      <c r="MMX8" s="215"/>
      <c r="MMY8" s="215"/>
      <c r="MMZ8" s="215"/>
      <c r="MNA8" s="215"/>
      <c r="MNB8" s="215"/>
      <c r="MNC8" s="215"/>
      <c r="MND8" s="215"/>
      <c r="MNE8" s="215"/>
      <c r="MNF8" s="215"/>
      <c r="MNG8" s="215"/>
      <c r="MNH8" s="215"/>
      <c r="MNI8" s="215"/>
      <c r="MNJ8" s="215"/>
      <c r="MNK8" s="215"/>
      <c r="MNL8" s="215"/>
      <c r="MNM8" s="215"/>
      <c r="MNN8" s="215"/>
      <c r="MNO8" s="215"/>
      <c r="MNP8" s="215"/>
      <c r="MNQ8" s="215"/>
      <c r="MNR8" s="215"/>
      <c r="MNS8" s="215"/>
      <c r="MNT8" s="215"/>
      <c r="MNU8" s="215"/>
      <c r="MNV8" s="215"/>
      <c r="MNW8" s="215"/>
      <c r="MNX8" s="215"/>
      <c r="MNY8" s="215"/>
      <c r="MNZ8" s="215"/>
      <c r="MOA8" s="215"/>
      <c r="MOB8" s="215"/>
      <c r="MOC8" s="215"/>
      <c r="MOD8" s="215"/>
      <c r="MOE8" s="215"/>
      <c r="MOF8" s="215"/>
      <c r="MOG8" s="215"/>
      <c r="MOH8" s="215"/>
      <c r="MOI8" s="215"/>
      <c r="MOJ8" s="215"/>
      <c r="MOK8" s="215"/>
      <c r="MOL8" s="215"/>
      <c r="MOM8" s="215"/>
      <c r="MON8" s="215"/>
      <c r="MOO8" s="215"/>
      <c r="MOP8" s="215"/>
      <c r="MOQ8" s="215"/>
      <c r="MOR8" s="215"/>
      <c r="MOS8" s="215"/>
      <c r="MOT8" s="215"/>
      <c r="MOU8" s="215"/>
      <c r="MOV8" s="215"/>
      <c r="MOW8" s="215"/>
      <c r="MOX8" s="215"/>
      <c r="MOY8" s="215"/>
      <c r="MOZ8" s="215"/>
      <c r="MPA8" s="215"/>
      <c r="MPB8" s="215"/>
      <c r="MPC8" s="215"/>
      <c r="MPD8" s="215"/>
      <c r="MPE8" s="215"/>
      <c r="MPF8" s="215"/>
      <c r="MPG8" s="215"/>
      <c r="MPH8" s="215"/>
      <c r="MPI8" s="215"/>
      <c r="MPJ8" s="215"/>
      <c r="MPK8" s="215"/>
      <c r="MPL8" s="215"/>
      <c r="MPM8" s="215"/>
      <c r="MPN8" s="215"/>
      <c r="MPO8" s="215"/>
      <c r="MPP8" s="215"/>
      <c r="MPQ8" s="215"/>
      <c r="MPR8" s="215"/>
      <c r="MPS8" s="215"/>
      <c r="MPT8" s="215"/>
      <c r="MPU8" s="215"/>
      <c r="MPV8" s="215"/>
      <c r="MPW8" s="215"/>
      <c r="MPX8" s="215"/>
      <c r="MPY8" s="215"/>
      <c r="MPZ8" s="215"/>
      <c r="MQA8" s="215"/>
      <c r="MQB8" s="215"/>
      <c r="MQC8" s="215"/>
      <c r="MQD8" s="215"/>
      <c r="MQE8" s="215"/>
      <c r="MQF8" s="215"/>
      <c r="MQG8" s="215"/>
      <c r="MQH8" s="215"/>
      <c r="MQI8" s="215"/>
      <c r="MQJ8" s="215"/>
      <c r="MQK8" s="215"/>
      <c r="MQL8" s="215"/>
      <c r="MQM8" s="215"/>
      <c r="MQN8" s="215"/>
      <c r="MQO8" s="215"/>
      <c r="MQP8" s="215"/>
      <c r="MQQ8" s="215"/>
      <c r="MQR8" s="215"/>
      <c r="MQS8" s="215"/>
      <c r="MQT8" s="215"/>
      <c r="MQU8" s="215"/>
      <c r="MQV8" s="215"/>
      <c r="MQW8" s="215"/>
      <c r="MQX8" s="215"/>
      <c r="MQY8" s="215"/>
      <c r="MQZ8" s="215"/>
      <c r="MRA8" s="215"/>
      <c r="MRB8" s="215"/>
      <c r="MRC8" s="215"/>
      <c r="MRD8" s="215"/>
      <c r="MRE8" s="215"/>
      <c r="MRF8" s="215"/>
      <c r="MRG8" s="215"/>
      <c r="MRH8" s="215"/>
      <c r="MRI8" s="215"/>
      <c r="MRJ8" s="215"/>
      <c r="MRK8" s="215"/>
      <c r="MRL8" s="215"/>
      <c r="MRM8" s="215"/>
      <c r="MRN8" s="215"/>
      <c r="MRO8" s="215"/>
      <c r="MRP8" s="215"/>
      <c r="MRQ8" s="215"/>
      <c r="MRR8" s="215"/>
      <c r="MRS8" s="215"/>
      <c r="MRT8" s="215"/>
      <c r="MRU8" s="215"/>
      <c r="MRV8" s="215"/>
      <c r="MRW8" s="215"/>
      <c r="MRX8" s="215"/>
      <c r="MRY8" s="215"/>
      <c r="MRZ8" s="215"/>
      <c r="MSA8" s="215"/>
      <c r="MSB8" s="215"/>
      <c r="MSC8" s="215"/>
      <c r="MSD8" s="215"/>
      <c r="MSE8" s="215"/>
      <c r="MSF8" s="215"/>
      <c r="MSG8" s="215"/>
      <c r="MSH8" s="215"/>
      <c r="MSI8" s="215"/>
      <c r="MSJ8" s="215"/>
      <c r="MSK8" s="215"/>
      <c r="MSL8" s="215"/>
      <c r="MSM8" s="215"/>
      <c r="MSN8" s="215"/>
      <c r="MSO8" s="215"/>
      <c r="MSP8" s="215"/>
      <c r="MSQ8" s="215"/>
      <c r="MSR8" s="215"/>
      <c r="MSS8" s="215"/>
      <c r="MST8" s="215"/>
      <c r="MSU8" s="215"/>
      <c r="MSV8" s="215"/>
      <c r="MSW8" s="215"/>
      <c r="MSX8" s="215"/>
      <c r="MSY8" s="215"/>
      <c r="MSZ8" s="215"/>
      <c r="MTA8" s="215"/>
      <c r="MTB8" s="215"/>
      <c r="MTC8" s="215"/>
      <c r="MTD8" s="215"/>
      <c r="MTE8" s="215"/>
      <c r="MTF8" s="215"/>
      <c r="MTG8" s="215"/>
      <c r="MTH8" s="215"/>
      <c r="MTI8" s="215"/>
      <c r="MTJ8" s="215"/>
      <c r="MTK8" s="215"/>
      <c r="MTL8" s="215"/>
      <c r="MTM8" s="215"/>
      <c r="MTN8" s="215"/>
      <c r="MTO8" s="215"/>
      <c r="MTP8" s="215"/>
      <c r="MTQ8" s="215"/>
      <c r="MTR8" s="215"/>
      <c r="MTS8" s="215"/>
      <c r="MTT8" s="215"/>
      <c r="MTU8" s="215"/>
      <c r="MTV8" s="215"/>
      <c r="MTW8" s="215"/>
      <c r="MTX8" s="215"/>
      <c r="MTY8" s="215"/>
      <c r="MTZ8" s="215"/>
      <c r="MUA8" s="215"/>
      <c r="MUB8" s="215"/>
      <c r="MUC8" s="215"/>
      <c r="MUD8" s="215"/>
      <c r="MUE8" s="215"/>
      <c r="MUF8" s="215"/>
      <c r="MUG8" s="215"/>
      <c r="MUH8" s="215"/>
      <c r="MUI8" s="215"/>
      <c r="MUJ8" s="215"/>
      <c r="MUK8" s="215"/>
      <c r="MUL8" s="215"/>
      <c r="MUM8" s="215"/>
      <c r="MUN8" s="215"/>
      <c r="MUO8" s="215"/>
      <c r="MUP8" s="215"/>
      <c r="MUQ8" s="215"/>
      <c r="MUR8" s="215"/>
      <c r="MUS8" s="215"/>
      <c r="MUT8" s="215"/>
      <c r="MUU8" s="215"/>
      <c r="MUV8" s="215"/>
      <c r="MUW8" s="215"/>
      <c r="MUX8" s="215"/>
      <c r="MUY8" s="215"/>
      <c r="MUZ8" s="215"/>
      <c r="MVA8" s="215"/>
      <c r="MVB8" s="215"/>
      <c r="MVC8" s="215"/>
      <c r="MVD8" s="215"/>
      <c r="MVE8" s="215"/>
      <c r="MVF8" s="215"/>
      <c r="MVG8" s="215"/>
      <c r="MVH8" s="215"/>
      <c r="MVI8" s="215"/>
      <c r="MVJ8" s="215"/>
      <c r="MVK8" s="215"/>
      <c r="MVL8" s="215"/>
      <c r="MVM8" s="215"/>
      <c r="MVN8" s="215"/>
      <c r="MVO8" s="215"/>
      <c r="MVP8" s="215"/>
      <c r="MVQ8" s="215"/>
      <c r="MVR8" s="215"/>
      <c r="MVS8" s="215"/>
      <c r="MVT8" s="215"/>
      <c r="MVU8" s="215"/>
      <c r="MVV8" s="215"/>
      <c r="MVW8" s="215"/>
      <c r="MVX8" s="215"/>
      <c r="MVY8" s="215"/>
      <c r="MVZ8" s="215"/>
      <c r="MWA8" s="215"/>
      <c r="MWB8" s="215"/>
      <c r="MWC8" s="215"/>
      <c r="MWD8" s="215"/>
      <c r="MWE8" s="215"/>
      <c r="MWF8" s="215"/>
      <c r="MWG8" s="215"/>
      <c r="MWH8" s="215"/>
      <c r="MWI8" s="215"/>
      <c r="MWJ8" s="215"/>
      <c r="MWK8" s="215"/>
      <c r="MWL8" s="215"/>
      <c r="MWM8" s="215"/>
      <c r="MWN8" s="215"/>
      <c r="MWO8" s="215"/>
      <c r="MWP8" s="215"/>
      <c r="MWQ8" s="215"/>
      <c r="MWR8" s="215"/>
      <c r="MWS8" s="215"/>
      <c r="MWT8" s="215"/>
      <c r="MWU8" s="215"/>
      <c r="MWV8" s="215"/>
      <c r="MWW8" s="215"/>
      <c r="MWX8" s="215"/>
      <c r="MWY8" s="215"/>
      <c r="MWZ8" s="215"/>
      <c r="MXA8" s="215"/>
      <c r="MXB8" s="215"/>
      <c r="MXC8" s="215"/>
      <c r="MXD8" s="215"/>
      <c r="MXE8" s="215"/>
      <c r="MXF8" s="215"/>
      <c r="MXG8" s="215"/>
      <c r="MXH8" s="215"/>
      <c r="MXI8" s="215"/>
      <c r="MXJ8" s="215"/>
      <c r="MXK8" s="215"/>
      <c r="MXL8" s="215"/>
      <c r="MXM8" s="215"/>
      <c r="MXN8" s="215"/>
      <c r="MXO8" s="215"/>
      <c r="MXP8" s="215"/>
      <c r="MXQ8" s="215"/>
      <c r="MXR8" s="215"/>
      <c r="MXS8" s="215"/>
      <c r="MXT8" s="215"/>
      <c r="MXU8" s="215"/>
      <c r="MXV8" s="215"/>
      <c r="MXW8" s="215"/>
      <c r="MXX8" s="215"/>
      <c r="MXY8" s="215"/>
      <c r="MXZ8" s="215"/>
      <c r="MYA8" s="215"/>
      <c r="MYB8" s="215"/>
      <c r="MYC8" s="215"/>
      <c r="MYD8" s="215"/>
      <c r="MYE8" s="215"/>
      <c r="MYF8" s="215"/>
      <c r="MYG8" s="215"/>
      <c r="MYH8" s="215"/>
      <c r="MYI8" s="215"/>
      <c r="MYJ8" s="215"/>
      <c r="MYK8" s="215"/>
      <c r="MYL8" s="215"/>
      <c r="MYM8" s="215"/>
      <c r="MYN8" s="215"/>
      <c r="MYO8" s="215"/>
      <c r="MYP8" s="215"/>
      <c r="MYQ8" s="215"/>
      <c r="MYR8" s="215"/>
      <c r="MYS8" s="215"/>
      <c r="MYT8" s="215"/>
      <c r="MYU8" s="215"/>
      <c r="MYV8" s="215"/>
      <c r="MYW8" s="215"/>
      <c r="MYX8" s="215"/>
      <c r="MYY8" s="215"/>
      <c r="MYZ8" s="215"/>
      <c r="MZA8" s="215"/>
      <c r="MZB8" s="215"/>
      <c r="MZC8" s="215"/>
      <c r="MZD8" s="215"/>
      <c r="MZE8" s="215"/>
      <c r="MZF8" s="215"/>
      <c r="MZG8" s="215"/>
      <c r="MZH8" s="215"/>
      <c r="MZI8" s="215"/>
      <c r="MZJ8" s="215"/>
      <c r="MZK8" s="215"/>
      <c r="MZL8" s="215"/>
      <c r="MZM8" s="215"/>
      <c r="MZN8" s="215"/>
      <c r="MZO8" s="215"/>
      <c r="MZP8" s="215"/>
      <c r="MZQ8" s="215"/>
      <c r="MZR8" s="215"/>
      <c r="MZS8" s="215"/>
      <c r="MZT8" s="215"/>
      <c r="MZU8" s="215"/>
      <c r="MZV8" s="215"/>
      <c r="MZW8" s="215"/>
      <c r="MZX8" s="215"/>
      <c r="MZY8" s="215"/>
      <c r="MZZ8" s="215"/>
      <c r="NAA8" s="215"/>
      <c r="NAB8" s="215"/>
      <c r="NAC8" s="215"/>
      <c r="NAD8" s="215"/>
      <c r="NAE8" s="215"/>
      <c r="NAF8" s="215"/>
      <c r="NAG8" s="215"/>
      <c r="NAH8" s="215"/>
      <c r="NAI8" s="215"/>
      <c r="NAJ8" s="215"/>
      <c r="NAK8" s="215"/>
      <c r="NAL8" s="215"/>
      <c r="NAM8" s="215"/>
      <c r="NAN8" s="215"/>
      <c r="NAO8" s="215"/>
      <c r="NAP8" s="215"/>
      <c r="NAQ8" s="215"/>
      <c r="NAR8" s="215"/>
      <c r="NAS8" s="215"/>
      <c r="NAT8" s="215"/>
      <c r="NAU8" s="215"/>
      <c r="NAV8" s="215"/>
      <c r="NAW8" s="215"/>
      <c r="NAX8" s="215"/>
      <c r="NAY8" s="215"/>
      <c r="NAZ8" s="215"/>
      <c r="NBA8" s="215"/>
      <c r="NBB8" s="215"/>
      <c r="NBC8" s="215"/>
      <c r="NBD8" s="215"/>
      <c r="NBE8" s="215"/>
      <c r="NBF8" s="215"/>
      <c r="NBG8" s="215"/>
      <c r="NBH8" s="215"/>
      <c r="NBI8" s="215"/>
      <c r="NBJ8" s="215"/>
      <c r="NBK8" s="215"/>
      <c r="NBL8" s="215"/>
      <c r="NBM8" s="215"/>
      <c r="NBN8" s="215"/>
      <c r="NBO8" s="215"/>
      <c r="NBP8" s="215"/>
      <c r="NBQ8" s="215"/>
      <c r="NBR8" s="215"/>
      <c r="NBS8" s="215"/>
      <c r="NBT8" s="215"/>
      <c r="NBU8" s="215"/>
      <c r="NBV8" s="215"/>
      <c r="NBW8" s="215"/>
      <c r="NBX8" s="215"/>
      <c r="NBY8" s="215"/>
      <c r="NBZ8" s="215"/>
      <c r="NCA8" s="215"/>
      <c r="NCB8" s="215"/>
      <c r="NCC8" s="215"/>
      <c r="NCD8" s="215"/>
      <c r="NCE8" s="215"/>
      <c r="NCF8" s="215"/>
      <c r="NCG8" s="215"/>
      <c r="NCH8" s="215"/>
      <c r="NCI8" s="215"/>
      <c r="NCJ8" s="215"/>
      <c r="NCK8" s="215"/>
      <c r="NCL8" s="215"/>
      <c r="NCM8" s="215"/>
      <c r="NCN8" s="215"/>
      <c r="NCO8" s="215"/>
      <c r="NCP8" s="215"/>
      <c r="NCQ8" s="215"/>
      <c r="NCR8" s="215"/>
      <c r="NCS8" s="215"/>
      <c r="NCT8" s="215"/>
      <c r="NCU8" s="215"/>
      <c r="NCV8" s="215"/>
      <c r="NCW8" s="215"/>
      <c r="NCX8" s="215"/>
      <c r="NCY8" s="215"/>
      <c r="NCZ8" s="215"/>
      <c r="NDA8" s="215"/>
      <c r="NDB8" s="215"/>
      <c r="NDC8" s="215"/>
      <c r="NDD8" s="215"/>
      <c r="NDE8" s="215"/>
      <c r="NDF8" s="215"/>
      <c r="NDG8" s="215"/>
      <c r="NDH8" s="215"/>
      <c r="NDI8" s="215"/>
      <c r="NDJ8" s="215"/>
      <c r="NDK8" s="215"/>
      <c r="NDL8" s="215"/>
      <c r="NDM8" s="215"/>
      <c r="NDN8" s="215"/>
      <c r="NDO8" s="215"/>
      <c r="NDP8" s="215"/>
      <c r="NDQ8" s="215"/>
      <c r="NDR8" s="215"/>
      <c r="NDS8" s="215"/>
      <c r="NDT8" s="215"/>
      <c r="NDU8" s="215"/>
      <c r="NDV8" s="215"/>
      <c r="NDW8" s="215"/>
      <c r="NDX8" s="215"/>
      <c r="NDY8" s="215"/>
      <c r="NDZ8" s="215"/>
      <c r="NEA8" s="215"/>
      <c r="NEB8" s="215"/>
      <c r="NEC8" s="215"/>
      <c r="NED8" s="215"/>
      <c r="NEE8" s="215"/>
      <c r="NEF8" s="215"/>
      <c r="NEG8" s="215"/>
      <c r="NEH8" s="215"/>
      <c r="NEI8" s="215"/>
      <c r="NEJ8" s="215"/>
      <c r="NEK8" s="215"/>
      <c r="NEL8" s="215"/>
      <c r="NEM8" s="215"/>
      <c r="NEN8" s="215"/>
      <c r="NEO8" s="215"/>
      <c r="NEP8" s="215"/>
      <c r="NEQ8" s="215"/>
      <c r="NER8" s="215"/>
      <c r="NES8" s="215"/>
      <c r="NET8" s="215"/>
      <c r="NEU8" s="215"/>
      <c r="NEV8" s="215"/>
      <c r="NEW8" s="215"/>
      <c r="NEX8" s="215"/>
      <c r="NEY8" s="215"/>
      <c r="NEZ8" s="215"/>
      <c r="NFA8" s="215"/>
      <c r="NFB8" s="215"/>
      <c r="NFC8" s="215"/>
      <c r="NFD8" s="215"/>
      <c r="NFE8" s="215"/>
      <c r="NFF8" s="215"/>
      <c r="NFG8" s="215"/>
      <c r="NFH8" s="215"/>
      <c r="NFI8" s="215"/>
      <c r="NFJ8" s="215"/>
      <c r="NFK8" s="215"/>
      <c r="NFL8" s="215"/>
      <c r="NFM8" s="215"/>
      <c r="NFN8" s="215"/>
      <c r="NFO8" s="215"/>
      <c r="NFP8" s="215"/>
      <c r="NFQ8" s="215"/>
      <c r="NFR8" s="215"/>
      <c r="NFS8" s="215"/>
      <c r="NFT8" s="215"/>
      <c r="NFU8" s="215"/>
      <c r="NFV8" s="215"/>
      <c r="NFW8" s="215"/>
      <c r="NFX8" s="215"/>
      <c r="NFY8" s="215"/>
      <c r="NFZ8" s="215"/>
      <c r="NGA8" s="215"/>
      <c r="NGB8" s="215"/>
      <c r="NGC8" s="215"/>
      <c r="NGD8" s="215"/>
      <c r="NGE8" s="215"/>
      <c r="NGF8" s="215"/>
      <c r="NGG8" s="215"/>
      <c r="NGH8" s="215"/>
      <c r="NGI8" s="215"/>
      <c r="NGJ8" s="215"/>
      <c r="NGK8" s="215"/>
      <c r="NGL8" s="215"/>
      <c r="NGM8" s="215"/>
      <c r="NGN8" s="215"/>
      <c r="NGO8" s="215"/>
      <c r="NGP8" s="215"/>
      <c r="NGQ8" s="215"/>
      <c r="NGR8" s="215"/>
      <c r="NGS8" s="215"/>
      <c r="NGT8" s="215"/>
      <c r="NGU8" s="215"/>
      <c r="NGV8" s="215"/>
      <c r="NGW8" s="215"/>
      <c r="NGX8" s="215"/>
      <c r="NGY8" s="215"/>
      <c r="NGZ8" s="215"/>
      <c r="NHA8" s="215"/>
      <c r="NHB8" s="215"/>
      <c r="NHC8" s="215"/>
      <c r="NHD8" s="215"/>
      <c r="NHE8" s="215"/>
      <c r="NHF8" s="215"/>
      <c r="NHG8" s="215"/>
      <c r="NHH8" s="215"/>
      <c r="NHI8" s="215"/>
      <c r="NHJ8" s="215"/>
      <c r="NHK8" s="215"/>
      <c r="NHL8" s="215"/>
      <c r="NHM8" s="215"/>
      <c r="NHN8" s="215"/>
      <c r="NHO8" s="215"/>
      <c r="NHP8" s="215"/>
      <c r="NHQ8" s="215"/>
      <c r="NHR8" s="215"/>
      <c r="NHS8" s="215"/>
      <c r="NHT8" s="215"/>
      <c r="NHU8" s="215"/>
      <c r="NHV8" s="215"/>
      <c r="NHW8" s="215"/>
      <c r="NHX8" s="215"/>
      <c r="NHY8" s="215"/>
      <c r="NHZ8" s="215"/>
      <c r="NIA8" s="215"/>
      <c r="NIB8" s="215"/>
      <c r="NIC8" s="215"/>
      <c r="NID8" s="215"/>
      <c r="NIE8" s="215"/>
      <c r="NIF8" s="215"/>
      <c r="NIG8" s="215"/>
      <c r="NIH8" s="215"/>
      <c r="NII8" s="215"/>
      <c r="NIJ8" s="215"/>
      <c r="NIK8" s="215"/>
      <c r="NIL8" s="215"/>
      <c r="NIM8" s="215"/>
      <c r="NIN8" s="215"/>
      <c r="NIO8" s="215"/>
      <c r="NIP8" s="215"/>
      <c r="NIQ8" s="215"/>
      <c r="NIR8" s="215"/>
      <c r="NIS8" s="215"/>
      <c r="NIT8" s="215"/>
      <c r="NIU8" s="215"/>
      <c r="NIV8" s="215"/>
      <c r="NIW8" s="215"/>
      <c r="NIX8" s="215"/>
      <c r="NIY8" s="215"/>
      <c r="NIZ8" s="215"/>
      <c r="NJA8" s="215"/>
      <c r="NJB8" s="215"/>
      <c r="NJC8" s="215"/>
      <c r="NJD8" s="215"/>
      <c r="NJE8" s="215"/>
      <c r="NJF8" s="215"/>
      <c r="NJG8" s="215"/>
      <c r="NJH8" s="215"/>
      <c r="NJI8" s="215"/>
      <c r="NJJ8" s="215"/>
      <c r="NJK8" s="215"/>
      <c r="NJL8" s="215"/>
      <c r="NJM8" s="215"/>
      <c r="NJN8" s="215"/>
      <c r="NJO8" s="215"/>
      <c r="NJP8" s="215"/>
      <c r="NJQ8" s="215"/>
      <c r="NJR8" s="215"/>
      <c r="NJS8" s="215"/>
      <c r="NJT8" s="215"/>
      <c r="NJU8" s="215"/>
      <c r="NJV8" s="215"/>
      <c r="NJW8" s="215"/>
      <c r="NJX8" s="215"/>
      <c r="NJY8" s="215"/>
      <c r="NJZ8" s="215"/>
      <c r="NKA8" s="215"/>
      <c r="NKB8" s="215"/>
      <c r="NKC8" s="215"/>
      <c r="NKD8" s="215"/>
      <c r="NKE8" s="215"/>
      <c r="NKF8" s="215"/>
      <c r="NKG8" s="215"/>
      <c r="NKH8" s="215"/>
      <c r="NKI8" s="215"/>
      <c r="NKJ8" s="215"/>
      <c r="NKK8" s="215"/>
      <c r="NKL8" s="215"/>
      <c r="NKM8" s="215"/>
      <c r="NKN8" s="215"/>
      <c r="NKO8" s="215"/>
      <c r="NKP8" s="215"/>
      <c r="NKQ8" s="215"/>
      <c r="NKR8" s="215"/>
      <c r="NKS8" s="215"/>
      <c r="NKT8" s="215"/>
      <c r="NKU8" s="215"/>
      <c r="NKV8" s="215"/>
      <c r="NKW8" s="215"/>
      <c r="NKX8" s="215"/>
      <c r="NKY8" s="215"/>
      <c r="NKZ8" s="215"/>
      <c r="NLA8" s="215"/>
      <c r="NLB8" s="215"/>
      <c r="NLC8" s="215"/>
      <c r="NLD8" s="215"/>
      <c r="NLE8" s="215"/>
      <c r="NLF8" s="215"/>
      <c r="NLG8" s="215"/>
      <c r="NLH8" s="215"/>
      <c r="NLI8" s="215"/>
      <c r="NLJ8" s="215"/>
      <c r="NLK8" s="215"/>
      <c r="NLL8" s="215"/>
      <c r="NLM8" s="215"/>
      <c r="NLN8" s="215"/>
      <c r="NLO8" s="215"/>
      <c r="NLP8" s="215"/>
      <c r="NLQ8" s="215"/>
      <c r="NLR8" s="215"/>
      <c r="NLS8" s="215"/>
      <c r="NLT8" s="215"/>
      <c r="NLU8" s="215"/>
      <c r="NLV8" s="215"/>
      <c r="NLW8" s="215"/>
      <c r="NLX8" s="215"/>
      <c r="NLY8" s="215"/>
      <c r="NLZ8" s="215"/>
      <c r="NMA8" s="215"/>
      <c r="NMB8" s="215"/>
      <c r="NMC8" s="215"/>
      <c r="NMD8" s="215"/>
      <c r="NME8" s="215"/>
      <c r="NMF8" s="215"/>
      <c r="NMG8" s="215"/>
      <c r="NMH8" s="215"/>
      <c r="NMI8" s="215"/>
      <c r="NMJ8" s="215"/>
      <c r="NMK8" s="215"/>
      <c r="NML8" s="215"/>
      <c r="NMM8" s="215"/>
      <c r="NMN8" s="215"/>
      <c r="NMO8" s="215"/>
      <c r="NMP8" s="215"/>
      <c r="NMQ8" s="215"/>
      <c r="NMR8" s="215"/>
      <c r="NMS8" s="215"/>
      <c r="NMT8" s="215"/>
      <c r="NMU8" s="215"/>
      <c r="NMV8" s="215"/>
      <c r="NMW8" s="215"/>
      <c r="NMX8" s="215"/>
      <c r="NMY8" s="215"/>
      <c r="NMZ8" s="215"/>
      <c r="NNA8" s="215"/>
      <c r="NNB8" s="215"/>
      <c r="NNC8" s="215"/>
      <c r="NND8" s="215"/>
      <c r="NNE8" s="215"/>
      <c r="NNF8" s="215"/>
      <c r="NNG8" s="215"/>
      <c r="NNH8" s="215"/>
      <c r="NNI8" s="215"/>
      <c r="NNJ8" s="215"/>
      <c r="NNK8" s="215"/>
      <c r="NNL8" s="215"/>
      <c r="NNM8" s="215"/>
      <c r="NNN8" s="215"/>
      <c r="NNO8" s="215"/>
      <c r="NNP8" s="215"/>
      <c r="NNQ8" s="215"/>
      <c r="NNR8" s="215"/>
      <c r="NNS8" s="215"/>
      <c r="NNT8" s="215"/>
      <c r="NNU8" s="215"/>
      <c r="NNV8" s="215"/>
      <c r="NNW8" s="215"/>
      <c r="NNX8" s="215"/>
      <c r="NNY8" s="215"/>
      <c r="NNZ8" s="215"/>
      <c r="NOA8" s="215"/>
      <c r="NOB8" s="215"/>
      <c r="NOC8" s="215"/>
      <c r="NOD8" s="215"/>
      <c r="NOE8" s="215"/>
      <c r="NOF8" s="215"/>
      <c r="NOG8" s="215"/>
      <c r="NOH8" s="215"/>
      <c r="NOI8" s="215"/>
      <c r="NOJ8" s="215"/>
      <c r="NOK8" s="215"/>
      <c r="NOL8" s="215"/>
      <c r="NOM8" s="215"/>
      <c r="NON8" s="215"/>
      <c r="NOO8" s="215"/>
      <c r="NOP8" s="215"/>
      <c r="NOQ8" s="215"/>
      <c r="NOR8" s="215"/>
      <c r="NOS8" s="215"/>
      <c r="NOT8" s="215"/>
      <c r="NOU8" s="215"/>
      <c r="NOV8" s="215"/>
      <c r="NOW8" s="215"/>
      <c r="NOX8" s="215"/>
      <c r="NOY8" s="215"/>
      <c r="NOZ8" s="215"/>
      <c r="NPA8" s="215"/>
      <c r="NPB8" s="215"/>
      <c r="NPC8" s="215"/>
      <c r="NPD8" s="215"/>
      <c r="NPE8" s="215"/>
      <c r="NPF8" s="215"/>
      <c r="NPG8" s="215"/>
      <c r="NPH8" s="215"/>
      <c r="NPI8" s="215"/>
      <c r="NPJ8" s="215"/>
      <c r="NPK8" s="215"/>
      <c r="NPL8" s="215"/>
      <c r="NPM8" s="215"/>
      <c r="NPN8" s="215"/>
      <c r="NPO8" s="215"/>
      <c r="NPP8" s="215"/>
      <c r="NPQ8" s="215"/>
      <c r="NPR8" s="215"/>
      <c r="NPS8" s="215"/>
      <c r="NPT8" s="215"/>
      <c r="NPU8" s="215"/>
      <c r="NPV8" s="215"/>
      <c r="NPW8" s="215"/>
      <c r="NPX8" s="215"/>
      <c r="NPY8" s="215"/>
      <c r="NPZ8" s="215"/>
      <c r="NQA8" s="215"/>
      <c r="NQB8" s="215"/>
      <c r="NQC8" s="215"/>
      <c r="NQD8" s="215"/>
      <c r="NQE8" s="215"/>
      <c r="NQF8" s="215"/>
      <c r="NQG8" s="215"/>
      <c r="NQH8" s="215"/>
      <c r="NQI8" s="215"/>
      <c r="NQJ8" s="215"/>
      <c r="NQK8" s="215"/>
      <c r="NQL8" s="215"/>
      <c r="NQM8" s="215"/>
      <c r="NQN8" s="215"/>
      <c r="NQO8" s="215"/>
      <c r="NQP8" s="215"/>
      <c r="NQQ8" s="215"/>
      <c r="NQR8" s="215"/>
      <c r="NQS8" s="215"/>
      <c r="NQT8" s="215"/>
      <c r="NQU8" s="215"/>
      <c r="NQV8" s="215"/>
      <c r="NQW8" s="215"/>
      <c r="NQX8" s="215"/>
      <c r="NQY8" s="215"/>
      <c r="NQZ8" s="215"/>
      <c r="NRA8" s="215"/>
      <c r="NRB8" s="215"/>
      <c r="NRC8" s="215"/>
      <c r="NRD8" s="215"/>
      <c r="NRE8" s="215"/>
      <c r="NRF8" s="215"/>
      <c r="NRG8" s="215"/>
      <c r="NRH8" s="215"/>
      <c r="NRI8" s="215"/>
      <c r="NRJ8" s="215"/>
      <c r="NRK8" s="215"/>
      <c r="NRL8" s="215"/>
      <c r="NRM8" s="215"/>
      <c r="NRN8" s="215"/>
      <c r="NRO8" s="215"/>
      <c r="NRP8" s="215"/>
      <c r="NRQ8" s="215"/>
      <c r="NRR8" s="215"/>
      <c r="NRS8" s="215"/>
      <c r="NRT8" s="215"/>
      <c r="NRU8" s="215"/>
      <c r="NRV8" s="215"/>
      <c r="NRW8" s="215"/>
      <c r="NRX8" s="215"/>
      <c r="NRY8" s="215"/>
      <c r="NRZ8" s="215"/>
      <c r="NSA8" s="215"/>
      <c r="NSB8" s="215"/>
      <c r="NSC8" s="215"/>
      <c r="NSD8" s="215"/>
      <c r="NSE8" s="215"/>
      <c r="NSF8" s="215"/>
      <c r="NSG8" s="215"/>
      <c r="NSH8" s="215"/>
      <c r="NSI8" s="215"/>
      <c r="NSJ8" s="215"/>
      <c r="NSK8" s="215"/>
      <c r="NSL8" s="215"/>
      <c r="NSM8" s="215"/>
      <c r="NSN8" s="215"/>
      <c r="NSO8" s="215"/>
      <c r="NSP8" s="215"/>
      <c r="NSQ8" s="215"/>
      <c r="NSR8" s="215"/>
      <c r="NSS8" s="215"/>
      <c r="NST8" s="215"/>
      <c r="NSU8" s="215"/>
      <c r="NSV8" s="215"/>
      <c r="NSW8" s="215"/>
      <c r="NSX8" s="215"/>
      <c r="NSY8" s="215"/>
      <c r="NSZ8" s="215"/>
      <c r="NTA8" s="215"/>
      <c r="NTB8" s="215"/>
      <c r="NTC8" s="215"/>
      <c r="NTD8" s="215"/>
      <c r="NTE8" s="215"/>
      <c r="NTF8" s="215"/>
      <c r="NTG8" s="215"/>
      <c r="NTH8" s="215"/>
      <c r="NTI8" s="215"/>
      <c r="NTJ8" s="215"/>
      <c r="NTK8" s="215"/>
      <c r="NTL8" s="215"/>
      <c r="NTM8" s="215"/>
      <c r="NTN8" s="215"/>
      <c r="NTO8" s="215"/>
      <c r="NTP8" s="215"/>
      <c r="NTQ8" s="215"/>
      <c r="NTR8" s="215"/>
      <c r="NTS8" s="215"/>
      <c r="NTT8" s="215"/>
      <c r="NTU8" s="215"/>
      <c r="NTV8" s="215"/>
      <c r="NTW8" s="215"/>
      <c r="NTX8" s="215"/>
      <c r="NTY8" s="215"/>
      <c r="NTZ8" s="215"/>
      <c r="NUA8" s="215"/>
      <c r="NUB8" s="215"/>
      <c r="NUC8" s="215"/>
      <c r="NUD8" s="215"/>
      <c r="NUE8" s="215"/>
      <c r="NUF8" s="215"/>
      <c r="NUG8" s="215"/>
      <c r="NUH8" s="215"/>
      <c r="NUI8" s="215"/>
      <c r="NUJ8" s="215"/>
      <c r="NUK8" s="215"/>
      <c r="NUL8" s="215"/>
      <c r="NUM8" s="215"/>
      <c r="NUN8" s="215"/>
      <c r="NUO8" s="215"/>
      <c r="NUP8" s="215"/>
      <c r="NUQ8" s="215"/>
      <c r="NUR8" s="215"/>
      <c r="NUS8" s="215"/>
      <c r="NUT8" s="215"/>
      <c r="NUU8" s="215"/>
      <c r="NUV8" s="215"/>
      <c r="NUW8" s="215"/>
      <c r="NUX8" s="215"/>
      <c r="NUY8" s="215"/>
      <c r="NUZ8" s="215"/>
      <c r="NVA8" s="215"/>
      <c r="NVB8" s="215"/>
      <c r="NVC8" s="215"/>
      <c r="NVD8" s="215"/>
      <c r="NVE8" s="215"/>
      <c r="NVF8" s="215"/>
      <c r="NVG8" s="215"/>
      <c r="NVH8" s="215"/>
      <c r="NVI8" s="215"/>
      <c r="NVJ8" s="215"/>
      <c r="NVK8" s="215"/>
      <c r="NVL8" s="215"/>
      <c r="NVM8" s="215"/>
      <c r="NVN8" s="215"/>
      <c r="NVO8" s="215"/>
      <c r="NVP8" s="215"/>
      <c r="NVQ8" s="215"/>
      <c r="NVR8" s="215"/>
      <c r="NVS8" s="215"/>
      <c r="NVT8" s="215"/>
      <c r="NVU8" s="215"/>
      <c r="NVV8" s="215"/>
      <c r="NVW8" s="215"/>
      <c r="NVX8" s="215"/>
      <c r="NVY8" s="215"/>
      <c r="NVZ8" s="215"/>
      <c r="NWA8" s="215"/>
      <c r="NWB8" s="215"/>
      <c r="NWC8" s="215"/>
      <c r="NWD8" s="215"/>
      <c r="NWE8" s="215"/>
      <c r="NWF8" s="215"/>
      <c r="NWG8" s="215"/>
      <c r="NWH8" s="215"/>
      <c r="NWI8" s="215"/>
      <c r="NWJ8" s="215"/>
      <c r="NWK8" s="215"/>
      <c r="NWL8" s="215"/>
      <c r="NWM8" s="215"/>
      <c r="NWN8" s="215"/>
      <c r="NWO8" s="215"/>
      <c r="NWP8" s="215"/>
      <c r="NWQ8" s="215"/>
      <c r="NWR8" s="215"/>
      <c r="NWS8" s="215"/>
      <c r="NWT8" s="215"/>
      <c r="NWU8" s="215"/>
      <c r="NWV8" s="215"/>
      <c r="NWW8" s="215"/>
      <c r="NWX8" s="215"/>
      <c r="NWY8" s="215"/>
      <c r="NWZ8" s="215"/>
      <c r="NXA8" s="215"/>
      <c r="NXB8" s="215"/>
      <c r="NXC8" s="215"/>
      <c r="NXD8" s="215"/>
      <c r="NXE8" s="215"/>
      <c r="NXF8" s="215"/>
      <c r="NXG8" s="215"/>
      <c r="NXH8" s="215"/>
      <c r="NXI8" s="215"/>
      <c r="NXJ8" s="215"/>
      <c r="NXK8" s="215"/>
      <c r="NXL8" s="215"/>
      <c r="NXM8" s="215"/>
      <c r="NXN8" s="215"/>
      <c r="NXO8" s="215"/>
      <c r="NXP8" s="215"/>
      <c r="NXQ8" s="215"/>
      <c r="NXR8" s="215"/>
      <c r="NXS8" s="215"/>
      <c r="NXT8" s="215"/>
      <c r="NXU8" s="215"/>
      <c r="NXV8" s="215"/>
      <c r="NXW8" s="215"/>
      <c r="NXX8" s="215"/>
      <c r="NXY8" s="215"/>
      <c r="NXZ8" s="215"/>
      <c r="NYA8" s="215"/>
      <c r="NYB8" s="215"/>
      <c r="NYC8" s="215"/>
      <c r="NYD8" s="215"/>
      <c r="NYE8" s="215"/>
      <c r="NYF8" s="215"/>
      <c r="NYG8" s="215"/>
      <c r="NYH8" s="215"/>
      <c r="NYI8" s="215"/>
      <c r="NYJ8" s="215"/>
      <c r="NYK8" s="215"/>
      <c r="NYL8" s="215"/>
      <c r="NYM8" s="215"/>
      <c r="NYN8" s="215"/>
      <c r="NYO8" s="215"/>
      <c r="NYP8" s="215"/>
      <c r="NYQ8" s="215"/>
      <c r="NYR8" s="215"/>
      <c r="NYS8" s="215"/>
      <c r="NYT8" s="215"/>
      <c r="NYU8" s="215"/>
      <c r="NYV8" s="215"/>
      <c r="NYW8" s="215"/>
      <c r="NYX8" s="215"/>
      <c r="NYY8" s="215"/>
      <c r="NYZ8" s="215"/>
      <c r="NZA8" s="215"/>
      <c r="NZB8" s="215"/>
      <c r="NZC8" s="215"/>
      <c r="NZD8" s="215"/>
      <c r="NZE8" s="215"/>
      <c r="NZF8" s="215"/>
      <c r="NZG8" s="215"/>
      <c r="NZH8" s="215"/>
      <c r="NZI8" s="215"/>
      <c r="NZJ8" s="215"/>
      <c r="NZK8" s="215"/>
      <c r="NZL8" s="215"/>
      <c r="NZM8" s="215"/>
      <c r="NZN8" s="215"/>
      <c r="NZO8" s="215"/>
      <c r="NZP8" s="215"/>
      <c r="NZQ8" s="215"/>
      <c r="NZR8" s="215"/>
      <c r="NZS8" s="215"/>
      <c r="NZT8" s="215"/>
      <c r="NZU8" s="215"/>
      <c r="NZV8" s="215"/>
      <c r="NZW8" s="215"/>
      <c r="NZX8" s="215"/>
      <c r="NZY8" s="215"/>
      <c r="NZZ8" s="215"/>
      <c r="OAA8" s="215"/>
      <c r="OAB8" s="215"/>
      <c r="OAC8" s="215"/>
      <c r="OAD8" s="215"/>
      <c r="OAE8" s="215"/>
      <c r="OAF8" s="215"/>
      <c r="OAG8" s="215"/>
      <c r="OAH8" s="215"/>
      <c r="OAI8" s="215"/>
      <c r="OAJ8" s="215"/>
      <c r="OAK8" s="215"/>
      <c r="OAL8" s="215"/>
      <c r="OAM8" s="215"/>
      <c r="OAN8" s="215"/>
      <c r="OAO8" s="215"/>
      <c r="OAP8" s="215"/>
      <c r="OAQ8" s="215"/>
      <c r="OAR8" s="215"/>
      <c r="OAS8" s="215"/>
      <c r="OAT8" s="215"/>
      <c r="OAU8" s="215"/>
      <c r="OAV8" s="215"/>
      <c r="OAW8" s="215"/>
      <c r="OAX8" s="215"/>
      <c r="OAY8" s="215"/>
      <c r="OAZ8" s="215"/>
      <c r="OBA8" s="215"/>
      <c r="OBB8" s="215"/>
      <c r="OBC8" s="215"/>
      <c r="OBD8" s="215"/>
      <c r="OBE8" s="215"/>
      <c r="OBF8" s="215"/>
      <c r="OBG8" s="215"/>
      <c r="OBH8" s="215"/>
      <c r="OBI8" s="215"/>
      <c r="OBJ8" s="215"/>
      <c r="OBK8" s="215"/>
      <c r="OBL8" s="215"/>
      <c r="OBM8" s="215"/>
      <c r="OBN8" s="215"/>
      <c r="OBO8" s="215"/>
      <c r="OBP8" s="215"/>
      <c r="OBQ8" s="215"/>
      <c r="OBR8" s="215"/>
      <c r="OBS8" s="215"/>
      <c r="OBT8" s="215"/>
      <c r="OBU8" s="215"/>
      <c r="OBV8" s="215"/>
      <c r="OBW8" s="215"/>
      <c r="OBX8" s="215"/>
      <c r="OBY8" s="215"/>
      <c r="OBZ8" s="215"/>
      <c r="OCA8" s="215"/>
      <c r="OCB8" s="215"/>
      <c r="OCC8" s="215"/>
      <c r="OCD8" s="215"/>
      <c r="OCE8" s="215"/>
      <c r="OCF8" s="215"/>
      <c r="OCG8" s="215"/>
      <c r="OCH8" s="215"/>
      <c r="OCI8" s="215"/>
      <c r="OCJ8" s="215"/>
      <c r="OCK8" s="215"/>
      <c r="OCL8" s="215"/>
      <c r="OCM8" s="215"/>
      <c r="OCN8" s="215"/>
      <c r="OCO8" s="215"/>
      <c r="OCP8" s="215"/>
      <c r="OCQ8" s="215"/>
      <c r="OCR8" s="215"/>
      <c r="OCS8" s="215"/>
      <c r="OCT8" s="215"/>
      <c r="OCU8" s="215"/>
      <c r="OCV8" s="215"/>
      <c r="OCW8" s="215"/>
      <c r="OCX8" s="215"/>
      <c r="OCY8" s="215"/>
      <c r="OCZ8" s="215"/>
      <c r="ODA8" s="215"/>
      <c r="ODB8" s="215"/>
      <c r="ODC8" s="215"/>
      <c r="ODD8" s="215"/>
      <c r="ODE8" s="215"/>
      <c r="ODF8" s="215"/>
      <c r="ODG8" s="215"/>
      <c r="ODH8" s="215"/>
      <c r="ODI8" s="215"/>
      <c r="ODJ8" s="215"/>
      <c r="ODK8" s="215"/>
      <c r="ODL8" s="215"/>
      <c r="ODM8" s="215"/>
      <c r="ODN8" s="215"/>
      <c r="ODO8" s="215"/>
      <c r="ODP8" s="215"/>
      <c r="ODQ8" s="215"/>
      <c r="ODR8" s="215"/>
      <c r="ODS8" s="215"/>
      <c r="ODT8" s="215"/>
      <c r="ODU8" s="215"/>
      <c r="ODV8" s="215"/>
      <c r="ODW8" s="215"/>
      <c r="ODX8" s="215"/>
      <c r="ODY8" s="215"/>
      <c r="ODZ8" s="215"/>
      <c r="OEA8" s="215"/>
      <c r="OEB8" s="215"/>
      <c r="OEC8" s="215"/>
      <c r="OED8" s="215"/>
      <c r="OEE8" s="215"/>
      <c r="OEF8" s="215"/>
      <c r="OEG8" s="215"/>
      <c r="OEH8" s="215"/>
      <c r="OEI8" s="215"/>
      <c r="OEJ8" s="215"/>
      <c r="OEK8" s="215"/>
      <c r="OEL8" s="215"/>
      <c r="OEM8" s="215"/>
      <c r="OEN8" s="215"/>
      <c r="OEO8" s="215"/>
      <c r="OEP8" s="215"/>
      <c r="OEQ8" s="215"/>
      <c r="OER8" s="215"/>
      <c r="OES8" s="215"/>
      <c r="OET8" s="215"/>
      <c r="OEU8" s="215"/>
      <c r="OEV8" s="215"/>
      <c r="OEW8" s="215"/>
      <c r="OEX8" s="215"/>
      <c r="OEY8" s="215"/>
      <c r="OEZ8" s="215"/>
      <c r="OFA8" s="215"/>
      <c r="OFB8" s="215"/>
      <c r="OFC8" s="215"/>
      <c r="OFD8" s="215"/>
      <c r="OFE8" s="215"/>
      <c r="OFF8" s="215"/>
      <c r="OFG8" s="215"/>
      <c r="OFH8" s="215"/>
      <c r="OFI8" s="215"/>
      <c r="OFJ8" s="215"/>
      <c r="OFK8" s="215"/>
      <c r="OFL8" s="215"/>
      <c r="OFM8" s="215"/>
      <c r="OFN8" s="215"/>
      <c r="OFO8" s="215"/>
      <c r="OFP8" s="215"/>
      <c r="OFQ8" s="215"/>
      <c r="OFR8" s="215"/>
      <c r="OFS8" s="215"/>
      <c r="OFT8" s="215"/>
      <c r="OFU8" s="215"/>
      <c r="OFV8" s="215"/>
      <c r="OFW8" s="215"/>
      <c r="OFX8" s="215"/>
      <c r="OFY8" s="215"/>
      <c r="OFZ8" s="215"/>
      <c r="OGA8" s="215"/>
      <c r="OGB8" s="215"/>
      <c r="OGC8" s="215"/>
      <c r="OGD8" s="215"/>
      <c r="OGE8" s="215"/>
      <c r="OGF8" s="215"/>
      <c r="OGG8" s="215"/>
      <c r="OGH8" s="215"/>
      <c r="OGI8" s="215"/>
      <c r="OGJ8" s="215"/>
      <c r="OGK8" s="215"/>
      <c r="OGL8" s="215"/>
      <c r="OGM8" s="215"/>
      <c r="OGN8" s="215"/>
      <c r="OGO8" s="215"/>
      <c r="OGP8" s="215"/>
      <c r="OGQ8" s="215"/>
      <c r="OGR8" s="215"/>
      <c r="OGS8" s="215"/>
      <c r="OGT8" s="215"/>
      <c r="OGU8" s="215"/>
      <c r="OGV8" s="215"/>
      <c r="OGW8" s="215"/>
      <c r="OGX8" s="215"/>
      <c r="OGY8" s="215"/>
      <c r="OGZ8" s="215"/>
      <c r="OHA8" s="215"/>
      <c r="OHB8" s="215"/>
      <c r="OHC8" s="215"/>
      <c r="OHD8" s="215"/>
      <c r="OHE8" s="215"/>
      <c r="OHF8" s="215"/>
      <c r="OHG8" s="215"/>
      <c r="OHH8" s="215"/>
      <c r="OHI8" s="215"/>
      <c r="OHJ8" s="215"/>
      <c r="OHK8" s="215"/>
      <c r="OHL8" s="215"/>
      <c r="OHM8" s="215"/>
      <c r="OHN8" s="215"/>
      <c r="OHO8" s="215"/>
      <c r="OHP8" s="215"/>
      <c r="OHQ8" s="215"/>
      <c r="OHR8" s="215"/>
      <c r="OHS8" s="215"/>
      <c r="OHT8" s="215"/>
      <c r="OHU8" s="215"/>
      <c r="OHV8" s="215"/>
      <c r="OHW8" s="215"/>
      <c r="OHX8" s="215"/>
      <c r="OHY8" s="215"/>
      <c r="OHZ8" s="215"/>
      <c r="OIA8" s="215"/>
      <c r="OIB8" s="215"/>
      <c r="OIC8" s="215"/>
      <c r="OID8" s="215"/>
      <c r="OIE8" s="215"/>
      <c r="OIF8" s="215"/>
      <c r="OIG8" s="215"/>
      <c r="OIH8" s="215"/>
      <c r="OII8" s="215"/>
      <c r="OIJ8" s="215"/>
      <c r="OIK8" s="215"/>
      <c r="OIL8" s="215"/>
      <c r="OIM8" s="215"/>
      <c r="OIN8" s="215"/>
      <c r="OIO8" s="215"/>
      <c r="OIP8" s="215"/>
      <c r="OIQ8" s="215"/>
      <c r="OIR8" s="215"/>
      <c r="OIS8" s="215"/>
      <c r="OIT8" s="215"/>
      <c r="OIU8" s="215"/>
      <c r="OIV8" s="215"/>
      <c r="OIW8" s="215"/>
      <c r="OIX8" s="215"/>
      <c r="OIY8" s="215"/>
      <c r="OIZ8" s="215"/>
      <c r="OJA8" s="215"/>
      <c r="OJB8" s="215"/>
      <c r="OJC8" s="215"/>
      <c r="OJD8" s="215"/>
      <c r="OJE8" s="215"/>
      <c r="OJF8" s="215"/>
      <c r="OJG8" s="215"/>
      <c r="OJH8" s="215"/>
      <c r="OJI8" s="215"/>
      <c r="OJJ8" s="215"/>
      <c r="OJK8" s="215"/>
      <c r="OJL8" s="215"/>
      <c r="OJM8" s="215"/>
      <c r="OJN8" s="215"/>
      <c r="OJO8" s="215"/>
      <c r="OJP8" s="215"/>
      <c r="OJQ8" s="215"/>
      <c r="OJR8" s="215"/>
      <c r="OJS8" s="215"/>
      <c r="OJT8" s="215"/>
      <c r="OJU8" s="215"/>
      <c r="OJV8" s="215"/>
      <c r="OJW8" s="215"/>
      <c r="OJX8" s="215"/>
      <c r="OJY8" s="215"/>
      <c r="OJZ8" s="215"/>
      <c r="OKA8" s="215"/>
      <c r="OKB8" s="215"/>
      <c r="OKC8" s="215"/>
      <c r="OKD8" s="215"/>
      <c r="OKE8" s="215"/>
      <c r="OKF8" s="215"/>
      <c r="OKG8" s="215"/>
      <c r="OKH8" s="215"/>
      <c r="OKI8" s="215"/>
      <c r="OKJ8" s="215"/>
      <c r="OKK8" s="215"/>
      <c r="OKL8" s="215"/>
      <c r="OKM8" s="215"/>
      <c r="OKN8" s="215"/>
      <c r="OKO8" s="215"/>
      <c r="OKP8" s="215"/>
      <c r="OKQ8" s="215"/>
      <c r="OKR8" s="215"/>
      <c r="OKS8" s="215"/>
      <c r="OKT8" s="215"/>
      <c r="OKU8" s="215"/>
      <c r="OKV8" s="215"/>
      <c r="OKW8" s="215"/>
      <c r="OKX8" s="215"/>
      <c r="OKY8" s="215"/>
      <c r="OKZ8" s="215"/>
      <c r="OLA8" s="215"/>
      <c r="OLB8" s="215"/>
      <c r="OLC8" s="215"/>
      <c r="OLD8" s="215"/>
      <c r="OLE8" s="215"/>
      <c r="OLF8" s="215"/>
      <c r="OLG8" s="215"/>
      <c r="OLH8" s="215"/>
      <c r="OLI8" s="215"/>
      <c r="OLJ8" s="215"/>
      <c r="OLK8" s="215"/>
      <c r="OLL8" s="215"/>
      <c r="OLM8" s="215"/>
      <c r="OLN8" s="215"/>
      <c r="OLO8" s="215"/>
      <c r="OLP8" s="215"/>
      <c r="OLQ8" s="215"/>
      <c r="OLR8" s="215"/>
      <c r="OLS8" s="215"/>
      <c r="OLT8" s="215"/>
      <c r="OLU8" s="215"/>
      <c r="OLV8" s="215"/>
      <c r="OLW8" s="215"/>
      <c r="OLX8" s="215"/>
      <c r="OLY8" s="215"/>
      <c r="OLZ8" s="215"/>
      <c r="OMA8" s="215"/>
      <c r="OMB8" s="215"/>
      <c r="OMC8" s="215"/>
      <c r="OMD8" s="215"/>
      <c r="OME8" s="215"/>
      <c r="OMF8" s="215"/>
      <c r="OMG8" s="215"/>
      <c r="OMH8" s="215"/>
      <c r="OMI8" s="215"/>
      <c r="OMJ8" s="215"/>
      <c r="OMK8" s="215"/>
      <c r="OML8" s="215"/>
      <c r="OMM8" s="215"/>
      <c r="OMN8" s="215"/>
      <c r="OMO8" s="215"/>
      <c r="OMP8" s="215"/>
      <c r="OMQ8" s="215"/>
      <c r="OMR8" s="215"/>
      <c r="OMS8" s="215"/>
      <c r="OMT8" s="215"/>
      <c r="OMU8" s="215"/>
      <c r="OMV8" s="215"/>
      <c r="OMW8" s="215"/>
      <c r="OMX8" s="215"/>
      <c r="OMY8" s="215"/>
      <c r="OMZ8" s="215"/>
      <c r="ONA8" s="215"/>
      <c r="ONB8" s="215"/>
      <c r="ONC8" s="215"/>
      <c r="OND8" s="215"/>
      <c r="ONE8" s="215"/>
      <c r="ONF8" s="215"/>
      <c r="ONG8" s="215"/>
      <c r="ONH8" s="215"/>
      <c r="ONI8" s="215"/>
      <c r="ONJ8" s="215"/>
      <c r="ONK8" s="215"/>
      <c r="ONL8" s="215"/>
      <c r="ONM8" s="215"/>
      <c r="ONN8" s="215"/>
      <c r="ONO8" s="215"/>
      <c r="ONP8" s="215"/>
      <c r="ONQ8" s="215"/>
      <c r="ONR8" s="215"/>
      <c r="ONS8" s="215"/>
      <c r="ONT8" s="215"/>
      <c r="ONU8" s="215"/>
      <c r="ONV8" s="215"/>
      <c r="ONW8" s="215"/>
      <c r="ONX8" s="215"/>
      <c r="ONY8" s="215"/>
      <c r="ONZ8" s="215"/>
      <c r="OOA8" s="215"/>
      <c r="OOB8" s="215"/>
      <c r="OOC8" s="215"/>
      <c r="OOD8" s="215"/>
      <c r="OOE8" s="215"/>
      <c r="OOF8" s="215"/>
      <c r="OOG8" s="215"/>
      <c r="OOH8" s="215"/>
      <c r="OOI8" s="215"/>
      <c r="OOJ8" s="215"/>
      <c r="OOK8" s="215"/>
      <c r="OOL8" s="215"/>
      <c r="OOM8" s="215"/>
      <c r="OON8" s="215"/>
      <c r="OOO8" s="215"/>
      <c r="OOP8" s="215"/>
      <c r="OOQ8" s="215"/>
      <c r="OOR8" s="215"/>
      <c r="OOS8" s="215"/>
      <c r="OOT8" s="215"/>
      <c r="OOU8" s="215"/>
      <c r="OOV8" s="215"/>
      <c r="OOW8" s="215"/>
      <c r="OOX8" s="215"/>
      <c r="OOY8" s="215"/>
      <c r="OOZ8" s="215"/>
      <c r="OPA8" s="215"/>
      <c r="OPB8" s="215"/>
      <c r="OPC8" s="215"/>
      <c r="OPD8" s="215"/>
      <c r="OPE8" s="215"/>
      <c r="OPF8" s="215"/>
      <c r="OPG8" s="215"/>
      <c r="OPH8" s="215"/>
      <c r="OPI8" s="215"/>
      <c r="OPJ8" s="215"/>
      <c r="OPK8" s="215"/>
      <c r="OPL8" s="215"/>
      <c r="OPM8" s="215"/>
      <c r="OPN8" s="215"/>
      <c r="OPO8" s="215"/>
      <c r="OPP8" s="215"/>
      <c r="OPQ8" s="215"/>
      <c r="OPR8" s="215"/>
      <c r="OPS8" s="215"/>
      <c r="OPT8" s="215"/>
      <c r="OPU8" s="215"/>
      <c r="OPV8" s="215"/>
      <c r="OPW8" s="215"/>
      <c r="OPX8" s="215"/>
      <c r="OPY8" s="215"/>
      <c r="OPZ8" s="215"/>
      <c r="OQA8" s="215"/>
      <c r="OQB8" s="215"/>
      <c r="OQC8" s="215"/>
      <c r="OQD8" s="215"/>
      <c r="OQE8" s="215"/>
      <c r="OQF8" s="215"/>
      <c r="OQG8" s="215"/>
      <c r="OQH8" s="215"/>
      <c r="OQI8" s="215"/>
      <c r="OQJ8" s="215"/>
      <c r="OQK8" s="215"/>
      <c r="OQL8" s="215"/>
      <c r="OQM8" s="215"/>
      <c r="OQN8" s="215"/>
      <c r="OQO8" s="215"/>
      <c r="OQP8" s="215"/>
      <c r="OQQ8" s="215"/>
      <c r="OQR8" s="215"/>
      <c r="OQS8" s="215"/>
      <c r="OQT8" s="215"/>
      <c r="OQU8" s="215"/>
      <c r="OQV8" s="215"/>
      <c r="OQW8" s="215"/>
      <c r="OQX8" s="215"/>
      <c r="OQY8" s="215"/>
      <c r="OQZ8" s="215"/>
      <c r="ORA8" s="215"/>
      <c r="ORB8" s="215"/>
      <c r="ORC8" s="215"/>
      <c r="ORD8" s="215"/>
      <c r="ORE8" s="215"/>
      <c r="ORF8" s="215"/>
      <c r="ORG8" s="215"/>
      <c r="ORH8" s="215"/>
      <c r="ORI8" s="215"/>
      <c r="ORJ8" s="215"/>
      <c r="ORK8" s="215"/>
      <c r="ORL8" s="215"/>
      <c r="ORM8" s="215"/>
      <c r="ORN8" s="215"/>
      <c r="ORO8" s="215"/>
      <c r="ORP8" s="215"/>
      <c r="ORQ8" s="215"/>
      <c r="ORR8" s="215"/>
      <c r="ORS8" s="215"/>
      <c r="ORT8" s="215"/>
      <c r="ORU8" s="215"/>
      <c r="ORV8" s="215"/>
      <c r="ORW8" s="215"/>
      <c r="ORX8" s="215"/>
      <c r="ORY8" s="215"/>
      <c r="ORZ8" s="215"/>
      <c r="OSA8" s="215"/>
      <c r="OSB8" s="215"/>
      <c r="OSC8" s="215"/>
      <c r="OSD8" s="215"/>
      <c r="OSE8" s="215"/>
      <c r="OSF8" s="215"/>
      <c r="OSG8" s="215"/>
      <c r="OSH8" s="215"/>
      <c r="OSI8" s="215"/>
      <c r="OSJ8" s="215"/>
      <c r="OSK8" s="215"/>
      <c r="OSL8" s="215"/>
      <c r="OSM8" s="215"/>
      <c r="OSN8" s="215"/>
      <c r="OSO8" s="215"/>
      <c r="OSP8" s="215"/>
      <c r="OSQ8" s="215"/>
      <c r="OSR8" s="215"/>
      <c r="OSS8" s="215"/>
      <c r="OST8" s="215"/>
      <c r="OSU8" s="215"/>
      <c r="OSV8" s="215"/>
      <c r="OSW8" s="215"/>
      <c r="OSX8" s="215"/>
      <c r="OSY8" s="215"/>
      <c r="OSZ8" s="215"/>
      <c r="OTA8" s="215"/>
      <c r="OTB8" s="215"/>
      <c r="OTC8" s="215"/>
      <c r="OTD8" s="215"/>
      <c r="OTE8" s="215"/>
      <c r="OTF8" s="215"/>
      <c r="OTG8" s="215"/>
      <c r="OTH8" s="215"/>
      <c r="OTI8" s="215"/>
      <c r="OTJ8" s="215"/>
      <c r="OTK8" s="215"/>
      <c r="OTL8" s="215"/>
      <c r="OTM8" s="215"/>
      <c r="OTN8" s="215"/>
      <c r="OTO8" s="215"/>
      <c r="OTP8" s="215"/>
      <c r="OTQ8" s="215"/>
      <c r="OTR8" s="215"/>
      <c r="OTS8" s="215"/>
      <c r="OTT8" s="215"/>
      <c r="OTU8" s="215"/>
      <c r="OTV8" s="215"/>
      <c r="OTW8" s="215"/>
      <c r="OTX8" s="215"/>
      <c r="OTY8" s="215"/>
      <c r="OTZ8" s="215"/>
      <c r="OUA8" s="215"/>
      <c r="OUB8" s="215"/>
      <c r="OUC8" s="215"/>
      <c r="OUD8" s="215"/>
      <c r="OUE8" s="215"/>
      <c r="OUF8" s="215"/>
      <c r="OUG8" s="215"/>
      <c r="OUH8" s="215"/>
      <c r="OUI8" s="215"/>
      <c r="OUJ8" s="215"/>
      <c r="OUK8" s="215"/>
      <c r="OUL8" s="215"/>
      <c r="OUM8" s="215"/>
      <c r="OUN8" s="215"/>
      <c r="OUO8" s="215"/>
      <c r="OUP8" s="215"/>
      <c r="OUQ8" s="215"/>
      <c r="OUR8" s="215"/>
      <c r="OUS8" s="215"/>
      <c r="OUT8" s="215"/>
      <c r="OUU8" s="215"/>
      <c r="OUV8" s="215"/>
      <c r="OUW8" s="215"/>
      <c r="OUX8" s="215"/>
      <c r="OUY8" s="215"/>
      <c r="OUZ8" s="215"/>
      <c r="OVA8" s="215"/>
      <c r="OVB8" s="215"/>
      <c r="OVC8" s="215"/>
      <c r="OVD8" s="215"/>
      <c r="OVE8" s="215"/>
      <c r="OVF8" s="215"/>
      <c r="OVG8" s="215"/>
      <c r="OVH8" s="215"/>
      <c r="OVI8" s="215"/>
      <c r="OVJ8" s="215"/>
      <c r="OVK8" s="215"/>
      <c r="OVL8" s="215"/>
      <c r="OVM8" s="215"/>
      <c r="OVN8" s="215"/>
      <c r="OVO8" s="215"/>
      <c r="OVP8" s="215"/>
      <c r="OVQ8" s="215"/>
      <c r="OVR8" s="215"/>
      <c r="OVS8" s="215"/>
      <c r="OVT8" s="215"/>
      <c r="OVU8" s="215"/>
      <c r="OVV8" s="215"/>
      <c r="OVW8" s="215"/>
      <c r="OVX8" s="215"/>
      <c r="OVY8" s="215"/>
      <c r="OVZ8" s="215"/>
      <c r="OWA8" s="215"/>
      <c r="OWB8" s="215"/>
      <c r="OWC8" s="215"/>
      <c r="OWD8" s="215"/>
      <c r="OWE8" s="215"/>
      <c r="OWF8" s="215"/>
      <c r="OWG8" s="215"/>
      <c r="OWH8" s="215"/>
      <c r="OWI8" s="215"/>
      <c r="OWJ8" s="215"/>
      <c r="OWK8" s="215"/>
      <c r="OWL8" s="215"/>
      <c r="OWM8" s="215"/>
      <c r="OWN8" s="215"/>
      <c r="OWO8" s="215"/>
      <c r="OWP8" s="215"/>
      <c r="OWQ8" s="215"/>
      <c r="OWR8" s="215"/>
      <c r="OWS8" s="215"/>
      <c r="OWT8" s="215"/>
      <c r="OWU8" s="215"/>
      <c r="OWV8" s="215"/>
      <c r="OWW8" s="215"/>
      <c r="OWX8" s="215"/>
      <c r="OWY8" s="215"/>
      <c r="OWZ8" s="215"/>
      <c r="OXA8" s="215"/>
      <c r="OXB8" s="215"/>
      <c r="OXC8" s="215"/>
      <c r="OXD8" s="215"/>
      <c r="OXE8" s="215"/>
      <c r="OXF8" s="215"/>
      <c r="OXG8" s="215"/>
      <c r="OXH8" s="215"/>
      <c r="OXI8" s="215"/>
      <c r="OXJ8" s="215"/>
      <c r="OXK8" s="215"/>
      <c r="OXL8" s="215"/>
      <c r="OXM8" s="215"/>
      <c r="OXN8" s="215"/>
      <c r="OXO8" s="215"/>
      <c r="OXP8" s="215"/>
      <c r="OXQ8" s="215"/>
      <c r="OXR8" s="215"/>
      <c r="OXS8" s="215"/>
      <c r="OXT8" s="215"/>
      <c r="OXU8" s="215"/>
      <c r="OXV8" s="215"/>
      <c r="OXW8" s="215"/>
      <c r="OXX8" s="215"/>
      <c r="OXY8" s="215"/>
      <c r="OXZ8" s="215"/>
      <c r="OYA8" s="215"/>
      <c r="OYB8" s="215"/>
      <c r="OYC8" s="215"/>
      <c r="OYD8" s="215"/>
      <c r="OYE8" s="215"/>
      <c r="OYF8" s="215"/>
      <c r="OYG8" s="215"/>
      <c r="OYH8" s="215"/>
      <c r="OYI8" s="215"/>
      <c r="OYJ8" s="215"/>
      <c r="OYK8" s="215"/>
      <c r="OYL8" s="215"/>
      <c r="OYM8" s="215"/>
      <c r="OYN8" s="215"/>
      <c r="OYO8" s="215"/>
      <c r="OYP8" s="215"/>
      <c r="OYQ8" s="215"/>
      <c r="OYR8" s="215"/>
      <c r="OYS8" s="215"/>
      <c r="OYT8" s="215"/>
      <c r="OYU8" s="215"/>
      <c r="OYV8" s="215"/>
      <c r="OYW8" s="215"/>
      <c r="OYX8" s="215"/>
      <c r="OYY8" s="215"/>
      <c r="OYZ8" s="215"/>
      <c r="OZA8" s="215"/>
      <c r="OZB8" s="215"/>
      <c r="OZC8" s="215"/>
      <c r="OZD8" s="215"/>
      <c r="OZE8" s="215"/>
      <c r="OZF8" s="215"/>
      <c r="OZG8" s="215"/>
      <c r="OZH8" s="215"/>
      <c r="OZI8" s="215"/>
      <c r="OZJ8" s="215"/>
      <c r="OZK8" s="215"/>
      <c r="OZL8" s="215"/>
      <c r="OZM8" s="215"/>
      <c r="OZN8" s="215"/>
      <c r="OZO8" s="215"/>
      <c r="OZP8" s="215"/>
      <c r="OZQ8" s="215"/>
      <c r="OZR8" s="215"/>
      <c r="OZS8" s="215"/>
      <c r="OZT8" s="215"/>
      <c r="OZU8" s="215"/>
      <c r="OZV8" s="215"/>
      <c r="OZW8" s="215"/>
      <c r="OZX8" s="215"/>
      <c r="OZY8" s="215"/>
      <c r="OZZ8" s="215"/>
      <c r="PAA8" s="215"/>
      <c r="PAB8" s="215"/>
      <c r="PAC8" s="215"/>
      <c r="PAD8" s="215"/>
      <c r="PAE8" s="215"/>
      <c r="PAF8" s="215"/>
      <c r="PAG8" s="215"/>
      <c r="PAH8" s="215"/>
      <c r="PAI8" s="215"/>
      <c r="PAJ8" s="215"/>
      <c r="PAK8" s="215"/>
      <c r="PAL8" s="215"/>
      <c r="PAM8" s="215"/>
      <c r="PAN8" s="215"/>
      <c r="PAO8" s="215"/>
      <c r="PAP8" s="215"/>
      <c r="PAQ8" s="215"/>
      <c r="PAR8" s="215"/>
      <c r="PAS8" s="215"/>
      <c r="PAT8" s="215"/>
      <c r="PAU8" s="215"/>
      <c r="PAV8" s="215"/>
      <c r="PAW8" s="215"/>
      <c r="PAX8" s="215"/>
      <c r="PAY8" s="215"/>
      <c r="PAZ8" s="215"/>
      <c r="PBA8" s="215"/>
      <c r="PBB8" s="215"/>
      <c r="PBC8" s="215"/>
      <c r="PBD8" s="215"/>
      <c r="PBE8" s="215"/>
      <c r="PBF8" s="215"/>
      <c r="PBG8" s="215"/>
      <c r="PBH8" s="215"/>
      <c r="PBI8" s="215"/>
      <c r="PBJ8" s="215"/>
      <c r="PBK8" s="215"/>
      <c r="PBL8" s="215"/>
      <c r="PBM8" s="215"/>
      <c r="PBN8" s="215"/>
      <c r="PBO8" s="215"/>
      <c r="PBP8" s="215"/>
      <c r="PBQ8" s="215"/>
      <c r="PBR8" s="215"/>
      <c r="PBS8" s="215"/>
      <c r="PBT8" s="215"/>
      <c r="PBU8" s="215"/>
      <c r="PBV8" s="215"/>
      <c r="PBW8" s="215"/>
      <c r="PBX8" s="215"/>
      <c r="PBY8" s="215"/>
      <c r="PBZ8" s="215"/>
      <c r="PCA8" s="215"/>
      <c r="PCB8" s="215"/>
      <c r="PCC8" s="215"/>
      <c r="PCD8" s="215"/>
      <c r="PCE8" s="215"/>
      <c r="PCF8" s="215"/>
      <c r="PCG8" s="215"/>
      <c r="PCH8" s="215"/>
      <c r="PCI8" s="215"/>
      <c r="PCJ8" s="215"/>
      <c r="PCK8" s="215"/>
      <c r="PCL8" s="215"/>
      <c r="PCM8" s="215"/>
      <c r="PCN8" s="215"/>
      <c r="PCO8" s="215"/>
      <c r="PCP8" s="215"/>
      <c r="PCQ8" s="215"/>
      <c r="PCR8" s="215"/>
      <c r="PCS8" s="215"/>
      <c r="PCT8" s="215"/>
      <c r="PCU8" s="215"/>
      <c r="PCV8" s="215"/>
      <c r="PCW8" s="215"/>
      <c r="PCX8" s="215"/>
      <c r="PCY8" s="215"/>
      <c r="PCZ8" s="215"/>
      <c r="PDA8" s="215"/>
      <c r="PDB8" s="215"/>
      <c r="PDC8" s="215"/>
      <c r="PDD8" s="215"/>
      <c r="PDE8" s="215"/>
      <c r="PDF8" s="215"/>
      <c r="PDG8" s="215"/>
      <c r="PDH8" s="215"/>
      <c r="PDI8" s="215"/>
      <c r="PDJ8" s="215"/>
      <c r="PDK8" s="215"/>
      <c r="PDL8" s="215"/>
      <c r="PDM8" s="215"/>
      <c r="PDN8" s="215"/>
      <c r="PDO8" s="215"/>
      <c r="PDP8" s="215"/>
      <c r="PDQ8" s="215"/>
      <c r="PDR8" s="215"/>
      <c r="PDS8" s="215"/>
      <c r="PDT8" s="215"/>
      <c r="PDU8" s="215"/>
      <c r="PDV8" s="215"/>
      <c r="PDW8" s="215"/>
      <c r="PDX8" s="215"/>
      <c r="PDY8" s="215"/>
      <c r="PDZ8" s="215"/>
      <c r="PEA8" s="215"/>
      <c r="PEB8" s="215"/>
      <c r="PEC8" s="215"/>
      <c r="PED8" s="215"/>
      <c r="PEE8" s="215"/>
      <c r="PEF8" s="215"/>
      <c r="PEG8" s="215"/>
      <c r="PEH8" s="215"/>
      <c r="PEI8" s="215"/>
      <c r="PEJ8" s="215"/>
      <c r="PEK8" s="215"/>
      <c r="PEL8" s="215"/>
      <c r="PEM8" s="215"/>
      <c r="PEN8" s="215"/>
      <c r="PEO8" s="215"/>
      <c r="PEP8" s="215"/>
      <c r="PEQ8" s="215"/>
      <c r="PER8" s="215"/>
      <c r="PES8" s="215"/>
      <c r="PET8" s="215"/>
      <c r="PEU8" s="215"/>
      <c r="PEV8" s="215"/>
      <c r="PEW8" s="215"/>
      <c r="PEX8" s="215"/>
      <c r="PEY8" s="215"/>
      <c r="PEZ8" s="215"/>
      <c r="PFA8" s="215"/>
      <c r="PFB8" s="215"/>
      <c r="PFC8" s="215"/>
      <c r="PFD8" s="215"/>
      <c r="PFE8" s="215"/>
      <c r="PFF8" s="215"/>
      <c r="PFG8" s="215"/>
      <c r="PFH8" s="215"/>
      <c r="PFI8" s="215"/>
      <c r="PFJ8" s="215"/>
      <c r="PFK8" s="215"/>
      <c r="PFL8" s="215"/>
      <c r="PFM8" s="215"/>
      <c r="PFN8" s="215"/>
      <c r="PFO8" s="215"/>
      <c r="PFP8" s="215"/>
      <c r="PFQ8" s="215"/>
      <c r="PFR8" s="215"/>
      <c r="PFS8" s="215"/>
      <c r="PFT8" s="215"/>
      <c r="PFU8" s="215"/>
      <c r="PFV8" s="215"/>
      <c r="PFW8" s="215"/>
      <c r="PFX8" s="215"/>
      <c r="PFY8" s="215"/>
      <c r="PFZ8" s="215"/>
      <c r="PGA8" s="215"/>
      <c r="PGB8" s="215"/>
      <c r="PGC8" s="215"/>
      <c r="PGD8" s="215"/>
      <c r="PGE8" s="215"/>
      <c r="PGF8" s="215"/>
      <c r="PGG8" s="215"/>
      <c r="PGH8" s="215"/>
      <c r="PGI8" s="215"/>
      <c r="PGJ8" s="215"/>
      <c r="PGK8" s="215"/>
      <c r="PGL8" s="215"/>
      <c r="PGM8" s="215"/>
      <c r="PGN8" s="215"/>
      <c r="PGO8" s="215"/>
      <c r="PGP8" s="215"/>
      <c r="PGQ8" s="215"/>
      <c r="PGR8" s="215"/>
      <c r="PGS8" s="215"/>
      <c r="PGT8" s="215"/>
      <c r="PGU8" s="215"/>
      <c r="PGV8" s="215"/>
      <c r="PGW8" s="215"/>
      <c r="PGX8" s="215"/>
      <c r="PGY8" s="215"/>
      <c r="PGZ8" s="215"/>
      <c r="PHA8" s="215"/>
      <c r="PHB8" s="215"/>
      <c r="PHC8" s="215"/>
      <c r="PHD8" s="215"/>
      <c r="PHE8" s="215"/>
      <c r="PHF8" s="215"/>
      <c r="PHG8" s="215"/>
      <c r="PHH8" s="215"/>
      <c r="PHI8" s="215"/>
      <c r="PHJ8" s="215"/>
      <c r="PHK8" s="215"/>
      <c r="PHL8" s="215"/>
      <c r="PHM8" s="215"/>
      <c r="PHN8" s="215"/>
      <c r="PHO8" s="215"/>
      <c r="PHP8" s="215"/>
      <c r="PHQ8" s="215"/>
      <c r="PHR8" s="215"/>
      <c r="PHS8" s="215"/>
      <c r="PHT8" s="215"/>
      <c r="PHU8" s="215"/>
      <c r="PHV8" s="215"/>
      <c r="PHW8" s="215"/>
      <c r="PHX8" s="215"/>
      <c r="PHY8" s="215"/>
      <c r="PHZ8" s="215"/>
      <c r="PIA8" s="215"/>
      <c r="PIB8" s="215"/>
      <c r="PIC8" s="215"/>
      <c r="PID8" s="215"/>
      <c r="PIE8" s="215"/>
      <c r="PIF8" s="215"/>
      <c r="PIG8" s="215"/>
      <c r="PIH8" s="215"/>
      <c r="PII8" s="215"/>
      <c r="PIJ8" s="215"/>
      <c r="PIK8" s="215"/>
      <c r="PIL8" s="215"/>
      <c r="PIM8" s="215"/>
      <c r="PIN8" s="215"/>
      <c r="PIO8" s="215"/>
      <c r="PIP8" s="215"/>
      <c r="PIQ8" s="215"/>
      <c r="PIR8" s="215"/>
      <c r="PIS8" s="215"/>
      <c r="PIT8" s="215"/>
      <c r="PIU8" s="215"/>
      <c r="PIV8" s="215"/>
      <c r="PIW8" s="215"/>
      <c r="PIX8" s="215"/>
      <c r="PIY8" s="215"/>
      <c r="PIZ8" s="215"/>
      <c r="PJA8" s="215"/>
      <c r="PJB8" s="215"/>
      <c r="PJC8" s="215"/>
      <c r="PJD8" s="215"/>
      <c r="PJE8" s="215"/>
      <c r="PJF8" s="215"/>
      <c r="PJG8" s="215"/>
      <c r="PJH8" s="215"/>
      <c r="PJI8" s="215"/>
      <c r="PJJ8" s="215"/>
      <c r="PJK8" s="215"/>
      <c r="PJL8" s="215"/>
      <c r="PJM8" s="215"/>
      <c r="PJN8" s="215"/>
      <c r="PJO8" s="215"/>
      <c r="PJP8" s="215"/>
      <c r="PJQ8" s="215"/>
      <c r="PJR8" s="215"/>
      <c r="PJS8" s="215"/>
      <c r="PJT8" s="215"/>
      <c r="PJU8" s="215"/>
      <c r="PJV8" s="215"/>
      <c r="PJW8" s="215"/>
      <c r="PJX8" s="215"/>
      <c r="PJY8" s="215"/>
      <c r="PJZ8" s="215"/>
      <c r="PKA8" s="215"/>
      <c r="PKB8" s="215"/>
      <c r="PKC8" s="215"/>
      <c r="PKD8" s="215"/>
      <c r="PKE8" s="215"/>
      <c r="PKF8" s="215"/>
      <c r="PKG8" s="215"/>
      <c r="PKH8" s="215"/>
      <c r="PKI8" s="215"/>
      <c r="PKJ8" s="215"/>
      <c r="PKK8" s="215"/>
      <c r="PKL8" s="215"/>
      <c r="PKM8" s="215"/>
      <c r="PKN8" s="215"/>
      <c r="PKO8" s="215"/>
      <c r="PKP8" s="215"/>
      <c r="PKQ8" s="215"/>
      <c r="PKR8" s="215"/>
      <c r="PKS8" s="215"/>
      <c r="PKT8" s="215"/>
      <c r="PKU8" s="215"/>
      <c r="PKV8" s="215"/>
      <c r="PKW8" s="215"/>
      <c r="PKX8" s="215"/>
      <c r="PKY8" s="215"/>
      <c r="PKZ8" s="215"/>
      <c r="PLA8" s="215"/>
      <c r="PLB8" s="215"/>
      <c r="PLC8" s="215"/>
      <c r="PLD8" s="215"/>
      <c r="PLE8" s="215"/>
      <c r="PLF8" s="215"/>
      <c r="PLG8" s="215"/>
      <c r="PLH8" s="215"/>
      <c r="PLI8" s="215"/>
      <c r="PLJ8" s="215"/>
      <c r="PLK8" s="215"/>
      <c r="PLL8" s="215"/>
      <c r="PLM8" s="215"/>
      <c r="PLN8" s="215"/>
      <c r="PLO8" s="215"/>
      <c r="PLP8" s="215"/>
      <c r="PLQ8" s="215"/>
      <c r="PLR8" s="215"/>
      <c r="PLS8" s="215"/>
      <c r="PLT8" s="215"/>
      <c r="PLU8" s="215"/>
      <c r="PLV8" s="215"/>
      <c r="PLW8" s="215"/>
      <c r="PLX8" s="215"/>
      <c r="PLY8" s="215"/>
      <c r="PLZ8" s="215"/>
      <c r="PMA8" s="215"/>
      <c r="PMB8" s="215"/>
      <c r="PMC8" s="215"/>
      <c r="PMD8" s="215"/>
      <c r="PME8" s="215"/>
      <c r="PMF8" s="215"/>
      <c r="PMG8" s="215"/>
      <c r="PMH8" s="215"/>
      <c r="PMI8" s="215"/>
      <c r="PMJ8" s="215"/>
      <c r="PMK8" s="215"/>
      <c r="PML8" s="215"/>
      <c r="PMM8" s="215"/>
      <c r="PMN8" s="215"/>
      <c r="PMO8" s="215"/>
      <c r="PMP8" s="215"/>
      <c r="PMQ8" s="215"/>
      <c r="PMR8" s="215"/>
      <c r="PMS8" s="215"/>
      <c r="PMT8" s="215"/>
      <c r="PMU8" s="215"/>
      <c r="PMV8" s="215"/>
      <c r="PMW8" s="215"/>
      <c r="PMX8" s="215"/>
      <c r="PMY8" s="215"/>
      <c r="PMZ8" s="215"/>
      <c r="PNA8" s="215"/>
      <c r="PNB8" s="215"/>
      <c r="PNC8" s="215"/>
      <c r="PND8" s="215"/>
      <c r="PNE8" s="215"/>
      <c r="PNF8" s="215"/>
      <c r="PNG8" s="215"/>
      <c r="PNH8" s="215"/>
      <c r="PNI8" s="215"/>
      <c r="PNJ8" s="215"/>
      <c r="PNK8" s="215"/>
      <c r="PNL8" s="215"/>
      <c r="PNM8" s="215"/>
      <c r="PNN8" s="215"/>
      <c r="PNO8" s="215"/>
      <c r="PNP8" s="215"/>
      <c r="PNQ8" s="215"/>
      <c r="PNR8" s="215"/>
      <c r="PNS8" s="215"/>
      <c r="PNT8" s="215"/>
      <c r="PNU8" s="215"/>
      <c r="PNV8" s="215"/>
      <c r="PNW8" s="215"/>
      <c r="PNX8" s="215"/>
      <c r="PNY8" s="215"/>
      <c r="PNZ8" s="215"/>
      <c r="POA8" s="215"/>
      <c r="POB8" s="215"/>
      <c r="POC8" s="215"/>
      <c r="POD8" s="215"/>
      <c r="POE8" s="215"/>
      <c r="POF8" s="215"/>
      <c r="POG8" s="215"/>
      <c r="POH8" s="215"/>
      <c r="POI8" s="215"/>
      <c r="POJ8" s="215"/>
      <c r="POK8" s="215"/>
      <c r="POL8" s="215"/>
      <c r="POM8" s="215"/>
      <c r="PON8" s="215"/>
      <c r="POO8" s="215"/>
      <c r="POP8" s="215"/>
      <c r="POQ8" s="215"/>
      <c r="POR8" s="215"/>
      <c r="POS8" s="215"/>
      <c r="POT8" s="215"/>
      <c r="POU8" s="215"/>
      <c r="POV8" s="215"/>
      <c r="POW8" s="215"/>
      <c r="POX8" s="215"/>
      <c r="POY8" s="215"/>
      <c r="POZ8" s="215"/>
      <c r="PPA8" s="215"/>
      <c r="PPB8" s="215"/>
      <c r="PPC8" s="215"/>
      <c r="PPD8" s="215"/>
      <c r="PPE8" s="215"/>
      <c r="PPF8" s="215"/>
      <c r="PPG8" s="215"/>
      <c r="PPH8" s="215"/>
      <c r="PPI8" s="215"/>
      <c r="PPJ8" s="215"/>
      <c r="PPK8" s="215"/>
      <c r="PPL8" s="215"/>
      <c r="PPM8" s="215"/>
      <c r="PPN8" s="215"/>
      <c r="PPO8" s="215"/>
      <c r="PPP8" s="215"/>
      <c r="PPQ8" s="215"/>
      <c r="PPR8" s="215"/>
      <c r="PPS8" s="215"/>
      <c r="PPT8" s="215"/>
      <c r="PPU8" s="215"/>
      <c r="PPV8" s="215"/>
      <c r="PPW8" s="215"/>
      <c r="PPX8" s="215"/>
      <c r="PPY8" s="215"/>
      <c r="PPZ8" s="215"/>
      <c r="PQA8" s="215"/>
      <c r="PQB8" s="215"/>
      <c r="PQC8" s="215"/>
      <c r="PQD8" s="215"/>
      <c r="PQE8" s="215"/>
      <c r="PQF8" s="215"/>
      <c r="PQG8" s="215"/>
      <c r="PQH8" s="215"/>
      <c r="PQI8" s="215"/>
      <c r="PQJ8" s="215"/>
      <c r="PQK8" s="215"/>
      <c r="PQL8" s="215"/>
      <c r="PQM8" s="215"/>
      <c r="PQN8" s="215"/>
      <c r="PQO8" s="215"/>
      <c r="PQP8" s="215"/>
      <c r="PQQ8" s="215"/>
      <c r="PQR8" s="215"/>
      <c r="PQS8" s="215"/>
      <c r="PQT8" s="215"/>
      <c r="PQU8" s="215"/>
      <c r="PQV8" s="215"/>
      <c r="PQW8" s="215"/>
      <c r="PQX8" s="215"/>
      <c r="PQY8" s="215"/>
      <c r="PQZ8" s="215"/>
      <c r="PRA8" s="215"/>
      <c r="PRB8" s="215"/>
      <c r="PRC8" s="215"/>
      <c r="PRD8" s="215"/>
      <c r="PRE8" s="215"/>
      <c r="PRF8" s="215"/>
      <c r="PRG8" s="215"/>
      <c r="PRH8" s="215"/>
      <c r="PRI8" s="215"/>
      <c r="PRJ8" s="215"/>
      <c r="PRK8" s="215"/>
      <c r="PRL8" s="215"/>
      <c r="PRM8" s="215"/>
      <c r="PRN8" s="215"/>
      <c r="PRO8" s="215"/>
      <c r="PRP8" s="215"/>
      <c r="PRQ8" s="215"/>
      <c r="PRR8" s="215"/>
      <c r="PRS8" s="215"/>
      <c r="PRT8" s="215"/>
      <c r="PRU8" s="215"/>
      <c r="PRV8" s="215"/>
      <c r="PRW8" s="215"/>
      <c r="PRX8" s="215"/>
      <c r="PRY8" s="215"/>
      <c r="PRZ8" s="215"/>
      <c r="PSA8" s="215"/>
      <c r="PSB8" s="215"/>
      <c r="PSC8" s="215"/>
      <c r="PSD8" s="215"/>
      <c r="PSE8" s="215"/>
      <c r="PSF8" s="215"/>
      <c r="PSG8" s="215"/>
      <c r="PSH8" s="215"/>
      <c r="PSI8" s="215"/>
      <c r="PSJ8" s="215"/>
      <c r="PSK8" s="215"/>
      <c r="PSL8" s="215"/>
      <c r="PSM8" s="215"/>
      <c r="PSN8" s="215"/>
      <c r="PSO8" s="215"/>
      <c r="PSP8" s="215"/>
      <c r="PSQ8" s="215"/>
      <c r="PSR8" s="215"/>
      <c r="PSS8" s="215"/>
      <c r="PST8" s="215"/>
      <c r="PSU8" s="215"/>
      <c r="PSV8" s="215"/>
      <c r="PSW8" s="215"/>
      <c r="PSX8" s="215"/>
      <c r="PSY8" s="215"/>
      <c r="PSZ8" s="215"/>
      <c r="PTA8" s="215"/>
      <c r="PTB8" s="215"/>
      <c r="PTC8" s="215"/>
      <c r="PTD8" s="215"/>
      <c r="PTE8" s="215"/>
      <c r="PTF8" s="215"/>
      <c r="PTG8" s="215"/>
      <c r="PTH8" s="215"/>
      <c r="PTI8" s="215"/>
      <c r="PTJ8" s="215"/>
      <c r="PTK8" s="215"/>
      <c r="PTL8" s="215"/>
      <c r="PTM8" s="215"/>
      <c r="PTN8" s="215"/>
      <c r="PTO8" s="215"/>
      <c r="PTP8" s="215"/>
      <c r="PTQ8" s="215"/>
      <c r="PTR8" s="215"/>
      <c r="PTS8" s="215"/>
      <c r="PTT8" s="215"/>
      <c r="PTU8" s="215"/>
      <c r="PTV8" s="215"/>
      <c r="PTW8" s="215"/>
      <c r="PTX8" s="215"/>
      <c r="PTY8" s="215"/>
      <c r="PTZ8" s="215"/>
      <c r="PUA8" s="215"/>
      <c r="PUB8" s="215"/>
      <c r="PUC8" s="215"/>
      <c r="PUD8" s="215"/>
      <c r="PUE8" s="215"/>
      <c r="PUF8" s="215"/>
      <c r="PUG8" s="215"/>
      <c r="PUH8" s="215"/>
      <c r="PUI8" s="215"/>
      <c r="PUJ8" s="215"/>
      <c r="PUK8" s="215"/>
      <c r="PUL8" s="215"/>
      <c r="PUM8" s="215"/>
      <c r="PUN8" s="215"/>
      <c r="PUO8" s="215"/>
      <c r="PUP8" s="215"/>
      <c r="PUQ8" s="215"/>
      <c r="PUR8" s="215"/>
      <c r="PUS8" s="215"/>
      <c r="PUT8" s="215"/>
      <c r="PUU8" s="215"/>
      <c r="PUV8" s="215"/>
      <c r="PUW8" s="215"/>
      <c r="PUX8" s="215"/>
      <c r="PUY8" s="215"/>
      <c r="PUZ8" s="215"/>
      <c r="PVA8" s="215"/>
      <c r="PVB8" s="215"/>
      <c r="PVC8" s="215"/>
      <c r="PVD8" s="215"/>
      <c r="PVE8" s="215"/>
      <c r="PVF8" s="215"/>
      <c r="PVG8" s="215"/>
      <c r="PVH8" s="215"/>
      <c r="PVI8" s="215"/>
      <c r="PVJ8" s="215"/>
      <c r="PVK8" s="215"/>
      <c r="PVL8" s="215"/>
      <c r="PVM8" s="215"/>
      <c r="PVN8" s="215"/>
      <c r="PVO8" s="215"/>
      <c r="PVP8" s="215"/>
      <c r="PVQ8" s="215"/>
      <c r="PVR8" s="215"/>
      <c r="PVS8" s="215"/>
      <c r="PVT8" s="215"/>
      <c r="PVU8" s="215"/>
      <c r="PVV8" s="215"/>
      <c r="PVW8" s="215"/>
      <c r="PVX8" s="215"/>
      <c r="PVY8" s="215"/>
      <c r="PVZ8" s="215"/>
      <c r="PWA8" s="215"/>
      <c r="PWB8" s="215"/>
      <c r="PWC8" s="215"/>
      <c r="PWD8" s="215"/>
      <c r="PWE8" s="215"/>
      <c r="PWF8" s="215"/>
      <c r="PWG8" s="215"/>
      <c r="PWH8" s="215"/>
      <c r="PWI8" s="215"/>
      <c r="PWJ8" s="215"/>
      <c r="PWK8" s="215"/>
      <c r="PWL8" s="215"/>
      <c r="PWM8" s="215"/>
      <c r="PWN8" s="215"/>
      <c r="PWO8" s="215"/>
      <c r="PWP8" s="215"/>
      <c r="PWQ8" s="215"/>
      <c r="PWR8" s="215"/>
      <c r="PWS8" s="215"/>
      <c r="PWT8" s="215"/>
      <c r="PWU8" s="215"/>
      <c r="PWV8" s="215"/>
      <c r="PWW8" s="215"/>
      <c r="PWX8" s="215"/>
      <c r="PWY8" s="215"/>
      <c r="PWZ8" s="215"/>
      <c r="PXA8" s="215"/>
      <c r="PXB8" s="215"/>
      <c r="PXC8" s="215"/>
      <c r="PXD8" s="215"/>
      <c r="PXE8" s="215"/>
      <c r="PXF8" s="215"/>
      <c r="PXG8" s="215"/>
      <c r="PXH8" s="215"/>
      <c r="PXI8" s="215"/>
      <c r="PXJ8" s="215"/>
      <c r="PXK8" s="215"/>
      <c r="PXL8" s="215"/>
      <c r="PXM8" s="215"/>
      <c r="PXN8" s="215"/>
      <c r="PXO8" s="215"/>
      <c r="PXP8" s="215"/>
      <c r="PXQ8" s="215"/>
      <c r="PXR8" s="215"/>
      <c r="PXS8" s="215"/>
      <c r="PXT8" s="215"/>
      <c r="PXU8" s="215"/>
      <c r="PXV8" s="215"/>
      <c r="PXW8" s="215"/>
      <c r="PXX8" s="215"/>
      <c r="PXY8" s="215"/>
      <c r="PXZ8" s="215"/>
      <c r="PYA8" s="215"/>
      <c r="PYB8" s="215"/>
      <c r="PYC8" s="215"/>
      <c r="PYD8" s="215"/>
      <c r="PYE8" s="215"/>
      <c r="PYF8" s="215"/>
      <c r="PYG8" s="215"/>
      <c r="PYH8" s="215"/>
      <c r="PYI8" s="215"/>
      <c r="PYJ8" s="215"/>
      <c r="PYK8" s="215"/>
      <c r="PYL8" s="215"/>
      <c r="PYM8" s="215"/>
      <c r="PYN8" s="215"/>
      <c r="PYO8" s="215"/>
      <c r="PYP8" s="215"/>
      <c r="PYQ8" s="215"/>
      <c r="PYR8" s="215"/>
      <c r="PYS8" s="215"/>
      <c r="PYT8" s="215"/>
      <c r="PYU8" s="215"/>
      <c r="PYV8" s="215"/>
      <c r="PYW8" s="215"/>
      <c r="PYX8" s="215"/>
      <c r="PYY8" s="215"/>
      <c r="PYZ8" s="215"/>
      <c r="PZA8" s="215"/>
      <c r="PZB8" s="215"/>
      <c r="PZC8" s="215"/>
      <c r="PZD8" s="215"/>
      <c r="PZE8" s="215"/>
      <c r="PZF8" s="215"/>
      <c r="PZG8" s="215"/>
      <c r="PZH8" s="215"/>
      <c r="PZI8" s="215"/>
      <c r="PZJ8" s="215"/>
      <c r="PZK8" s="215"/>
      <c r="PZL8" s="215"/>
      <c r="PZM8" s="215"/>
      <c r="PZN8" s="215"/>
      <c r="PZO8" s="215"/>
      <c r="PZP8" s="215"/>
      <c r="PZQ8" s="215"/>
      <c r="PZR8" s="215"/>
      <c r="PZS8" s="215"/>
      <c r="PZT8" s="215"/>
      <c r="PZU8" s="215"/>
      <c r="PZV8" s="215"/>
      <c r="PZW8" s="215"/>
      <c r="PZX8" s="215"/>
      <c r="PZY8" s="215"/>
      <c r="PZZ8" s="215"/>
      <c r="QAA8" s="215"/>
      <c r="QAB8" s="215"/>
      <c r="QAC8" s="215"/>
      <c r="QAD8" s="215"/>
      <c r="QAE8" s="215"/>
      <c r="QAF8" s="215"/>
      <c r="QAG8" s="215"/>
      <c r="QAH8" s="215"/>
      <c r="QAI8" s="215"/>
      <c r="QAJ8" s="215"/>
      <c r="QAK8" s="215"/>
      <c r="QAL8" s="215"/>
      <c r="QAM8" s="215"/>
      <c r="QAN8" s="215"/>
      <c r="QAO8" s="215"/>
      <c r="QAP8" s="215"/>
      <c r="QAQ8" s="215"/>
      <c r="QAR8" s="215"/>
      <c r="QAS8" s="215"/>
      <c r="QAT8" s="215"/>
      <c r="QAU8" s="215"/>
      <c r="QAV8" s="215"/>
      <c r="QAW8" s="215"/>
      <c r="QAX8" s="215"/>
      <c r="QAY8" s="215"/>
      <c r="QAZ8" s="215"/>
      <c r="QBA8" s="215"/>
      <c r="QBB8" s="215"/>
      <c r="QBC8" s="215"/>
      <c r="QBD8" s="215"/>
      <c r="QBE8" s="215"/>
      <c r="QBF8" s="215"/>
      <c r="QBG8" s="215"/>
      <c r="QBH8" s="215"/>
      <c r="QBI8" s="215"/>
      <c r="QBJ8" s="215"/>
      <c r="QBK8" s="215"/>
      <c r="QBL8" s="215"/>
      <c r="QBM8" s="215"/>
      <c r="QBN8" s="215"/>
      <c r="QBO8" s="215"/>
      <c r="QBP8" s="215"/>
      <c r="QBQ8" s="215"/>
      <c r="QBR8" s="215"/>
      <c r="QBS8" s="215"/>
      <c r="QBT8" s="215"/>
      <c r="QBU8" s="215"/>
      <c r="QBV8" s="215"/>
      <c r="QBW8" s="215"/>
      <c r="QBX8" s="215"/>
      <c r="QBY8" s="215"/>
      <c r="QBZ8" s="215"/>
      <c r="QCA8" s="215"/>
      <c r="QCB8" s="215"/>
      <c r="QCC8" s="215"/>
      <c r="QCD8" s="215"/>
      <c r="QCE8" s="215"/>
      <c r="QCF8" s="215"/>
      <c r="QCG8" s="215"/>
      <c r="QCH8" s="215"/>
      <c r="QCI8" s="215"/>
      <c r="QCJ8" s="215"/>
      <c r="QCK8" s="215"/>
      <c r="QCL8" s="215"/>
      <c r="QCM8" s="215"/>
      <c r="QCN8" s="215"/>
      <c r="QCO8" s="215"/>
      <c r="QCP8" s="215"/>
      <c r="QCQ8" s="215"/>
      <c r="QCR8" s="215"/>
      <c r="QCS8" s="215"/>
      <c r="QCT8" s="215"/>
      <c r="QCU8" s="215"/>
      <c r="QCV8" s="215"/>
      <c r="QCW8" s="215"/>
      <c r="QCX8" s="215"/>
      <c r="QCY8" s="215"/>
      <c r="QCZ8" s="215"/>
      <c r="QDA8" s="215"/>
      <c r="QDB8" s="215"/>
      <c r="QDC8" s="215"/>
      <c r="QDD8" s="215"/>
      <c r="QDE8" s="215"/>
      <c r="QDF8" s="215"/>
      <c r="QDG8" s="215"/>
      <c r="QDH8" s="215"/>
      <c r="QDI8" s="215"/>
      <c r="QDJ8" s="215"/>
      <c r="QDK8" s="215"/>
      <c r="QDL8" s="215"/>
      <c r="QDM8" s="215"/>
      <c r="QDN8" s="215"/>
      <c r="QDO8" s="215"/>
      <c r="QDP8" s="215"/>
      <c r="QDQ8" s="215"/>
      <c r="QDR8" s="215"/>
      <c r="QDS8" s="215"/>
      <c r="QDT8" s="215"/>
      <c r="QDU8" s="215"/>
      <c r="QDV8" s="215"/>
      <c r="QDW8" s="215"/>
      <c r="QDX8" s="215"/>
      <c r="QDY8" s="215"/>
      <c r="QDZ8" s="215"/>
      <c r="QEA8" s="215"/>
      <c r="QEB8" s="215"/>
      <c r="QEC8" s="215"/>
      <c r="QED8" s="215"/>
      <c r="QEE8" s="215"/>
      <c r="QEF8" s="215"/>
      <c r="QEG8" s="215"/>
      <c r="QEH8" s="215"/>
      <c r="QEI8" s="215"/>
      <c r="QEJ8" s="215"/>
      <c r="QEK8" s="215"/>
      <c r="QEL8" s="215"/>
      <c r="QEM8" s="215"/>
      <c r="QEN8" s="215"/>
      <c r="QEO8" s="215"/>
      <c r="QEP8" s="215"/>
      <c r="QEQ8" s="215"/>
      <c r="QER8" s="215"/>
      <c r="QES8" s="215"/>
      <c r="QET8" s="215"/>
      <c r="QEU8" s="215"/>
      <c r="QEV8" s="215"/>
      <c r="QEW8" s="215"/>
      <c r="QEX8" s="215"/>
      <c r="QEY8" s="215"/>
      <c r="QEZ8" s="215"/>
      <c r="QFA8" s="215"/>
      <c r="QFB8" s="215"/>
      <c r="QFC8" s="215"/>
      <c r="QFD8" s="215"/>
      <c r="QFE8" s="215"/>
      <c r="QFF8" s="215"/>
      <c r="QFG8" s="215"/>
      <c r="QFH8" s="215"/>
      <c r="QFI8" s="215"/>
      <c r="QFJ8" s="215"/>
      <c r="QFK8" s="215"/>
      <c r="QFL8" s="215"/>
      <c r="QFM8" s="215"/>
      <c r="QFN8" s="215"/>
      <c r="QFO8" s="215"/>
      <c r="QFP8" s="215"/>
      <c r="QFQ8" s="215"/>
      <c r="QFR8" s="215"/>
      <c r="QFS8" s="215"/>
      <c r="QFT8" s="215"/>
      <c r="QFU8" s="215"/>
      <c r="QFV8" s="215"/>
      <c r="QFW8" s="215"/>
      <c r="QFX8" s="215"/>
      <c r="QFY8" s="215"/>
      <c r="QFZ8" s="215"/>
      <c r="QGA8" s="215"/>
      <c r="QGB8" s="215"/>
      <c r="QGC8" s="215"/>
      <c r="QGD8" s="215"/>
      <c r="QGE8" s="215"/>
      <c r="QGF8" s="215"/>
      <c r="QGG8" s="215"/>
      <c r="QGH8" s="215"/>
      <c r="QGI8" s="215"/>
      <c r="QGJ8" s="215"/>
      <c r="QGK8" s="215"/>
      <c r="QGL8" s="215"/>
      <c r="QGM8" s="215"/>
      <c r="QGN8" s="215"/>
      <c r="QGO8" s="215"/>
      <c r="QGP8" s="215"/>
      <c r="QGQ8" s="215"/>
      <c r="QGR8" s="215"/>
      <c r="QGS8" s="215"/>
      <c r="QGT8" s="215"/>
      <c r="QGU8" s="215"/>
      <c r="QGV8" s="215"/>
      <c r="QGW8" s="215"/>
      <c r="QGX8" s="215"/>
      <c r="QGY8" s="215"/>
      <c r="QGZ8" s="215"/>
      <c r="QHA8" s="215"/>
      <c r="QHB8" s="215"/>
      <c r="QHC8" s="215"/>
      <c r="QHD8" s="215"/>
      <c r="QHE8" s="215"/>
      <c r="QHF8" s="215"/>
      <c r="QHG8" s="215"/>
      <c r="QHH8" s="215"/>
      <c r="QHI8" s="215"/>
      <c r="QHJ8" s="215"/>
      <c r="QHK8" s="215"/>
      <c r="QHL8" s="215"/>
      <c r="QHM8" s="215"/>
      <c r="QHN8" s="215"/>
      <c r="QHO8" s="215"/>
      <c r="QHP8" s="215"/>
      <c r="QHQ8" s="215"/>
      <c r="QHR8" s="215"/>
      <c r="QHS8" s="215"/>
      <c r="QHT8" s="215"/>
      <c r="QHU8" s="215"/>
      <c r="QHV8" s="215"/>
      <c r="QHW8" s="215"/>
      <c r="QHX8" s="215"/>
      <c r="QHY8" s="215"/>
      <c r="QHZ8" s="215"/>
      <c r="QIA8" s="215"/>
      <c r="QIB8" s="215"/>
      <c r="QIC8" s="215"/>
      <c r="QID8" s="215"/>
      <c r="QIE8" s="215"/>
      <c r="QIF8" s="215"/>
      <c r="QIG8" s="215"/>
      <c r="QIH8" s="215"/>
      <c r="QII8" s="215"/>
      <c r="QIJ8" s="215"/>
      <c r="QIK8" s="215"/>
      <c r="QIL8" s="215"/>
      <c r="QIM8" s="215"/>
      <c r="QIN8" s="215"/>
      <c r="QIO8" s="215"/>
      <c r="QIP8" s="215"/>
      <c r="QIQ8" s="215"/>
      <c r="QIR8" s="215"/>
      <c r="QIS8" s="215"/>
      <c r="QIT8" s="215"/>
      <c r="QIU8" s="215"/>
      <c r="QIV8" s="215"/>
      <c r="QIW8" s="215"/>
      <c r="QIX8" s="215"/>
      <c r="QIY8" s="215"/>
      <c r="QIZ8" s="215"/>
      <c r="QJA8" s="215"/>
      <c r="QJB8" s="215"/>
      <c r="QJC8" s="215"/>
      <c r="QJD8" s="215"/>
      <c r="QJE8" s="215"/>
      <c r="QJF8" s="215"/>
      <c r="QJG8" s="215"/>
      <c r="QJH8" s="215"/>
      <c r="QJI8" s="215"/>
      <c r="QJJ8" s="215"/>
      <c r="QJK8" s="215"/>
      <c r="QJL8" s="215"/>
      <c r="QJM8" s="215"/>
      <c r="QJN8" s="215"/>
      <c r="QJO8" s="215"/>
      <c r="QJP8" s="215"/>
      <c r="QJQ8" s="215"/>
      <c r="QJR8" s="215"/>
      <c r="QJS8" s="215"/>
      <c r="QJT8" s="215"/>
      <c r="QJU8" s="215"/>
      <c r="QJV8" s="215"/>
      <c r="QJW8" s="215"/>
      <c r="QJX8" s="215"/>
      <c r="QJY8" s="215"/>
      <c r="QJZ8" s="215"/>
      <c r="QKA8" s="215"/>
      <c r="QKB8" s="215"/>
      <c r="QKC8" s="215"/>
      <c r="QKD8" s="215"/>
      <c r="QKE8" s="215"/>
      <c r="QKF8" s="215"/>
      <c r="QKG8" s="215"/>
      <c r="QKH8" s="215"/>
      <c r="QKI8" s="215"/>
      <c r="QKJ8" s="215"/>
      <c r="QKK8" s="215"/>
      <c r="QKL8" s="215"/>
      <c r="QKM8" s="215"/>
      <c r="QKN8" s="215"/>
      <c r="QKO8" s="215"/>
      <c r="QKP8" s="215"/>
      <c r="QKQ8" s="215"/>
      <c r="QKR8" s="215"/>
      <c r="QKS8" s="215"/>
      <c r="QKT8" s="215"/>
      <c r="QKU8" s="215"/>
      <c r="QKV8" s="215"/>
      <c r="QKW8" s="215"/>
      <c r="QKX8" s="215"/>
      <c r="QKY8" s="215"/>
      <c r="QKZ8" s="215"/>
      <c r="QLA8" s="215"/>
      <c r="QLB8" s="215"/>
      <c r="QLC8" s="215"/>
      <c r="QLD8" s="215"/>
      <c r="QLE8" s="215"/>
      <c r="QLF8" s="215"/>
      <c r="QLG8" s="215"/>
      <c r="QLH8" s="215"/>
      <c r="QLI8" s="215"/>
      <c r="QLJ8" s="215"/>
      <c r="QLK8" s="215"/>
      <c r="QLL8" s="215"/>
      <c r="QLM8" s="215"/>
      <c r="QLN8" s="215"/>
      <c r="QLO8" s="215"/>
      <c r="QLP8" s="215"/>
      <c r="QLQ8" s="215"/>
      <c r="QLR8" s="215"/>
      <c r="QLS8" s="215"/>
      <c r="QLT8" s="215"/>
      <c r="QLU8" s="215"/>
      <c r="QLV8" s="215"/>
      <c r="QLW8" s="215"/>
      <c r="QLX8" s="215"/>
      <c r="QLY8" s="215"/>
      <c r="QLZ8" s="215"/>
      <c r="QMA8" s="215"/>
      <c r="QMB8" s="215"/>
      <c r="QMC8" s="215"/>
      <c r="QMD8" s="215"/>
      <c r="QME8" s="215"/>
      <c r="QMF8" s="215"/>
      <c r="QMG8" s="215"/>
      <c r="QMH8" s="215"/>
      <c r="QMI8" s="215"/>
      <c r="QMJ8" s="215"/>
      <c r="QMK8" s="215"/>
      <c r="QML8" s="215"/>
      <c r="QMM8" s="215"/>
      <c r="QMN8" s="215"/>
      <c r="QMO8" s="215"/>
      <c r="QMP8" s="215"/>
      <c r="QMQ8" s="215"/>
      <c r="QMR8" s="215"/>
      <c r="QMS8" s="215"/>
      <c r="QMT8" s="215"/>
      <c r="QMU8" s="215"/>
      <c r="QMV8" s="215"/>
      <c r="QMW8" s="215"/>
      <c r="QMX8" s="215"/>
      <c r="QMY8" s="215"/>
      <c r="QMZ8" s="215"/>
      <c r="QNA8" s="215"/>
      <c r="QNB8" s="215"/>
      <c r="QNC8" s="215"/>
      <c r="QND8" s="215"/>
      <c r="QNE8" s="215"/>
      <c r="QNF8" s="215"/>
      <c r="QNG8" s="215"/>
      <c r="QNH8" s="215"/>
      <c r="QNI8" s="215"/>
      <c r="QNJ8" s="215"/>
      <c r="QNK8" s="215"/>
      <c r="QNL8" s="215"/>
      <c r="QNM8" s="215"/>
      <c r="QNN8" s="215"/>
      <c r="QNO8" s="215"/>
      <c r="QNP8" s="215"/>
      <c r="QNQ8" s="215"/>
      <c r="QNR8" s="215"/>
      <c r="QNS8" s="215"/>
      <c r="QNT8" s="215"/>
      <c r="QNU8" s="215"/>
      <c r="QNV8" s="215"/>
      <c r="QNW8" s="215"/>
      <c r="QNX8" s="215"/>
      <c r="QNY8" s="215"/>
      <c r="QNZ8" s="215"/>
      <c r="QOA8" s="215"/>
      <c r="QOB8" s="215"/>
      <c r="QOC8" s="215"/>
      <c r="QOD8" s="215"/>
      <c r="QOE8" s="215"/>
      <c r="QOF8" s="215"/>
      <c r="QOG8" s="215"/>
      <c r="QOH8" s="215"/>
      <c r="QOI8" s="215"/>
      <c r="QOJ8" s="215"/>
      <c r="QOK8" s="215"/>
      <c r="QOL8" s="215"/>
      <c r="QOM8" s="215"/>
      <c r="QON8" s="215"/>
      <c r="QOO8" s="215"/>
      <c r="QOP8" s="215"/>
      <c r="QOQ8" s="215"/>
      <c r="QOR8" s="215"/>
      <c r="QOS8" s="215"/>
      <c r="QOT8" s="215"/>
      <c r="QOU8" s="215"/>
      <c r="QOV8" s="215"/>
      <c r="QOW8" s="215"/>
      <c r="QOX8" s="215"/>
      <c r="QOY8" s="215"/>
      <c r="QOZ8" s="215"/>
      <c r="QPA8" s="215"/>
      <c r="QPB8" s="215"/>
      <c r="QPC8" s="215"/>
      <c r="QPD8" s="215"/>
      <c r="QPE8" s="215"/>
      <c r="QPF8" s="215"/>
      <c r="QPG8" s="215"/>
      <c r="QPH8" s="215"/>
      <c r="QPI8" s="215"/>
      <c r="QPJ8" s="215"/>
      <c r="QPK8" s="215"/>
      <c r="QPL8" s="215"/>
      <c r="QPM8" s="215"/>
      <c r="QPN8" s="215"/>
      <c r="QPO8" s="215"/>
      <c r="QPP8" s="215"/>
      <c r="QPQ8" s="215"/>
      <c r="QPR8" s="215"/>
      <c r="QPS8" s="215"/>
      <c r="QPT8" s="215"/>
      <c r="QPU8" s="215"/>
      <c r="QPV8" s="215"/>
      <c r="QPW8" s="215"/>
      <c r="QPX8" s="215"/>
      <c r="QPY8" s="215"/>
      <c r="QPZ8" s="215"/>
      <c r="QQA8" s="215"/>
      <c r="QQB8" s="215"/>
      <c r="QQC8" s="215"/>
      <c r="QQD8" s="215"/>
      <c r="QQE8" s="215"/>
      <c r="QQF8" s="215"/>
      <c r="QQG8" s="215"/>
      <c r="QQH8" s="215"/>
      <c r="QQI8" s="215"/>
      <c r="QQJ8" s="215"/>
      <c r="QQK8" s="215"/>
      <c r="QQL8" s="215"/>
      <c r="QQM8" s="215"/>
      <c r="QQN8" s="215"/>
      <c r="QQO8" s="215"/>
      <c r="QQP8" s="215"/>
      <c r="QQQ8" s="215"/>
      <c r="QQR8" s="215"/>
      <c r="QQS8" s="215"/>
      <c r="QQT8" s="215"/>
      <c r="QQU8" s="215"/>
      <c r="QQV8" s="215"/>
      <c r="QQW8" s="215"/>
      <c r="QQX8" s="215"/>
      <c r="QQY8" s="215"/>
      <c r="QQZ8" s="215"/>
      <c r="QRA8" s="215"/>
      <c r="QRB8" s="215"/>
      <c r="QRC8" s="215"/>
      <c r="QRD8" s="215"/>
      <c r="QRE8" s="215"/>
      <c r="QRF8" s="215"/>
      <c r="QRG8" s="215"/>
      <c r="QRH8" s="215"/>
      <c r="QRI8" s="215"/>
      <c r="QRJ8" s="215"/>
      <c r="QRK8" s="215"/>
      <c r="QRL8" s="215"/>
      <c r="QRM8" s="215"/>
      <c r="QRN8" s="215"/>
      <c r="QRO8" s="215"/>
      <c r="QRP8" s="215"/>
      <c r="QRQ8" s="215"/>
      <c r="QRR8" s="215"/>
      <c r="QRS8" s="215"/>
      <c r="QRT8" s="215"/>
      <c r="QRU8" s="215"/>
      <c r="QRV8" s="215"/>
      <c r="QRW8" s="215"/>
      <c r="QRX8" s="215"/>
      <c r="QRY8" s="215"/>
      <c r="QRZ8" s="215"/>
      <c r="QSA8" s="215"/>
      <c r="QSB8" s="215"/>
      <c r="QSC8" s="215"/>
      <c r="QSD8" s="215"/>
      <c r="QSE8" s="215"/>
      <c r="QSF8" s="215"/>
      <c r="QSG8" s="215"/>
      <c r="QSH8" s="215"/>
      <c r="QSI8" s="215"/>
      <c r="QSJ8" s="215"/>
      <c r="QSK8" s="215"/>
      <c r="QSL8" s="215"/>
      <c r="QSM8" s="215"/>
      <c r="QSN8" s="215"/>
      <c r="QSO8" s="215"/>
      <c r="QSP8" s="215"/>
      <c r="QSQ8" s="215"/>
      <c r="QSR8" s="215"/>
      <c r="QSS8" s="215"/>
      <c r="QST8" s="215"/>
      <c r="QSU8" s="215"/>
      <c r="QSV8" s="215"/>
      <c r="QSW8" s="215"/>
      <c r="QSX8" s="215"/>
      <c r="QSY8" s="215"/>
      <c r="QSZ8" s="215"/>
      <c r="QTA8" s="215"/>
      <c r="QTB8" s="215"/>
      <c r="QTC8" s="215"/>
      <c r="QTD8" s="215"/>
      <c r="QTE8" s="215"/>
      <c r="QTF8" s="215"/>
      <c r="QTG8" s="215"/>
      <c r="QTH8" s="215"/>
      <c r="QTI8" s="215"/>
      <c r="QTJ8" s="215"/>
      <c r="QTK8" s="215"/>
      <c r="QTL8" s="215"/>
      <c r="QTM8" s="215"/>
      <c r="QTN8" s="215"/>
      <c r="QTO8" s="215"/>
      <c r="QTP8" s="215"/>
      <c r="QTQ8" s="215"/>
      <c r="QTR8" s="215"/>
      <c r="QTS8" s="215"/>
      <c r="QTT8" s="215"/>
      <c r="QTU8" s="215"/>
      <c r="QTV8" s="215"/>
      <c r="QTW8" s="215"/>
      <c r="QTX8" s="215"/>
      <c r="QTY8" s="215"/>
      <c r="QTZ8" s="215"/>
      <c r="QUA8" s="215"/>
      <c r="QUB8" s="215"/>
      <c r="QUC8" s="215"/>
      <c r="QUD8" s="215"/>
      <c r="QUE8" s="215"/>
      <c r="QUF8" s="215"/>
      <c r="QUG8" s="215"/>
      <c r="QUH8" s="215"/>
      <c r="QUI8" s="215"/>
      <c r="QUJ8" s="215"/>
      <c r="QUK8" s="215"/>
      <c r="QUL8" s="215"/>
      <c r="QUM8" s="215"/>
      <c r="QUN8" s="215"/>
      <c r="QUO8" s="215"/>
      <c r="QUP8" s="215"/>
      <c r="QUQ8" s="215"/>
      <c r="QUR8" s="215"/>
      <c r="QUS8" s="215"/>
      <c r="QUT8" s="215"/>
      <c r="QUU8" s="215"/>
      <c r="QUV8" s="215"/>
      <c r="QUW8" s="215"/>
      <c r="QUX8" s="215"/>
      <c r="QUY8" s="215"/>
      <c r="QUZ8" s="215"/>
      <c r="QVA8" s="215"/>
      <c r="QVB8" s="215"/>
      <c r="QVC8" s="215"/>
      <c r="QVD8" s="215"/>
      <c r="QVE8" s="215"/>
      <c r="QVF8" s="215"/>
      <c r="QVG8" s="215"/>
      <c r="QVH8" s="215"/>
      <c r="QVI8" s="215"/>
      <c r="QVJ8" s="215"/>
      <c r="QVK8" s="215"/>
      <c r="QVL8" s="215"/>
      <c r="QVM8" s="215"/>
      <c r="QVN8" s="215"/>
      <c r="QVO8" s="215"/>
      <c r="QVP8" s="215"/>
      <c r="QVQ8" s="215"/>
      <c r="QVR8" s="215"/>
      <c r="QVS8" s="215"/>
      <c r="QVT8" s="215"/>
      <c r="QVU8" s="215"/>
      <c r="QVV8" s="215"/>
      <c r="QVW8" s="215"/>
      <c r="QVX8" s="215"/>
      <c r="QVY8" s="215"/>
      <c r="QVZ8" s="215"/>
      <c r="QWA8" s="215"/>
      <c r="QWB8" s="215"/>
      <c r="QWC8" s="215"/>
      <c r="QWD8" s="215"/>
      <c r="QWE8" s="215"/>
      <c r="QWF8" s="215"/>
      <c r="QWG8" s="215"/>
      <c r="QWH8" s="215"/>
      <c r="QWI8" s="215"/>
      <c r="QWJ8" s="215"/>
      <c r="QWK8" s="215"/>
      <c r="QWL8" s="215"/>
      <c r="QWM8" s="215"/>
      <c r="QWN8" s="215"/>
      <c r="QWO8" s="215"/>
      <c r="QWP8" s="215"/>
      <c r="QWQ8" s="215"/>
      <c r="QWR8" s="215"/>
      <c r="QWS8" s="215"/>
      <c r="QWT8" s="215"/>
      <c r="QWU8" s="215"/>
      <c r="QWV8" s="215"/>
      <c r="QWW8" s="215"/>
      <c r="QWX8" s="215"/>
      <c r="QWY8" s="215"/>
      <c r="QWZ8" s="215"/>
      <c r="QXA8" s="215"/>
      <c r="QXB8" s="215"/>
      <c r="QXC8" s="215"/>
      <c r="QXD8" s="215"/>
      <c r="QXE8" s="215"/>
      <c r="QXF8" s="215"/>
      <c r="QXG8" s="215"/>
      <c r="QXH8" s="215"/>
      <c r="QXI8" s="215"/>
      <c r="QXJ8" s="215"/>
      <c r="QXK8" s="215"/>
      <c r="QXL8" s="215"/>
      <c r="QXM8" s="215"/>
      <c r="QXN8" s="215"/>
      <c r="QXO8" s="215"/>
      <c r="QXP8" s="215"/>
      <c r="QXQ8" s="215"/>
      <c r="QXR8" s="215"/>
      <c r="QXS8" s="215"/>
      <c r="QXT8" s="215"/>
      <c r="QXU8" s="215"/>
      <c r="QXV8" s="215"/>
      <c r="QXW8" s="215"/>
      <c r="QXX8" s="215"/>
      <c r="QXY8" s="215"/>
      <c r="QXZ8" s="215"/>
      <c r="QYA8" s="215"/>
      <c r="QYB8" s="215"/>
      <c r="QYC8" s="215"/>
      <c r="QYD8" s="215"/>
      <c r="QYE8" s="215"/>
      <c r="QYF8" s="215"/>
      <c r="QYG8" s="215"/>
      <c r="QYH8" s="215"/>
      <c r="QYI8" s="215"/>
      <c r="QYJ8" s="215"/>
      <c r="QYK8" s="215"/>
      <c r="QYL8" s="215"/>
      <c r="QYM8" s="215"/>
      <c r="QYN8" s="215"/>
      <c r="QYO8" s="215"/>
      <c r="QYP8" s="215"/>
      <c r="QYQ8" s="215"/>
      <c r="QYR8" s="215"/>
      <c r="QYS8" s="215"/>
      <c r="QYT8" s="215"/>
      <c r="QYU8" s="215"/>
      <c r="QYV8" s="215"/>
      <c r="QYW8" s="215"/>
      <c r="QYX8" s="215"/>
      <c r="QYY8" s="215"/>
      <c r="QYZ8" s="215"/>
      <c r="QZA8" s="215"/>
      <c r="QZB8" s="215"/>
      <c r="QZC8" s="215"/>
      <c r="QZD8" s="215"/>
      <c r="QZE8" s="215"/>
      <c r="QZF8" s="215"/>
      <c r="QZG8" s="215"/>
      <c r="QZH8" s="215"/>
      <c r="QZI8" s="215"/>
      <c r="QZJ8" s="215"/>
      <c r="QZK8" s="215"/>
      <c r="QZL8" s="215"/>
      <c r="QZM8" s="215"/>
      <c r="QZN8" s="215"/>
      <c r="QZO8" s="215"/>
      <c r="QZP8" s="215"/>
      <c r="QZQ8" s="215"/>
      <c r="QZR8" s="215"/>
      <c r="QZS8" s="215"/>
      <c r="QZT8" s="215"/>
      <c r="QZU8" s="215"/>
      <c r="QZV8" s="215"/>
      <c r="QZW8" s="215"/>
      <c r="QZX8" s="215"/>
      <c r="QZY8" s="215"/>
      <c r="QZZ8" s="215"/>
      <c r="RAA8" s="215"/>
      <c r="RAB8" s="215"/>
      <c r="RAC8" s="215"/>
      <c r="RAD8" s="215"/>
      <c r="RAE8" s="215"/>
      <c r="RAF8" s="215"/>
      <c r="RAG8" s="215"/>
      <c r="RAH8" s="215"/>
      <c r="RAI8" s="215"/>
      <c r="RAJ8" s="215"/>
      <c r="RAK8" s="215"/>
      <c r="RAL8" s="215"/>
      <c r="RAM8" s="215"/>
      <c r="RAN8" s="215"/>
      <c r="RAO8" s="215"/>
      <c r="RAP8" s="215"/>
      <c r="RAQ8" s="215"/>
      <c r="RAR8" s="215"/>
      <c r="RAS8" s="215"/>
      <c r="RAT8" s="215"/>
      <c r="RAU8" s="215"/>
      <c r="RAV8" s="215"/>
      <c r="RAW8" s="215"/>
      <c r="RAX8" s="215"/>
      <c r="RAY8" s="215"/>
      <c r="RAZ8" s="215"/>
      <c r="RBA8" s="215"/>
      <c r="RBB8" s="215"/>
      <c r="RBC8" s="215"/>
      <c r="RBD8" s="215"/>
      <c r="RBE8" s="215"/>
      <c r="RBF8" s="215"/>
      <c r="RBG8" s="215"/>
      <c r="RBH8" s="215"/>
      <c r="RBI8" s="215"/>
      <c r="RBJ8" s="215"/>
      <c r="RBK8" s="215"/>
      <c r="RBL8" s="215"/>
      <c r="RBM8" s="215"/>
      <c r="RBN8" s="215"/>
      <c r="RBO8" s="215"/>
      <c r="RBP8" s="215"/>
      <c r="RBQ8" s="215"/>
      <c r="RBR8" s="215"/>
      <c r="RBS8" s="215"/>
      <c r="RBT8" s="215"/>
      <c r="RBU8" s="215"/>
      <c r="RBV8" s="215"/>
      <c r="RBW8" s="215"/>
      <c r="RBX8" s="215"/>
      <c r="RBY8" s="215"/>
      <c r="RBZ8" s="215"/>
      <c r="RCA8" s="215"/>
      <c r="RCB8" s="215"/>
      <c r="RCC8" s="215"/>
      <c r="RCD8" s="215"/>
      <c r="RCE8" s="215"/>
      <c r="RCF8" s="215"/>
      <c r="RCG8" s="215"/>
      <c r="RCH8" s="215"/>
      <c r="RCI8" s="215"/>
      <c r="RCJ8" s="215"/>
      <c r="RCK8" s="215"/>
      <c r="RCL8" s="215"/>
      <c r="RCM8" s="215"/>
      <c r="RCN8" s="215"/>
      <c r="RCO8" s="215"/>
      <c r="RCP8" s="215"/>
      <c r="RCQ8" s="215"/>
      <c r="RCR8" s="215"/>
      <c r="RCS8" s="215"/>
      <c r="RCT8" s="215"/>
      <c r="RCU8" s="215"/>
      <c r="RCV8" s="215"/>
      <c r="RCW8" s="215"/>
      <c r="RCX8" s="215"/>
      <c r="RCY8" s="215"/>
      <c r="RCZ8" s="215"/>
      <c r="RDA8" s="215"/>
      <c r="RDB8" s="215"/>
      <c r="RDC8" s="215"/>
      <c r="RDD8" s="215"/>
      <c r="RDE8" s="215"/>
      <c r="RDF8" s="215"/>
      <c r="RDG8" s="215"/>
      <c r="RDH8" s="215"/>
      <c r="RDI8" s="215"/>
      <c r="RDJ8" s="215"/>
      <c r="RDK8" s="215"/>
      <c r="RDL8" s="215"/>
      <c r="RDM8" s="215"/>
      <c r="RDN8" s="215"/>
      <c r="RDO8" s="215"/>
      <c r="RDP8" s="215"/>
      <c r="RDQ8" s="215"/>
      <c r="RDR8" s="215"/>
      <c r="RDS8" s="215"/>
      <c r="RDT8" s="215"/>
      <c r="RDU8" s="215"/>
      <c r="RDV8" s="215"/>
      <c r="RDW8" s="215"/>
      <c r="RDX8" s="215"/>
      <c r="RDY8" s="215"/>
      <c r="RDZ8" s="215"/>
      <c r="REA8" s="215"/>
      <c r="REB8" s="215"/>
      <c r="REC8" s="215"/>
      <c r="RED8" s="215"/>
      <c r="REE8" s="215"/>
      <c r="REF8" s="215"/>
      <c r="REG8" s="215"/>
      <c r="REH8" s="215"/>
      <c r="REI8" s="215"/>
      <c r="REJ8" s="215"/>
      <c r="REK8" s="215"/>
      <c r="REL8" s="215"/>
      <c r="REM8" s="215"/>
      <c r="REN8" s="215"/>
      <c r="REO8" s="215"/>
      <c r="REP8" s="215"/>
      <c r="REQ8" s="215"/>
      <c r="RER8" s="215"/>
      <c r="RES8" s="215"/>
      <c r="RET8" s="215"/>
      <c r="REU8" s="215"/>
      <c r="REV8" s="215"/>
      <c r="REW8" s="215"/>
      <c r="REX8" s="215"/>
      <c r="REY8" s="215"/>
      <c r="REZ8" s="215"/>
      <c r="RFA8" s="215"/>
      <c r="RFB8" s="215"/>
      <c r="RFC8" s="215"/>
      <c r="RFD8" s="215"/>
      <c r="RFE8" s="215"/>
      <c r="RFF8" s="215"/>
      <c r="RFG8" s="215"/>
      <c r="RFH8" s="215"/>
      <c r="RFI8" s="215"/>
      <c r="RFJ8" s="215"/>
      <c r="RFK8" s="215"/>
      <c r="RFL8" s="215"/>
      <c r="RFM8" s="215"/>
      <c r="RFN8" s="215"/>
      <c r="RFO8" s="215"/>
      <c r="RFP8" s="215"/>
      <c r="RFQ8" s="215"/>
      <c r="RFR8" s="215"/>
      <c r="RFS8" s="215"/>
      <c r="RFT8" s="215"/>
      <c r="RFU8" s="215"/>
      <c r="RFV8" s="215"/>
      <c r="RFW8" s="215"/>
      <c r="RFX8" s="215"/>
      <c r="RFY8" s="215"/>
      <c r="RFZ8" s="215"/>
      <c r="RGA8" s="215"/>
      <c r="RGB8" s="215"/>
      <c r="RGC8" s="215"/>
      <c r="RGD8" s="215"/>
      <c r="RGE8" s="215"/>
      <c r="RGF8" s="215"/>
      <c r="RGG8" s="215"/>
      <c r="RGH8" s="215"/>
      <c r="RGI8" s="215"/>
      <c r="RGJ8" s="215"/>
      <c r="RGK8" s="215"/>
      <c r="RGL8" s="215"/>
      <c r="RGM8" s="215"/>
      <c r="RGN8" s="215"/>
      <c r="RGO8" s="215"/>
      <c r="RGP8" s="215"/>
      <c r="RGQ8" s="215"/>
      <c r="RGR8" s="215"/>
      <c r="RGS8" s="215"/>
      <c r="RGT8" s="215"/>
      <c r="RGU8" s="215"/>
      <c r="RGV8" s="215"/>
      <c r="RGW8" s="215"/>
      <c r="RGX8" s="215"/>
      <c r="RGY8" s="215"/>
      <c r="RGZ8" s="215"/>
      <c r="RHA8" s="215"/>
      <c r="RHB8" s="215"/>
      <c r="RHC8" s="215"/>
      <c r="RHD8" s="215"/>
      <c r="RHE8" s="215"/>
      <c r="RHF8" s="215"/>
      <c r="RHG8" s="215"/>
      <c r="RHH8" s="215"/>
      <c r="RHI8" s="215"/>
      <c r="RHJ8" s="215"/>
      <c r="RHK8" s="215"/>
      <c r="RHL8" s="215"/>
      <c r="RHM8" s="215"/>
      <c r="RHN8" s="215"/>
      <c r="RHO8" s="215"/>
      <c r="RHP8" s="215"/>
      <c r="RHQ8" s="215"/>
      <c r="RHR8" s="215"/>
      <c r="RHS8" s="215"/>
      <c r="RHT8" s="215"/>
      <c r="RHU8" s="215"/>
      <c r="RHV8" s="215"/>
      <c r="RHW8" s="215"/>
      <c r="RHX8" s="215"/>
      <c r="RHY8" s="215"/>
      <c r="RHZ8" s="215"/>
      <c r="RIA8" s="215"/>
      <c r="RIB8" s="215"/>
      <c r="RIC8" s="215"/>
      <c r="RID8" s="215"/>
      <c r="RIE8" s="215"/>
      <c r="RIF8" s="215"/>
      <c r="RIG8" s="215"/>
      <c r="RIH8" s="215"/>
      <c r="RII8" s="215"/>
      <c r="RIJ8" s="215"/>
      <c r="RIK8" s="215"/>
      <c r="RIL8" s="215"/>
      <c r="RIM8" s="215"/>
      <c r="RIN8" s="215"/>
      <c r="RIO8" s="215"/>
      <c r="RIP8" s="215"/>
      <c r="RIQ8" s="215"/>
      <c r="RIR8" s="215"/>
      <c r="RIS8" s="215"/>
      <c r="RIT8" s="215"/>
      <c r="RIU8" s="215"/>
      <c r="RIV8" s="215"/>
      <c r="RIW8" s="215"/>
      <c r="RIX8" s="215"/>
      <c r="RIY8" s="215"/>
      <c r="RIZ8" s="215"/>
      <c r="RJA8" s="215"/>
      <c r="RJB8" s="215"/>
      <c r="RJC8" s="215"/>
      <c r="RJD8" s="215"/>
      <c r="RJE8" s="215"/>
      <c r="RJF8" s="215"/>
      <c r="RJG8" s="215"/>
      <c r="RJH8" s="215"/>
      <c r="RJI8" s="215"/>
      <c r="RJJ8" s="215"/>
      <c r="RJK8" s="215"/>
      <c r="RJL8" s="215"/>
      <c r="RJM8" s="215"/>
      <c r="RJN8" s="215"/>
      <c r="RJO8" s="215"/>
      <c r="RJP8" s="215"/>
      <c r="RJQ8" s="215"/>
      <c r="RJR8" s="215"/>
      <c r="RJS8" s="215"/>
      <c r="RJT8" s="215"/>
      <c r="RJU8" s="215"/>
      <c r="RJV8" s="215"/>
      <c r="RJW8" s="215"/>
      <c r="RJX8" s="215"/>
      <c r="RJY8" s="215"/>
      <c r="RJZ8" s="215"/>
      <c r="RKA8" s="215"/>
      <c r="RKB8" s="215"/>
      <c r="RKC8" s="215"/>
      <c r="RKD8" s="215"/>
      <c r="RKE8" s="215"/>
      <c r="RKF8" s="215"/>
      <c r="RKG8" s="215"/>
      <c r="RKH8" s="215"/>
      <c r="RKI8" s="215"/>
      <c r="RKJ8" s="215"/>
      <c r="RKK8" s="215"/>
      <c r="RKL8" s="215"/>
      <c r="RKM8" s="215"/>
      <c r="RKN8" s="215"/>
      <c r="RKO8" s="215"/>
      <c r="RKP8" s="215"/>
      <c r="RKQ8" s="215"/>
      <c r="RKR8" s="215"/>
      <c r="RKS8" s="215"/>
      <c r="RKT8" s="215"/>
      <c r="RKU8" s="215"/>
      <c r="RKV8" s="215"/>
      <c r="RKW8" s="215"/>
      <c r="RKX8" s="215"/>
      <c r="RKY8" s="215"/>
      <c r="RKZ8" s="215"/>
      <c r="RLA8" s="215"/>
      <c r="RLB8" s="215"/>
      <c r="RLC8" s="215"/>
      <c r="RLD8" s="215"/>
      <c r="RLE8" s="215"/>
      <c r="RLF8" s="215"/>
      <c r="RLG8" s="215"/>
      <c r="RLH8" s="215"/>
      <c r="RLI8" s="215"/>
      <c r="RLJ8" s="215"/>
      <c r="RLK8" s="215"/>
      <c r="RLL8" s="215"/>
      <c r="RLM8" s="215"/>
      <c r="RLN8" s="215"/>
      <c r="RLO8" s="215"/>
      <c r="RLP8" s="215"/>
      <c r="RLQ8" s="215"/>
      <c r="RLR8" s="215"/>
      <c r="RLS8" s="215"/>
      <c r="RLT8" s="215"/>
      <c r="RLU8" s="215"/>
      <c r="RLV8" s="215"/>
      <c r="RLW8" s="215"/>
      <c r="RLX8" s="215"/>
      <c r="RLY8" s="215"/>
      <c r="RLZ8" s="215"/>
      <c r="RMA8" s="215"/>
      <c r="RMB8" s="215"/>
      <c r="RMC8" s="215"/>
      <c r="RMD8" s="215"/>
      <c r="RME8" s="215"/>
      <c r="RMF8" s="215"/>
      <c r="RMG8" s="215"/>
      <c r="RMH8" s="215"/>
      <c r="RMI8" s="215"/>
      <c r="RMJ8" s="215"/>
      <c r="RMK8" s="215"/>
      <c r="RML8" s="215"/>
      <c r="RMM8" s="215"/>
      <c r="RMN8" s="215"/>
      <c r="RMO8" s="215"/>
      <c r="RMP8" s="215"/>
      <c r="RMQ8" s="215"/>
      <c r="RMR8" s="215"/>
      <c r="RMS8" s="215"/>
      <c r="RMT8" s="215"/>
      <c r="RMU8" s="215"/>
      <c r="RMV8" s="215"/>
      <c r="RMW8" s="215"/>
      <c r="RMX8" s="215"/>
      <c r="RMY8" s="215"/>
      <c r="RMZ8" s="215"/>
      <c r="RNA8" s="215"/>
      <c r="RNB8" s="215"/>
      <c r="RNC8" s="215"/>
      <c r="RND8" s="215"/>
      <c r="RNE8" s="215"/>
      <c r="RNF8" s="215"/>
      <c r="RNG8" s="215"/>
      <c r="RNH8" s="215"/>
      <c r="RNI8" s="215"/>
      <c r="RNJ8" s="215"/>
      <c r="RNK8" s="215"/>
      <c r="RNL8" s="215"/>
      <c r="RNM8" s="215"/>
      <c r="RNN8" s="215"/>
      <c r="RNO8" s="215"/>
      <c r="RNP8" s="215"/>
      <c r="RNQ8" s="215"/>
      <c r="RNR8" s="215"/>
      <c r="RNS8" s="215"/>
      <c r="RNT8" s="215"/>
      <c r="RNU8" s="215"/>
      <c r="RNV8" s="215"/>
      <c r="RNW8" s="215"/>
      <c r="RNX8" s="215"/>
      <c r="RNY8" s="215"/>
      <c r="RNZ8" s="215"/>
      <c r="ROA8" s="215"/>
      <c r="ROB8" s="215"/>
      <c r="ROC8" s="215"/>
      <c r="ROD8" s="215"/>
      <c r="ROE8" s="215"/>
      <c r="ROF8" s="215"/>
      <c r="ROG8" s="215"/>
      <c r="ROH8" s="215"/>
      <c r="ROI8" s="215"/>
      <c r="ROJ8" s="215"/>
      <c r="ROK8" s="215"/>
      <c r="ROL8" s="215"/>
      <c r="ROM8" s="215"/>
      <c r="RON8" s="215"/>
      <c r="ROO8" s="215"/>
      <c r="ROP8" s="215"/>
      <c r="ROQ8" s="215"/>
      <c r="ROR8" s="215"/>
      <c r="ROS8" s="215"/>
      <c r="ROT8" s="215"/>
      <c r="ROU8" s="215"/>
      <c r="ROV8" s="215"/>
      <c r="ROW8" s="215"/>
      <c r="ROX8" s="215"/>
      <c r="ROY8" s="215"/>
      <c r="ROZ8" s="215"/>
      <c r="RPA8" s="215"/>
      <c r="RPB8" s="215"/>
      <c r="RPC8" s="215"/>
      <c r="RPD8" s="215"/>
      <c r="RPE8" s="215"/>
      <c r="RPF8" s="215"/>
      <c r="RPG8" s="215"/>
      <c r="RPH8" s="215"/>
      <c r="RPI8" s="215"/>
      <c r="RPJ8" s="215"/>
      <c r="RPK8" s="215"/>
      <c r="RPL8" s="215"/>
      <c r="RPM8" s="215"/>
      <c r="RPN8" s="215"/>
      <c r="RPO8" s="215"/>
      <c r="RPP8" s="215"/>
      <c r="RPQ8" s="215"/>
      <c r="RPR8" s="215"/>
      <c r="RPS8" s="215"/>
      <c r="RPT8" s="215"/>
      <c r="RPU8" s="215"/>
      <c r="RPV8" s="215"/>
      <c r="RPW8" s="215"/>
      <c r="RPX8" s="215"/>
      <c r="RPY8" s="215"/>
      <c r="RPZ8" s="215"/>
      <c r="RQA8" s="215"/>
      <c r="RQB8" s="215"/>
      <c r="RQC8" s="215"/>
      <c r="RQD8" s="215"/>
      <c r="RQE8" s="215"/>
      <c r="RQF8" s="215"/>
      <c r="RQG8" s="215"/>
      <c r="RQH8" s="215"/>
      <c r="RQI8" s="215"/>
      <c r="RQJ8" s="215"/>
      <c r="RQK8" s="215"/>
      <c r="RQL8" s="215"/>
      <c r="RQM8" s="215"/>
      <c r="RQN8" s="215"/>
      <c r="RQO8" s="215"/>
      <c r="RQP8" s="215"/>
      <c r="RQQ8" s="215"/>
      <c r="RQR8" s="215"/>
      <c r="RQS8" s="215"/>
      <c r="RQT8" s="215"/>
      <c r="RQU8" s="215"/>
      <c r="RQV8" s="215"/>
      <c r="RQW8" s="215"/>
      <c r="RQX8" s="215"/>
      <c r="RQY8" s="215"/>
      <c r="RQZ8" s="215"/>
      <c r="RRA8" s="215"/>
      <c r="RRB8" s="215"/>
      <c r="RRC8" s="215"/>
      <c r="RRD8" s="215"/>
      <c r="RRE8" s="215"/>
      <c r="RRF8" s="215"/>
      <c r="RRG8" s="215"/>
      <c r="RRH8" s="215"/>
      <c r="RRI8" s="215"/>
      <c r="RRJ8" s="215"/>
      <c r="RRK8" s="215"/>
      <c r="RRL8" s="215"/>
      <c r="RRM8" s="215"/>
      <c r="RRN8" s="215"/>
      <c r="RRO8" s="215"/>
      <c r="RRP8" s="215"/>
      <c r="RRQ8" s="215"/>
      <c r="RRR8" s="215"/>
      <c r="RRS8" s="215"/>
      <c r="RRT8" s="215"/>
      <c r="RRU8" s="215"/>
      <c r="RRV8" s="215"/>
      <c r="RRW8" s="215"/>
      <c r="RRX8" s="215"/>
      <c r="RRY8" s="215"/>
      <c r="RRZ8" s="215"/>
      <c r="RSA8" s="215"/>
      <c r="RSB8" s="215"/>
      <c r="RSC8" s="215"/>
      <c r="RSD8" s="215"/>
      <c r="RSE8" s="215"/>
      <c r="RSF8" s="215"/>
      <c r="RSG8" s="215"/>
      <c r="RSH8" s="215"/>
      <c r="RSI8" s="215"/>
      <c r="RSJ8" s="215"/>
      <c r="RSK8" s="215"/>
      <c r="RSL8" s="215"/>
      <c r="RSM8" s="215"/>
      <c r="RSN8" s="215"/>
      <c r="RSO8" s="215"/>
      <c r="RSP8" s="215"/>
      <c r="RSQ8" s="215"/>
      <c r="RSR8" s="215"/>
      <c r="RSS8" s="215"/>
      <c r="RST8" s="215"/>
      <c r="RSU8" s="215"/>
      <c r="RSV8" s="215"/>
      <c r="RSW8" s="215"/>
      <c r="RSX8" s="215"/>
      <c r="RSY8" s="215"/>
      <c r="RSZ8" s="215"/>
      <c r="RTA8" s="215"/>
      <c r="RTB8" s="215"/>
      <c r="RTC8" s="215"/>
      <c r="RTD8" s="215"/>
      <c r="RTE8" s="215"/>
      <c r="RTF8" s="215"/>
      <c r="RTG8" s="215"/>
      <c r="RTH8" s="215"/>
      <c r="RTI8" s="215"/>
      <c r="RTJ8" s="215"/>
      <c r="RTK8" s="215"/>
      <c r="RTL8" s="215"/>
      <c r="RTM8" s="215"/>
      <c r="RTN8" s="215"/>
      <c r="RTO8" s="215"/>
      <c r="RTP8" s="215"/>
      <c r="RTQ8" s="215"/>
      <c r="RTR8" s="215"/>
      <c r="RTS8" s="215"/>
      <c r="RTT8" s="215"/>
      <c r="RTU8" s="215"/>
      <c r="RTV8" s="215"/>
      <c r="RTW8" s="215"/>
      <c r="RTX8" s="215"/>
      <c r="RTY8" s="215"/>
      <c r="RTZ8" s="215"/>
      <c r="RUA8" s="215"/>
      <c r="RUB8" s="215"/>
      <c r="RUC8" s="215"/>
      <c r="RUD8" s="215"/>
      <c r="RUE8" s="215"/>
      <c r="RUF8" s="215"/>
      <c r="RUG8" s="215"/>
      <c r="RUH8" s="215"/>
      <c r="RUI8" s="215"/>
      <c r="RUJ8" s="215"/>
      <c r="RUK8" s="215"/>
      <c r="RUL8" s="215"/>
      <c r="RUM8" s="215"/>
      <c r="RUN8" s="215"/>
      <c r="RUO8" s="215"/>
      <c r="RUP8" s="215"/>
      <c r="RUQ8" s="215"/>
      <c r="RUR8" s="215"/>
      <c r="RUS8" s="215"/>
      <c r="RUT8" s="215"/>
      <c r="RUU8" s="215"/>
      <c r="RUV8" s="215"/>
      <c r="RUW8" s="215"/>
      <c r="RUX8" s="215"/>
      <c r="RUY8" s="215"/>
      <c r="RUZ8" s="215"/>
      <c r="RVA8" s="215"/>
      <c r="RVB8" s="215"/>
      <c r="RVC8" s="215"/>
      <c r="RVD8" s="215"/>
      <c r="RVE8" s="215"/>
      <c r="RVF8" s="215"/>
      <c r="RVG8" s="215"/>
      <c r="RVH8" s="215"/>
      <c r="RVI8" s="215"/>
      <c r="RVJ8" s="215"/>
      <c r="RVK8" s="215"/>
      <c r="RVL8" s="215"/>
      <c r="RVM8" s="215"/>
      <c r="RVN8" s="215"/>
      <c r="RVO8" s="215"/>
      <c r="RVP8" s="215"/>
      <c r="RVQ8" s="215"/>
      <c r="RVR8" s="215"/>
      <c r="RVS8" s="215"/>
      <c r="RVT8" s="215"/>
      <c r="RVU8" s="215"/>
      <c r="RVV8" s="215"/>
      <c r="RVW8" s="215"/>
      <c r="RVX8" s="215"/>
      <c r="RVY8" s="215"/>
      <c r="RVZ8" s="215"/>
      <c r="RWA8" s="215"/>
      <c r="RWB8" s="215"/>
      <c r="RWC8" s="215"/>
      <c r="RWD8" s="215"/>
      <c r="RWE8" s="215"/>
      <c r="RWF8" s="215"/>
      <c r="RWG8" s="215"/>
      <c r="RWH8" s="215"/>
      <c r="RWI8" s="215"/>
      <c r="RWJ8" s="215"/>
      <c r="RWK8" s="215"/>
      <c r="RWL8" s="215"/>
      <c r="RWM8" s="215"/>
      <c r="RWN8" s="215"/>
      <c r="RWO8" s="215"/>
      <c r="RWP8" s="215"/>
      <c r="RWQ8" s="215"/>
      <c r="RWR8" s="215"/>
      <c r="RWS8" s="215"/>
      <c r="RWT8" s="215"/>
      <c r="RWU8" s="215"/>
      <c r="RWV8" s="215"/>
      <c r="RWW8" s="215"/>
      <c r="RWX8" s="215"/>
      <c r="RWY8" s="215"/>
      <c r="RWZ8" s="215"/>
      <c r="RXA8" s="215"/>
      <c r="RXB8" s="215"/>
      <c r="RXC8" s="215"/>
      <c r="RXD8" s="215"/>
      <c r="RXE8" s="215"/>
      <c r="RXF8" s="215"/>
      <c r="RXG8" s="215"/>
      <c r="RXH8" s="215"/>
      <c r="RXI8" s="215"/>
      <c r="RXJ8" s="215"/>
      <c r="RXK8" s="215"/>
      <c r="RXL8" s="215"/>
      <c r="RXM8" s="215"/>
      <c r="RXN8" s="215"/>
      <c r="RXO8" s="215"/>
      <c r="RXP8" s="215"/>
      <c r="RXQ8" s="215"/>
      <c r="RXR8" s="215"/>
      <c r="RXS8" s="215"/>
      <c r="RXT8" s="215"/>
      <c r="RXU8" s="215"/>
      <c r="RXV8" s="215"/>
      <c r="RXW8" s="215"/>
      <c r="RXX8" s="215"/>
      <c r="RXY8" s="215"/>
      <c r="RXZ8" s="215"/>
      <c r="RYA8" s="215"/>
      <c r="RYB8" s="215"/>
      <c r="RYC8" s="215"/>
      <c r="RYD8" s="215"/>
      <c r="RYE8" s="215"/>
      <c r="RYF8" s="215"/>
      <c r="RYG8" s="215"/>
      <c r="RYH8" s="215"/>
      <c r="RYI8" s="215"/>
      <c r="RYJ8" s="215"/>
      <c r="RYK8" s="215"/>
      <c r="RYL8" s="215"/>
      <c r="RYM8" s="215"/>
      <c r="RYN8" s="215"/>
      <c r="RYO8" s="215"/>
      <c r="RYP8" s="215"/>
      <c r="RYQ8" s="215"/>
      <c r="RYR8" s="215"/>
      <c r="RYS8" s="215"/>
      <c r="RYT8" s="215"/>
      <c r="RYU8" s="215"/>
      <c r="RYV8" s="215"/>
      <c r="RYW8" s="215"/>
      <c r="RYX8" s="215"/>
      <c r="RYY8" s="215"/>
      <c r="RYZ8" s="215"/>
      <c r="RZA8" s="215"/>
      <c r="RZB8" s="215"/>
      <c r="RZC8" s="215"/>
      <c r="RZD8" s="215"/>
      <c r="RZE8" s="215"/>
      <c r="RZF8" s="215"/>
      <c r="RZG8" s="215"/>
      <c r="RZH8" s="215"/>
      <c r="RZI8" s="215"/>
      <c r="RZJ8" s="215"/>
      <c r="RZK8" s="215"/>
      <c r="RZL8" s="215"/>
      <c r="RZM8" s="215"/>
      <c r="RZN8" s="215"/>
      <c r="RZO8" s="215"/>
      <c r="RZP8" s="215"/>
      <c r="RZQ8" s="215"/>
      <c r="RZR8" s="215"/>
      <c r="RZS8" s="215"/>
      <c r="RZT8" s="215"/>
      <c r="RZU8" s="215"/>
      <c r="RZV8" s="215"/>
      <c r="RZW8" s="215"/>
      <c r="RZX8" s="215"/>
      <c r="RZY8" s="215"/>
      <c r="RZZ8" s="215"/>
      <c r="SAA8" s="215"/>
      <c r="SAB8" s="215"/>
      <c r="SAC8" s="215"/>
      <c r="SAD8" s="215"/>
      <c r="SAE8" s="215"/>
      <c r="SAF8" s="215"/>
      <c r="SAG8" s="215"/>
      <c r="SAH8" s="215"/>
      <c r="SAI8" s="215"/>
      <c r="SAJ8" s="215"/>
      <c r="SAK8" s="215"/>
      <c r="SAL8" s="215"/>
      <c r="SAM8" s="215"/>
      <c r="SAN8" s="215"/>
      <c r="SAO8" s="215"/>
      <c r="SAP8" s="215"/>
      <c r="SAQ8" s="215"/>
      <c r="SAR8" s="215"/>
      <c r="SAS8" s="215"/>
      <c r="SAT8" s="215"/>
      <c r="SAU8" s="215"/>
      <c r="SAV8" s="215"/>
      <c r="SAW8" s="215"/>
      <c r="SAX8" s="215"/>
      <c r="SAY8" s="215"/>
      <c r="SAZ8" s="215"/>
      <c r="SBA8" s="215"/>
      <c r="SBB8" s="215"/>
      <c r="SBC8" s="215"/>
      <c r="SBD8" s="215"/>
      <c r="SBE8" s="215"/>
      <c r="SBF8" s="215"/>
      <c r="SBG8" s="215"/>
      <c r="SBH8" s="215"/>
      <c r="SBI8" s="215"/>
      <c r="SBJ8" s="215"/>
      <c r="SBK8" s="215"/>
      <c r="SBL8" s="215"/>
      <c r="SBM8" s="215"/>
      <c r="SBN8" s="215"/>
      <c r="SBO8" s="215"/>
      <c r="SBP8" s="215"/>
      <c r="SBQ8" s="215"/>
      <c r="SBR8" s="215"/>
      <c r="SBS8" s="215"/>
      <c r="SBT8" s="215"/>
      <c r="SBU8" s="215"/>
      <c r="SBV8" s="215"/>
      <c r="SBW8" s="215"/>
      <c r="SBX8" s="215"/>
      <c r="SBY8" s="215"/>
      <c r="SBZ8" s="215"/>
      <c r="SCA8" s="215"/>
      <c r="SCB8" s="215"/>
      <c r="SCC8" s="215"/>
      <c r="SCD8" s="215"/>
      <c r="SCE8" s="215"/>
      <c r="SCF8" s="215"/>
      <c r="SCG8" s="215"/>
      <c r="SCH8" s="215"/>
      <c r="SCI8" s="215"/>
      <c r="SCJ8" s="215"/>
      <c r="SCK8" s="215"/>
      <c r="SCL8" s="215"/>
      <c r="SCM8" s="215"/>
      <c r="SCN8" s="215"/>
      <c r="SCO8" s="215"/>
      <c r="SCP8" s="215"/>
      <c r="SCQ8" s="215"/>
      <c r="SCR8" s="215"/>
      <c r="SCS8" s="215"/>
      <c r="SCT8" s="215"/>
      <c r="SCU8" s="215"/>
      <c r="SCV8" s="215"/>
      <c r="SCW8" s="215"/>
      <c r="SCX8" s="215"/>
      <c r="SCY8" s="215"/>
      <c r="SCZ8" s="215"/>
      <c r="SDA8" s="215"/>
      <c r="SDB8" s="215"/>
      <c r="SDC8" s="215"/>
      <c r="SDD8" s="215"/>
      <c r="SDE8" s="215"/>
      <c r="SDF8" s="215"/>
      <c r="SDG8" s="215"/>
      <c r="SDH8" s="215"/>
      <c r="SDI8" s="215"/>
      <c r="SDJ8" s="215"/>
      <c r="SDK8" s="215"/>
      <c r="SDL8" s="215"/>
      <c r="SDM8" s="215"/>
      <c r="SDN8" s="215"/>
      <c r="SDO8" s="215"/>
      <c r="SDP8" s="215"/>
      <c r="SDQ8" s="215"/>
      <c r="SDR8" s="215"/>
      <c r="SDS8" s="215"/>
      <c r="SDT8" s="215"/>
      <c r="SDU8" s="215"/>
      <c r="SDV8" s="215"/>
      <c r="SDW8" s="215"/>
      <c r="SDX8" s="215"/>
      <c r="SDY8" s="215"/>
      <c r="SDZ8" s="215"/>
      <c r="SEA8" s="215"/>
      <c r="SEB8" s="215"/>
      <c r="SEC8" s="215"/>
      <c r="SED8" s="215"/>
      <c r="SEE8" s="215"/>
      <c r="SEF8" s="215"/>
      <c r="SEG8" s="215"/>
      <c r="SEH8" s="215"/>
      <c r="SEI8" s="215"/>
      <c r="SEJ8" s="215"/>
      <c r="SEK8" s="215"/>
      <c r="SEL8" s="215"/>
      <c r="SEM8" s="215"/>
      <c r="SEN8" s="215"/>
      <c r="SEO8" s="215"/>
      <c r="SEP8" s="215"/>
      <c r="SEQ8" s="215"/>
      <c r="SER8" s="215"/>
      <c r="SES8" s="215"/>
      <c r="SET8" s="215"/>
      <c r="SEU8" s="215"/>
      <c r="SEV8" s="215"/>
      <c r="SEW8" s="215"/>
      <c r="SEX8" s="215"/>
      <c r="SEY8" s="215"/>
      <c r="SEZ8" s="215"/>
      <c r="SFA8" s="215"/>
      <c r="SFB8" s="215"/>
      <c r="SFC8" s="215"/>
      <c r="SFD8" s="215"/>
      <c r="SFE8" s="215"/>
      <c r="SFF8" s="215"/>
      <c r="SFG8" s="215"/>
      <c r="SFH8" s="215"/>
      <c r="SFI8" s="215"/>
      <c r="SFJ8" s="215"/>
      <c r="SFK8" s="215"/>
      <c r="SFL8" s="215"/>
      <c r="SFM8" s="215"/>
      <c r="SFN8" s="215"/>
      <c r="SFO8" s="215"/>
      <c r="SFP8" s="215"/>
      <c r="SFQ8" s="215"/>
      <c r="SFR8" s="215"/>
      <c r="SFS8" s="215"/>
      <c r="SFT8" s="215"/>
      <c r="SFU8" s="215"/>
      <c r="SFV8" s="215"/>
      <c r="SFW8" s="215"/>
      <c r="SFX8" s="215"/>
      <c r="SFY8" s="215"/>
      <c r="SFZ8" s="215"/>
      <c r="SGA8" s="215"/>
      <c r="SGB8" s="215"/>
      <c r="SGC8" s="215"/>
      <c r="SGD8" s="215"/>
      <c r="SGE8" s="215"/>
      <c r="SGF8" s="215"/>
      <c r="SGG8" s="215"/>
      <c r="SGH8" s="215"/>
      <c r="SGI8" s="215"/>
      <c r="SGJ8" s="215"/>
      <c r="SGK8" s="215"/>
      <c r="SGL8" s="215"/>
      <c r="SGM8" s="215"/>
      <c r="SGN8" s="215"/>
      <c r="SGO8" s="215"/>
      <c r="SGP8" s="215"/>
      <c r="SGQ8" s="215"/>
      <c r="SGR8" s="215"/>
      <c r="SGS8" s="215"/>
      <c r="SGT8" s="215"/>
      <c r="SGU8" s="215"/>
      <c r="SGV8" s="215"/>
      <c r="SGW8" s="215"/>
      <c r="SGX8" s="215"/>
      <c r="SGY8" s="215"/>
      <c r="SGZ8" s="215"/>
      <c r="SHA8" s="215"/>
      <c r="SHB8" s="215"/>
      <c r="SHC8" s="215"/>
      <c r="SHD8" s="215"/>
      <c r="SHE8" s="215"/>
      <c r="SHF8" s="215"/>
      <c r="SHG8" s="215"/>
      <c r="SHH8" s="215"/>
      <c r="SHI8" s="215"/>
      <c r="SHJ8" s="215"/>
      <c r="SHK8" s="215"/>
      <c r="SHL8" s="215"/>
      <c r="SHM8" s="215"/>
      <c r="SHN8" s="215"/>
      <c r="SHO8" s="215"/>
      <c r="SHP8" s="215"/>
      <c r="SHQ8" s="215"/>
      <c r="SHR8" s="215"/>
      <c r="SHS8" s="215"/>
      <c r="SHT8" s="215"/>
      <c r="SHU8" s="215"/>
      <c r="SHV8" s="215"/>
      <c r="SHW8" s="215"/>
      <c r="SHX8" s="215"/>
      <c r="SHY8" s="215"/>
      <c r="SHZ8" s="215"/>
      <c r="SIA8" s="215"/>
      <c r="SIB8" s="215"/>
      <c r="SIC8" s="215"/>
      <c r="SID8" s="215"/>
      <c r="SIE8" s="215"/>
      <c r="SIF8" s="215"/>
      <c r="SIG8" s="215"/>
      <c r="SIH8" s="215"/>
      <c r="SII8" s="215"/>
      <c r="SIJ8" s="215"/>
      <c r="SIK8" s="215"/>
      <c r="SIL8" s="215"/>
      <c r="SIM8" s="215"/>
      <c r="SIN8" s="215"/>
      <c r="SIO8" s="215"/>
      <c r="SIP8" s="215"/>
      <c r="SIQ8" s="215"/>
      <c r="SIR8" s="215"/>
      <c r="SIS8" s="215"/>
      <c r="SIT8" s="215"/>
      <c r="SIU8" s="215"/>
      <c r="SIV8" s="215"/>
      <c r="SIW8" s="215"/>
      <c r="SIX8" s="215"/>
      <c r="SIY8" s="215"/>
      <c r="SIZ8" s="215"/>
      <c r="SJA8" s="215"/>
      <c r="SJB8" s="215"/>
      <c r="SJC8" s="215"/>
      <c r="SJD8" s="215"/>
      <c r="SJE8" s="215"/>
      <c r="SJF8" s="215"/>
      <c r="SJG8" s="215"/>
      <c r="SJH8" s="215"/>
      <c r="SJI8" s="215"/>
      <c r="SJJ8" s="215"/>
      <c r="SJK8" s="215"/>
      <c r="SJL8" s="215"/>
      <c r="SJM8" s="215"/>
      <c r="SJN8" s="215"/>
      <c r="SJO8" s="215"/>
      <c r="SJP8" s="215"/>
      <c r="SJQ8" s="215"/>
      <c r="SJR8" s="215"/>
      <c r="SJS8" s="215"/>
      <c r="SJT8" s="215"/>
      <c r="SJU8" s="215"/>
      <c r="SJV8" s="215"/>
      <c r="SJW8" s="215"/>
      <c r="SJX8" s="215"/>
      <c r="SJY8" s="215"/>
      <c r="SJZ8" s="215"/>
      <c r="SKA8" s="215"/>
      <c r="SKB8" s="215"/>
      <c r="SKC8" s="215"/>
      <c r="SKD8" s="215"/>
      <c r="SKE8" s="215"/>
      <c r="SKF8" s="215"/>
      <c r="SKG8" s="215"/>
      <c r="SKH8" s="215"/>
      <c r="SKI8" s="215"/>
      <c r="SKJ8" s="215"/>
      <c r="SKK8" s="215"/>
      <c r="SKL8" s="215"/>
      <c r="SKM8" s="215"/>
      <c r="SKN8" s="215"/>
      <c r="SKO8" s="215"/>
      <c r="SKP8" s="215"/>
      <c r="SKQ8" s="215"/>
      <c r="SKR8" s="215"/>
      <c r="SKS8" s="215"/>
      <c r="SKT8" s="215"/>
      <c r="SKU8" s="215"/>
      <c r="SKV8" s="215"/>
      <c r="SKW8" s="215"/>
      <c r="SKX8" s="215"/>
      <c r="SKY8" s="215"/>
      <c r="SKZ8" s="215"/>
      <c r="SLA8" s="215"/>
      <c r="SLB8" s="215"/>
      <c r="SLC8" s="215"/>
      <c r="SLD8" s="215"/>
      <c r="SLE8" s="215"/>
      <c r="SLF8" s="215"/>
      <c r="SLG8" s="215"/>
      <c r="SLH8" s="215"/>
      <c r="SLI8" s="215"/>
      <c r="SLJ8" s="215"/>
      <c r="SLK8" s="215"/>
      <c r="SLL8" s="215"/>
      <c r="SLM8" s="215"/>
      <c r="SLN8" s="215"/>
      <c r="SLO8" s="215"/>
      <c r="SLP8" s="215"/>
      <c r="SLQ8" s="215"/>
      <c r="SLR8" s="215"/>
      <c r="SLS8" s="215"/>
      <c r="SLT8" s="215"/>
      <c r="SLU8" s="215"/>
      <c r="SLV8" s="215"/>
      <c r="SLW8" s="215"/>
      <c r="SLX8" s="215"/>
      <c r="SLY8" s="215"/>
      <c r="SLZ8" s="215"/>
      <c r="SMA8" s="215"/>
      <c r="SMB8" s="215"/>
      <c r="SMC8" s="215"/>
      <c r="SMD8" s="215"/>
      <c r="SME8" s="215"/>
      <c r="SMF8" s="215"/>
      <c r="SMG8" s="215"/>
      <c r="SMH8" s="215"/>
      <c r="SMI8" s="215"/>
      <c r="SMJ8" s="215"/>
      <c r="SMK8" s="215"/>
      <c r="SML8" s="215"/>
      <c r="SMM8" s="215"/>
      <c r="SMN8" s="215"/>
      <c r="SMO8" s="215"/>
      <c r="SMP8" s="215"/>
      <c r="SMQ8" s="215"/>
      <c r="SMR8" s="215"/>
      <c r="SMS8" s="215"/>
      <c r="SMT8" s="215"/>
      <c r="SMU8" s="215"/>
      <c r="SMV8" s="215"/>
      <c r="SMW8" s="215"/>
      <c r="SMX8" s="215"/>
      <c r="SMY8" s="215"/>
      <c r="SMZ8" s="215"/>
      <c r="SNA8" s="215"/>
      <c r="SNB8" s="215"/>
      <c r="SNC8" s="215"/>
      <c r="SND8" s="215"/>
      <c r="SNE8" s="215"/>
      <c r="SNF8" s="215"/>
      <c r="SNG8" s="215"/>
      <c r="SNH8" s="215"/>
      <c r="SNI8" s="215"/>
      <c r="SNJ8" s="215"/>
      <c r="SNK8" s="215"/>
      <c r="SNL8" s="215"/>
      <c r="SNM8" s="215"/>
      <c r="SNN8" s="215"/>
      <c r="SNO8" s="215"/>
      <c r="SNP8" s="215"/>
      <c r="SNQ8" s="215"/>
      <c r="SNR8" s="215"/>
      <c r="SNS8" s="215"/>
      <c r="SNT8" s="215"/>
      <c r="SNU8" s="215"/>
      <c r="SNV8" s="215"/>
      <c r="SNW8" s="215"/>
      <c r="SNX8" s="215"/>
      <c r="SNY8" s="215"/>
      <c r="SNZ8" s="215"/>
      <c r="SOA8" s="215"/>
      <c r="SOB8" s="215"/>
      <c r="SOC8" s="215"/>
      <c r="SOD8" s="215"/>
      <c r="SOE8" s="215"/>
      <c r="SOF8" s="215"/>
      <c r="SOG8" s="215"/>
      <c r="SOH8" s="215"/>
      <c r="SOI8" s="215"/>
      <c r="SOJ8" s="215"/>
      <c r="SOK8" s="215"/>
      <c r="SOL8" s="215"/>
      <c r="SOM8" s="215"/>
      <c r="SON8" s="215"/>
      <c r="SOO8" s="215"/>
      <c r="SOP8" s="215"/>
      <c r="SOQ8" s="215"/>
      <c r="SOR8" s="215"/>
      <c r="SOS8" s="215"/>
      <c r="SOT8" s="215"/>
      <c r="SOU8" s="215"/>
      <c r="SOV8" s="215"/>
      <c r="SOW8" s="215"/>
      <c r="SOX8" s="215"/>
      <c r="SOY8" s="215"/>
      <c r="SOZ8" s="215"/>
      <c r="SPA8" s="215"/>
      <c r="SPB8" s="215"/>
      <c r="SPC8" s="215"/>
      <c r="SPD8" s="215"/>
      <c r="SPE8" s="215"/>
      <c r="SPF8" s="215"/>
      <c r="SPG8" s="215"/>
      <c r="SPH8" s="215"/>
      <c r="SPI8" s="215"/>
      <c r="SPJ8" s="215"/>
      <c r="SPK8" s="215"/>
      <c r="SPL8" s="215"/>
      <c r="SPM8" s="215"/>
      <c r="SPN8" s="215"/>
      <c r="SPO8" s="215"/>
      <c r="SPP8" s="215"/>
      <c r="SPQ8" s="215"/>
      <c r="SPR8" s="215"/>
      <c r="SPS8" s="215"/>
      <c r="SPT8" s="215"/>
      <c r="SPU8" s="215"/>
      <c r="SPV8" s="215"/>
      <c r="SPW8" s="215"/>
      <c r="SPX8" s="215"/>
      <c r="SPY8" s="215"/>
      <c r="SPZ8" s="215"/>
      <c r="SQA8" s="215"/>
      <c r="SQB8" s="215"/>
      <c r="SQC8" s="215"/>
      <c r="SQD8" s="215"/>
      <c r="SQE8" s="215"/>
      <c r="SQF8" s="215"/>
      <c r="SQG8" s="215"/>
      <c r="SQH8" s="215"/>
      <c r="SQI8" s="215"/>
      <c r="SQJ8" s="215"/>
      <c r="SQK8" s="215"/>
      <c r="SQL8" s="215"/>
      <c r="SQM8" s="215"/>
      <c r="SQN8" s="215"/>
      <c r="SQO8" s="215"/>
      <c r="SQP8" s="215"/>
      <c r="SQQ8" s="215"/>
      <c r="SQR8" s="215"/>
      <c r="SQS8" s="215"/>
      <c r="SQT8" s="215"/>
      <c r="SQU8" s="215"/>
      <c r="SQV8" s="215"/>
      <c r="SQW8" s="215"/>
      <c r="SQX8" s="215"/>
      <c r="SQY8" s="215"/>
      <c r="SQZ8" s="215"/>
      <c r="SRA8" s="215"/>
      <c r="SRB8" s="215"/>
      <c r="SRC8" s="215"/>
      <c r="SRD8" s="215"/>
      <c r="SRE8" s="215"/>
      <c r="SRF8" s="215"/>
      <c r="SRG8" s="215"/>
      <c r="SRH8" s="215"/>
      <c r="SRI8" s="215"/>
      <c r="SRJ8" s="215"/>
      <c r="SRK8" s="215"/>
      <c r="SRL8" s="215"/>
      <c r="SRM8" s="215"/>
      <c r="SRN8" s="215"/>
      <c r="SRO8" s="215"/>
      <c r="SRP8" s="215"/>
      <c r="SRQ8" s="215"/>
      <c r="SRR8" s="215"/>
      <c r="SRS8" s="215"/>
      <c r="SRT8" s="215"/>
      <c r="SRU8" s="215"/>
      <c r="SRV8" s="215"/>
      <c r="SRW8" s="215"/>
      <c r="SRX8" s="215"/>
      <c r="SRY8" s="215"/>
      <c r="SRZ8" s="215"/>
      <c r="SSA8" s="215"/>
      <c r="SSB8" s="215"/>
      <c r="SSC8" s="215"/>
      <c r="SSD8" s="215"/>
      <c r="SSE8" s="215"/>
      <c r="SSF8" s="215"/>
      <c r="SSG8" s="215"/>
      <c r="SSH8" s="215"/>
      <c r="SSI8" s="215"/>
      <c r="SSJ8" s="215"/>
      <c r="SSK8" s="215"/>
      <c r="SSL8" s="215"/>
      <c r="SSM8" s="215"/>
      <c r="SSN8" s="215"/>
      <c r="SSO8" s="215"/>
      <c r="SSP8" s="215"/>
      <c r="SSQ8" s="215"/>
      <c r="SSR8" s="215"/>
      <c r="SSS8" s="215"/>
      <c r="SST8" s="215"/>
      <c r="SSU8" s="215"/>
      <c r="SSV8" s="215"/>
      <c r="SSW8" s="215"/>
      <c r="SSX8" s="215"/>
      <c r="SSY8" s="215"/>
      <c r="SSZ8" s="215"/>
      <c r="STA8" s="215"/>
      <c r="STB8" s="215"/>
      <c r="STC8" s="215"/>
      <c r="STD8" s="215"/>
      <c r="STE8" s="215"/>
      <c r="STF8" s="215"/>
      <c r="STG8" s="215"/>
      <c r="STH8" s="215"/>
      <c r="STI8" s="215"/>
      <c r="STJ8" s="215"/>
      <c r="STK8" s="215"/>
      <c r="STL8" s="215"/>
      <c r="STM8" s="215"/>
      <c r="STN8" s="215"/>
      <c r="STO8" s="215"/>
      <c r="STP8" s="215"/>
      <c r="STQ8" s="215"/>
      <c r="STR8" s="215"/>
      <c r="STS8" s="215"/>
      <c r="STT8" s="215"/>
      <c r="STU8" s="215"/>
      <c r="STV8" s="215"/>
      <c r="STW8" s="215"/>
      <c r="STX8" s="215"/>
      <c r="STY8" s="215"/>
      <c r="STZ8" s="215"/>
      <c r="SUA8" s="215"/>
      <c r="SUB8" s="215"/>
      <c r="SUC8" s="215"/>
      <c r="SUD8" s="215"/>
      <c r="SUE8" s="215"/>
      <c r="SUF8" s="215"/>
      <c r="SUG8" s="215"/>
      <c r="SUH8" s="215"/>
      <c r="SUI8" s="215"/>
      <c r="SUJ8" s="215"/>
      <c r="SUK8" s="215"/>
      <c r="SUL8" s="215"/>
      <c r="SUM8" s="215"/>
      <c r="SUN8" s="215"/>
      <c r="SUO8" s="215"/>
      <c r="SUP8" s="215"/>
      <c r="SUQ8" s="215"/>
      <c r="SUR8" s="215"/>
      <c r="SUS8" s="215"/>
      <c r="SUT8" s="215"/>
      <c r="SUU8" s="215"/>
      <c r="SUV8" s="215"/>
      <c r="SUW8" s="215"/>
      <c r="SUX8" s="215"/>
      <c r="SUY8" s="215"/>
      <c r="SUZ8" s="215"/>
      <c r="SVA8" s="215"/>
      <c r="SVB8" s="215"/>
      <c r="SVC8" s="215"/>
      <c r="SVD8" s="215"/>
      <c r="SVE8" s="215"/>
      <c r="SVF8" s="215"/>
      <c r="SVG8" s="215"/>
      <c r="SVH8" s="215"/>
      <c r="SVI8" s="215"/>
      <c r="SVJ8" s="215"/>
      <c r="SVK8" s="215"/>
      <c r="SVL8" s="215"/>
      <c r="SVM8" s="215"/>
      <c r="SVN8" s="215"/>
      <c r="SVO8" s="215"/>
      <c r="SVP8" s="215"/>
      <c r="SVQ8" s="215"/>
      <c r="SVR8" s="215"/>
      <c r="SVS8" s="215"/>
      <c r="SVT8" s="215"/>
      <c r="SVU8" s="215"/>
      <c r="SVV8" s="215"/>
      <c r="SVW8" s="215"/>
      <c r="SVX8" s="215"/>
      <c r="SVY8" s="215"/>
      <c r="SVZ8" s="215"/>
      <c r="SWA8" s="215"/>
      <c r="SWB8" s="215"/>
      <c r="SWC8" s="215"/>
      <c r="SWD8" s="215"/>
      <c r="SWE8" s="215"/>
      <c r="SWF8" s="215"/>
      <c r="SWG8" s="215"/>
      <c r="SWH8" s="215"/>
      <c r="SWI8" s="215"/>
      <c r="SWJ8" s="215"/>
      <c r="SWK8" s="215"/>
      <c r="SWL8" s="215"/>
      <c r="SWM8" s="215"/>
      <c r="SWN8" s="215"/>
      <c r="SWO8" s="215"/>
      <c r="SWP8" s="215"/>
      <c r="SWQ8" s="215"/>
      <c r="SWR8" s="215"/>
      <c r="SWS8" s="215"/>
      <c r="SWT8" s="215"/>
      <c r="SWU8" s="215"/>
      <c r="SWV8" s="215"/>
      <c r="SWW8" s="215"/>
      <c r="SWX8" s="215"/>
      <c r="SWY8" s="215"/>
      <c r="SWZ8" s="215"/>
      <c r="SXA8" s="215"/>
      <c r="SXB8" s="215"/>
      <c r="SXC8" s="215"/>
      <c r="SXD8" s="215"/>
      <c r="SXE8" s="215"/>
      <c r="SXF8" s="215"/>
      <c r="SXG8" s="215"/>
      <c r="SXH8" s="215"/>
      <c r="SXI8" s="215"/>
      <c r="SXJ8" s="215"/>
      <c r="SXK8" s="215"/>
      <c r="SXL8" s="215"/>
      <c r="SXM8" s="215"/>
      <c r="SXN8" s="215"/>
      <c r="SXO8" s="215"/>
      <c r="SXP8" s="215"/>
      <c r="SXQ8" s="215"/>
      <c r="SXR8" s="215"/>
      <c r="SXS8" s="215"/>
      <c r="SXT8" s="215"/>
      <c r="SXU8" s="215"/>
      <c r="SXV8" s="215"/>
      <c r="SXW8" s="215"/>
      <c r="SXX8" s="215"/>
      <c r="SXY8" s="215"/>
      <c r="SXZ8" s="215"/>
      <c r="SYA8" s="215"/>
      <c r="SYB8" s="215"/>
      <c r="SYC8" s="215"/>
      <c r="SYD8" s="215"/>
      <c r="SYE8" s="215"/>
      <c r="SYF8" s="215"/>
      <c r="SYG8" s="215"/>
      <c r="SYH8" s="215"/>
      <c r="SYI8" s="215"/>
      <c r="SYJ8" s="215"/>
      <c r="SYK8" s="215"/>
      <c r="SYL8" s="215"/>
      <c r="SYM8" s="215"/>
      <c r="SYN8" s="215"/>
      <c r="SYO8" s="215"/>
      <c r="SYP8" s="215"/>
      <c r="SYQ8" s="215"/>
      <c r="SYR8" s="215"/>
      <c r="SYS8" s="215"/>
      <c r="SYT8" s="215"/>
      <c r="SYU8" s="215"/>
      <c r="SYV8" s="215"/>
      <c r="SYW8" s="215"/>
      <c r="SYX8" s="215"/>
      <c r="SYY8" s="215"/>
      <c r="SYZ8" s="215"/>
      <c r="SZA8" s="215"/>
      <c r="SZB8" s="215"/>
      <c r="SZC8" s="215"/>
      <c r="SZD8" s="215"/>
      <c r="SZE8" s="215"/>
      <c r="SZF8" s="215"/>
      <c r="SZG8" s="215"/>
      <c r="SZH8" s="215"/>
      <c r="SZI8" s="215"/>
      <c r="SZJ8" s="215"/>
      <c r="SZK8" s="215"/>
      <c r="SZL8" s="215"/>
      <c r="SZM8" s="215"/>
      <c r="SZN8" s="215"/>
      <c r="SZO8" s="215"/>
      <c r="SZP8" s="215"/>
      <c r="SZQ8" s="215"/>
      <c r="SZR8" s="215"/>
      <c r="SZS8" s="215"/>
      <c r="SZT8" s="215"/>
      <c r="SZU8" s="215"/>
      <c r="SZV8" s="215"/>
      <c r="SZW8" s="215"/>
      <c r="SZX8" s="215"/>
      <c r="SZY8" s="215"/>
      <c r="SZZ8" s="215"/>
      <c r="TAA8" s="215"/>
      <c r="TAB8" s="215"/>
      <c r="TAC8" s="215"/>
      <c r="TAD8" s="215"/>
      <c r="TAE8" s="215"/>
      <c r="TAF8" s="215"/>
      <c r="TAG8" s="215"/>
      <c r="TAH8" s="215"/>
      <c r="TAI8" s="215"/>
      <c r="TAJ8" s="215"/>
      <c r="TAK8" s="215"/>
      <c r="TAL8" s="215"/>
      <c r="TAM8" s="215"/>
      <c r="TAN8" s="215"/>
      <c r="TAO8" s="215"/>
      <c r="TAP8" s="215"/>
      <c r="TAQ8" s="215"/>
      <c r="TAR8" s="215"/>
      <c r="TAS8" s="215"/>
      <c r="TAT8" s="215"/>
      <c r="TAU8" s="215"/>
      <c r="TAV8" s="215"/>
      <c r="TAW8" s="215"/>
      <c r="TAX8" s="215"/>
      <c r="TAY8" s="215"/>
      <c r="TAZ8" s="215"/>
      <c r="TBA8" s="215"/>
      <c r="TBB8" s="215"/>
      <c r="TBC8" s="215"/>
      <c r="TBD8" s="215"/>
      <c r="TBE8" s="215"/>
      <c r="TBF8" s="215"/>
      <c r="TBG8" s="215"/>
      <c r="TBH8" s="215"/>
      <c r="TBI8" s="215"/>
      <c r="TBJ8" s="215"/>
      <c r="TBK8" s="215"/>
      <c r="TBL8" s="215"/>
      <c r="TBM8" s="215"/>
      <c r="TBN8" s="215"/>
      <c r="TBO8" s="215"/>
      <c r="TBP8" s="215"/>
      <c r="TBQ8" s="215"/>
      <c r="TBR8" s="215"/>
      <c r="TBS8" s="215"/>
      <c r="TBT8" s="215"/>
      <c r="TBU8" s="215"/>
      <c r="TBV8" s="215"/>
      <c r="TBW8" s="215"/>
      <c r="TBX8" s="215"/>
      <c r="TBY8" s="215"/>
      <c r="TBZ8" s="215"/>
      <c r="TCA8" s="215"/>
      <c r="TCB8" s="215"/>
      <c r="TCC8" s="215"/>
      <c r="TCD8" s="215"/>
      <c r="TCE8" s="215"/>
      <c r="TCF8" s="215"/>
      <c r="TCG8" s="215"/>
      <c r="TCH8" s="215"/>
      <c r="TCI8" s="215"/>
      <c r="TCJ8" s="215"/>
      <c r="TCK8" s="215"/>
      <c r="TCL8" s="215"/>
      <c r="TCM8" s="215"/>
      <c r="TCN8" s="215"/>
      <c r="TCO8" s="215"/>
      <c r="TCP8" s="215"/>
      <c r="TCQ8" s="215"/>
      <c r="TCR8" s="215"/>
      <c r="TCS8" s="215"/>
      <c r="TCT8" s="215"/>
      <c r="TCU8" s="215"/>
      <c r="TCV8" s="215"/>
      <c r="TCW8" s="215"/>
      <c r="TCX8" s="215"/>
      <c r="TCY8" s="215"/>
      <c r="TCZ8" s="215"/>
      <c r="TDA8" s="215"/>
      <c r="TDB8" s="215"/>
      <c r="TDC8" s="215"/>
      <c r="TDD8" s="215"/>
      <c r="TDE8" s="215"/>
      <c r="TDF8" s="215"/>
      <c r="TDG8" s="215"/>
      <c r="TDH8" s="215"/>
      <c r="TDI8" s="215"/>
      <c r="TDJ8" s="215"/>
      <c r="TDK8" s="215"/>
      <c r="TDL8" s="215"/>
      <c r="TDM8" s="215"/>
      <c r="TDN8" s="215"/>
      <c r="TDO8" s="215"/>
      <c r="TDP8" s="215"/>
      <c r="TDQ8" s="215"/>
      <c r="TDR8" s="215"/>
      <c r="TDS8" s="215"/>
      <c r="TDT8" s="215"/>
      <c r="TDU8" s="215"/>
      <c r="TDV8" s="215"/>
      <c r="TDW8" s="215"/>
      <c r="TDX8" s="215"/>
      <c r="TDY8" s="215"/>
      <c r="TDZ8" s="215"/>
      <c r="TEA8" s="215"/>
      <c r="TEB8" s="215"/>
      <c r="TEC8" s="215"/>
      <c r="TED8" s="215"/>
      <c r="TEE8" s="215"/>
      <c r="TEF8" s="215"/>
      <c r="TEG8" s="215"/>
      <c r="TEH8" s="215"/>
      <c r="TEI8" s="215"/>
      <c r="TEJ8" s="215"/>
      <c r="TEK8" s="215"/>
      <c r="TEL8" s="215"/>
      <c r="TEM8" s="215"/>
      <c r="TEN8" s="215"/>
      <c r="TEO8" s="215"/>
      <c r="TEP8" s="215"/>
      <c r="TEQ8" s="215"/>
      <c r="TER8" s="215"/>
      <c r="TES8" s="215"/>
      <c r="TET8" s="215"/>
      <c r="TEU8" s="215"/>
      <c r="TEV8" s="215"/>
      <c r="TEW8" s="215"/>
      <c r="TEX8" s="215"/>
      <c r="TEY8" s="215"/>
      <c r="TEZ8" s="215"/>
      <c r="TFA8" s="215"/>
      <c r="TFB8" s="215"/>
      <c r="TFC8" s="215"/>
      <c r="TFD8" s="215"/>
      <c r="TFE8" s="215"/>
      <c r="TFF8" s="215"/>
      <c r="TFG8" s="215"/>
      <c r="TFH8" s="215"/>
      <c r="TFI8" s="215"/>
      <c r="TFJ8" s="215"/>
      <c r="TFK8" s="215"/>
      <c r="TFL8" s="215"/>
      <c r="TFM8" s="215"/>
      <c r="TFN8" s="215"/>
      <c r="TFO8" s="215"/>
      <c r="TFP8" s="215"/>
      <c r="TFQ8" s="215"/>
      <c r="TFR8" s="215"/>
      <c r="TFS8" s="215"/>
      <c r="TFT8" s="215"/>
      <c r="TFU8" s="215"/>
      <c r="TFV8" s="215"/>
      <c r="TFW8" s="215"/>
      <c r="TFX8" s="215"/>
      <c r="TFY8" s="215"/>
      <c r="TFZ8" s="215"/>
      <c r="TGA8" s="215"/>
      <c r="TGB8" s="215"/>
      <c r="TGC8" s="215"/>
      <c r="TGD8" s="215"/>
      <c r="TGE8" s="215"/>
      <c r="TGF8" s="215"/>
      <c r="TGG8" s="215"/>
      <c r="TGH8" s="215"/>
      <c r="TGI8" s="215"/>
      <c r="TGJ8" s="215"/>
      <c r="TGK8" s="215"/>
      <c r="TGL8" s="215"/>
      <c r="TGM8" s="215"/>
      <c r="TGN8" s="215"/>
      <c r="TGO8" s="215"/>
      <c r="TGP8" s="215"/>
      <c r="TGQ8" s="215"/>
      <c r="TGR8" s="215"/>
      <c r="TGS8" s="215"/>
      <c r="TGT8" s="215"/>
      <c r="TGU8" s="215"/>
      <c r="TGV8" s="215"/>
      <c r="TGW8" s="215"/>
      <c r="TGX8" s="215"/>
      <c r="TGY8" s="215"/>
      <c r="TGZ8" s="215"/>
      <c r="THA8" s="215"/>
      <c r="THB8" s="215"/>
      <c r="THC8" s="215"/>
      <c r="THD8" s="215"/>
      <c r="THE8" s="215"/>
      <c r="THF8" s="215"/>
      <c r="THG8" s="215"/>
      <c r="THH8" s="215"/>
      <c r="THI8" s="215"/>
      <c r="THJ8" s="215"/>
      <c r="THK8" s="215"/>
      <c r="THL8" s="215"/>
      <c r="THM8" s="215"/>
      <c r="THN8" s="215"/>
      <c r="THO8" s="215"/>
      <c r="THP8" s="215"/>
      <c r="THQ8" s="215"/>
      <c r="THR8" s="215"/>
      <c r="THS8" s="215"/>
      <c r="THT8" s="215"/>
      <c r="THU8" s="215"/>
      <c r="THV8" s="215"/>
      <c r="THW8" s="215"/>
      <c r="THX8" s="215"/>
      <c r="THY8" s="215"/>
      <c r="THZ8" s="215"/>
      <c r="TIA8" s="215"/>
      <c r="TIB8" s="215"/>
      <c r="TIC8" s="215"/>
      <c r="TID8" s="215"/>
      <c r="TIE8" s="215"/>
      <c r="TIF8" s="215"/>
      <c r="TIG8" s="215"/>
      <c r="TIH8" s="215"/>
      <c r="TII8" s="215"/>
      <c r="TIJ8" s="215"/>
      <c r="TIK8" s="215"/>
      <c r="TIL8" s="215"/>
      <c r="TIM8" s="215"/>
      <c r="TIN8" s="215"/>
      <c r="TIO8" s="215"/>
      <c r="TIP8" s="215"/>
      <c r="TIQ8" s="215"/>
      <c r="TIR8" s="215"/>
      <c r="TIS8" s="215"/>
      <c r="TIT8" s="215"/>
      <c r="TIU8" s="215"/>
      <c r="TIV8" s="215"/>
      <c r="TIW8" s="215"/>
      <c r="TIX8" s="215"/>
      <c r="TIY8" s="215"/>
      <c r="TIZ8" s="215"/>
      <c r="TJA8" s="215"/>
      <c r="TJB8" s="215"/>
      <c r="TJC8" s="215"/>
      <c r="TJD8" s="215"/>
      <c r="TJE8" s="215"/>
      <c r="TJF8" s="215"/>
      <c r="TJG8" s="215"/>
      <c r="TJH8" s="215"/>
      <c r="TJI8" s="215"/>
      <c r="TJJ8" s="215"/>
      <c r="TJK8" s="215"/>
      <c r="TJL8" s="215"/>
      <c r="TJM8" s="215"/>
      <c r="TJN8" s="215"/>
      <c r="TJO8" s="215"/>
      <c r="TJP8" s="215"/>
      <c r="TJQ8" s="215"/>
      <c r="TJR8" s="215"/>
      <c r="TJS8" s="215"/>
      <c r="TJT8" s="215"/>
      <c r="TJU8" s="215"/>
      <c r="TJV8" s="215"/>
      <c r="TJW8" s="215"/>
      <c r="TJX8" s="215"/>
      <c r="TJY8" s="215"/>
      <c r="TJZ8" s="215"/>
      <c r="TKA8" s="215"/>
      <c r="TKB8" s="215"/>
      <c r="TKC8" s="215"/>
      <c r="TKD8" s="215"/>
      <c r="TKE8" s="215"/>
      <c r="TKF8" s="215"/>
      <c r="TKG8" s="215"/>
      <c r="TKH8" s="215"/>
      <c r="TKI8" s="215"/>
      <c r="TKJ8" s="215"/>
      <c r="TKK8" s="215"/>
      <c r="TKL8" s="215"/>
      <c r="TKM8" s="215"/>
      <c r="TKN8" s="215"/>
      <c r="TKO8" s="215"/>
      <c r="TKP8" s="215"/>
      <c r="TKQ8" s="215"/>
      <c r="TKR8" s="215"/>
      <c r="TKS8" s="215"/>
      <c r="TKT8" s="215"/>
      <c r="TKU8" s="215"/>
      <c r="TKV8" s="215"/>
      <c r="TKW8" s="215"/>
      <c r="TKX8" s="215"/>
      <c r="TKY8" s="215"/>
      <c r="TKZ8" s="215"/>
      <c r="TLA8" s="215"/>
      <c r="TLB8" s="215"/>
      <c r="TLC8" s="215"/>
      <c r="TLD8" s="215"/>
      <c r="TLE8" s="215"/>
      <c r="TLF8" s="215"/>
      <c r="TLG8" s="215"/>
      <c r="TLH8" s="215"/>
      <c r="TLI8" s="215"/>
      <c r="TLJ8" s="215"/>
      <c r="TLK8" s="215"/>
      <c r="TLL8" s="215"/>
      <c r="TLM8" s="215"/>
      <c r="TLN8" s="215"/>
      <c r="TLO8" s="215"/>
      <c r="TLP8" s="215"/>
      <c r="TLQ8" s="215"/>
      <c r="TLR8" s="215"/>
      <c r="TLS8" s="215"/>
      <c r="TLT8" s="215"/>
      <c r="TLU8" s="215"/>
      <c r="TLV8" s="215"/>
      <c r="TLW8" s="215"/>
      <c r="TLX8" s="215"/>
      <c r="TLY8" s="215"/>
      <c r="TLZ8" s="215"/>
      <c r="TMA8" s="215"/>
      <c r="TMB8" s="215"/>
      <c r="TMC8" s="215"/>
      <c r="TMD8" s="215"/>
      <c r="TME8" s="215"/>
      <c r="TMF8" s="215"/>
      <c r="TMG8" s="215"/>
      <c r="TMH8" s="215"/>
      <c r="TMI8" s="215"/>
      <c r="TMJ8" s="215"/>
      <c r="TMK8" s="215"/>
      <c r="TML8" s="215"/>
      <c r="TMM8" s="215"/>
      <c r="TMN8" s="215"/>
      <c r="TMO8" s="215"/>
      <c r="TMP8" s="215"/>
      <c r="TMQ8" s="215"/>
      <c r="TMR8" s="215"/>
      <c r="TMS8" s="215"/>
      <c r="TMT8" s="215"/>
      <c r="TMU8" s="215"/>
      <c r="TMV8" s="215"/>
      <c r="TMW8" s="215"/>
      <c r="TMX8" s="215"/>
      <c r="TMY8" s="215"/>
      <c r="TMZ8" s="215"/>
      <c r="TNA8" s="215"/>
      <c r="TNB8" s="215"/>
      <c r="TNC8" s="215"/>
      <c r="TND8" s="215"/>
      <c r="TNE8" s="215"/>
      <c r="TNF8" s="215"/>
      <c r="TNG8" s="215"/>
      <c r="TNH8" s="215"/>
      <c r="TNI8" s="215"/>
      <c r="TNJ8" s="215"/>
      <c r="TNK8" s="215"/>
      <c r="TNL8" s="215"/>
      <c r="TNM8" s="215"/>
      <c r="TNN8" s="215"/>
      <c r="TNO8" s="215"/>
      <c r="TNP8" s="215"/>
      <c r="TNQ8" s="215"/>
      <c r="TNR8" s="215"/>
      <c r="TNS8" s="215"/>
      <c r="TNT8" s="215"/>
      <c r="TNU8" s="215"/>
      <c r="TNV8" s="215"/>
      <c r="TNW8" s="215"/>
      <c r="TNX8" s="215"/>
      <c r="TNY8" s="215"/>
      <c r="TNZ8" s="215"/>
      <c r="TOA8" s="215"/>
      <c r="TOB8" s="215"/>
      <c r="TOC8" s="215"/>
      <c r="TOD8" s="215"/>
      <c r="TOE8" s="215"/>
      <c r="TOF8" s="215"/>
      <c r="TOG8" s="215"/>
      <c r="TOH8" s="215"/>
      <c r="TOI8" s="215"/>
      <c r="TOJ8" s="215"/>
      <c r="TOK8" s="215"/>
      <c r="TOL8" s="215"/>
      <c r="TOM8" s="215"/>
      <c r="TON8" s="215"/>
      <c r="TOO8" s="215"/>
      <c r="TOP8" s="215"/>
      <c r="TOQ8" s="215"/>
      <c r="TOR8" s="215"/>
      <c r="TOS8" s="215"/>
      <c r="TOT8" s="215"/>
      <c r="TOU8" s="215"/>
      <c r="TOV8" s="215"/>
      <c r="TOW8" s="215"/>
      <c r="TOX8" s="215"/>
      <c r="TOY8" s="215"/>
      <c r="TOZ8" s="215"/>
      <c r="TPA8" s="215"/>
      <c r="TPB8" s="215"/>
      <c r="TPC8" s="215"/>
      <c r="TPD8" s="215"/>
      <c r="TPE8" s="215"/>
      <c r="TPF8" s="215"/>
      <c r="TPG8" s="215"/>
      <c r="TPH8" s="215"/>
      <c r="TPI8" s="215"/>
      <c r="TPJ8" s="215"/>
      <c r="TPK8" s="215"/>
      <c r="TPL8" s="215"/>
      <c r="TPM8" s="215"/>
      <c r="TPN8" s="215"/>
      <c r="TPO8" s="215"/>
      <c r="TPP8" s="215"/>
      <c r="TPQ8" s="215"/>
      <c r="TPR8" s="215"/>
      <c r="TPS8" s="215"/>
      <c r="TPT8" s="215"/>
      <c r="TPU8" s="215"/>
      <c r="TPV8" s="215"/>
      <c r="TPW8" s="215"/>
      <c r="TPX8" s="215"/>
      <c r="TPY8" s="215"/>
      <c r="TPZ8" s="215"/>
      <c r="TQA8" s="215"/>
      <c r="TQB8" s="215"/>
      <c r="TQC8" s="215"/>
      <c r="TQD8" s="215"/>
      <c r="TQE8" s="215"/>
      <c r="TQF8" s="215"/>
      <c r="TQG8" s="215"/>
      <c r="TQH8" s="215"/>
      <c r="TQI8" s="215"/>
      <c r="TQJ8" s="215"/>
      <c r="TQK8" s="215"/>
      <c r="TQL8" s="215"/>
      <c r="TQM8" s="215"/>
      <c r="TQN8" s="215"/>
      <c r="TQO8" s="215"/>
      <c r="TQP8" s="215"/>
      <c r="TQQ8" s="215"/>
      <c r="TQR8" s="215"/>
      <c r="TQS8" s="215"/>
      <c r="TQT8" s="215"/>
      <c r="TQU8" s="215"/>
      <c r="TQV8" s="215"/>
      <c r="TQW8" s="215"/>
      <c r="TQX8" s="215"/>
      <c r="TQY8" s="215"/>
      <c r="TQZ8" s="215"/>
      <c r="TRA8" s="215"/>
      <c r="TRB8" s="215"/>
      <c r="TRC8" s="215"/>
      <c r="TRD8" s="215"/>
      <c r="TRE8" s="215"/>
      <c r="TRF8" s="215"/>
      <c r="TRG8" s="215"/>
      <c r="TRH8" s="215"/>
      <c r="TRI8" s="215"/>
      <c r="TRJ8" s="215"/>
      <c r="TRK8" s="215"/>
      <c r="TRL8" s="215"/>
      <c r="TRM8" s="215"/>
      <c r="TRN8" s="215"/>
      <c r="TRO8" s="215"/>
      <c r="TRP8" s="215"/>
      <c r="TRQ8" s="215"/>
      <c r="TRR8" s="215"/>
      <c r="TRS8" s="215"/>
      <c r="TRT8" s="215"/>
      <c r="TRU8" s="215"/>
      <c r="TRV8" s="215"/>
      <c r="TRW8" s="215"/>
      <c r="TRX8" s="215"/>
      <c r="TRY8" s="215"/>
      <c r="TRZ8" s="215"/>
      <c r="TSA8" s="215"/>
      <c r="TSB8" s="215"/>
      <c r="TSC8" s="215"/>
      <c r="TSD8" s="215"/>
      <c r="TSE8" s="215"/>
      <c r="TSF8" s="215"/>
      <c r="TSG8" s="215"/>
      <c r="TSH8" s="215"/>
      <c r="TSI8" s="215"/>
      <c r="TSJ8" s="215"/>
      <c r="TSK8" s="215"/>
      <c r="TSL8" s="215"/>
      <c r="TSM8" s="215"/>
      <c r="TSN8" s="215"/>
      <c r="TSO8" s="215"/>
      <c r="TSP8" s="215"/>
      <c r="TSQ8" s="215"/>
      <c r="TSR8" s="215"/>
      <c r="TSS8" s="215"/>
      <c r="TST8" s="215"/>
      <c r="TSU8" s="215"/>
      <c r="TSV8" s="215"/>
      <c r="TSW8" s="215"/>
      <c r="TSX8" s="215"/>
      <c r="TSY8" s="215"/>
      <c r="TSZ8" s="215"/>
      <c r="TTA8" s="215"/>
      <c r="TTB8" s="215"/>
      <c r="TTC8" s="215"/>
      <c r="TTD8" s="215"/>
      <c r="TTE8" s="215"/>
      <c r="TTF8" s="215"/>
      <c r="TTG8" s="215"/>
      <c r="TTH8" s="215"/>
      <c r="TTI8" s="215"/>
      <c r="TTJ8" s="215"/>
      <c r="TTK8" s="215"/>
      <c r="TTL8" s="215"/>
      <c r="TTM8" s="215"/>
      <c r="TTN8" s="215"/>
      <c r="TTO8" s="215"/>
      <c r="TTP8" s="215"/>
      <c r="TTQ8" s="215"/>
      <c r="TTR8" s="215"/>
      <c r="TTS8" s="215"/>
      <c r="TTT8" s="215"/>
      <c r="TTU8" s="215"/>
      <c r="TTV8" s="215"/>
      <c r="TTW8" s="215"/>
      <c r="TTX8" s="215"/>
      <c r="TTY8" s="215"/>
      <c r="TTZ8" s="215"/>
      <c r="TUA8" s="215"/>
      <c r="TUB8" s="215"/>
      <c r="TUC8" s="215"/>
      <c r="TUD8" s="215"/>
      <c r="TUE8" s="215"/>
      <c r="TUF8" s="215"/>
      <c r="TUG8" s="215"/>
      <c r="TUH8" s="215"/>
      <c r="TUI8" s="215"/>
      <c r="TUJ8" s="215"/>
      <c r="TUK8" s="215"/>
      <c r="TUL8" s="215"/>
      <c r="TUM8" s="215"/>
      <c r="TUN8" s="215"/>
      <c r="TUO8" s="215"/>
      <c r="TUP8" s="215"/>
      <c r="TUQ8" s="215"/>
      <c r="TUR8" s="215"/>
      <c r="TUS8" s="215"/>
      <c r="TUT8" s="215"/>
      <c r="TUU8" s="215"/>
      <c r="TUV8" s="215"/>
      <c r="TUW8" s="215"/>
      <c r="TUX8" s="215"/>
      <c r="TUY8" s="215"/>
      <c r="TUZ8" s="215"/>
      <c r="TVA8" s="215"/>
      <c r="TVB8" s="215"/>
      <c r="TVC8" s="215"/>
      <c r="TVD8" s="215"/>
      <c r="TVE8" s="215"/>
      <c r="TVF8" s="215"/>
      <c r="TVG8" s="215"/>
      <c r="TVH8" s="215"/>
      <c r="TVI8" s="215"/>
      <c r="TVJ8" s="215"/>
      <c r="TVK8" s="215"/>
      <c r="TVL8" s="215"/>
      <c r="TVM8" s="215"/>
      <c r="TVN8" s="215"/>
      <c r="TVO8" s="215"/>
      <c r="TVP8" s="215"/>
      <c r="TVQ8" s="215"/>
      <c r="TVR8" s="215"/>
      <c r="TVS8" s="215"/>
      <c r="TVT8" s="215"/>
      <c r="TVU8" s="215"/>
      <c r="TVV8" s="215"/>
      <c r="TVW8" s="215"/>
      <c r="TVX8" s="215"/>
      <c r="TVY8" s="215"/>
      <c r="TVZ8" s="215"/>
      <c r="TWA8" s="215"/>
      <c r="TWB8" s="215"/>
      <c r="TWC8" s="215"/>
      <c r="TWD8" s="215"/>
      <c r="TWE8" s="215"/>
      <c r="TWF8" s="215"/>
      <c r="TWG8" s="215"/>
      <c r="TWH8" s="215"/>
      <c r="TWI8" s="215"/>
      <c r="TWJ8" s="215"/>
      <c r="TWK8" s="215"/>
      <c r="TWL8" s="215"/>
      <c r="TWM8" s="215"/>
      <c r="TWN8" s="215"/>
      <c r="TWO8" s="215"/>
      <c r="TWP8" s="215"/>
      <c r="TWQ8" s="215"/>
      <c r="TWR8" s="215"/>
      <c r="TWS8" s="215"/>
      <c r="TWT8" s="215"/>
      <c r="TWU8" s="215"/>
      <c r="TWV8" s="215"/>
      <c r="TWW8" s="215"/>
      <c r="TWX8" s="215"/>
      <c r="TWY8" s="215"/>
      <c r="TWZ8" s="215"/>
      <c r="TXA8" s="215"/>
      <c r="TXB8" s="215"/>
      <c r="TXC8" s="215"/>
      <c r="TXD8" s="215"/>
      <c r="TXE8" s="215"/>
      <c r="TXF8" s="215"/>
      <c r="TXG8" s="215"/>
      <c r="TXH8" s="215"/>
      <c r="TXI8" s="215"/>
      <c r="TXJ8" s="215"/>
      <c r="TXK8" s="215"/>
      <c r="TXL8" s="215"/>
      <c r="TXM8" s="215"/>
      <c r="TXN8" s="215"/>
      <c r="TXO8" s="215"/>
      <c r="TXP8" s="215"/>
      <c r="TXQ8" s="215"/>
      <c r="TXR8" s="215"/>
      <c r="TXS8" s="215"/>
      <c r="TXT8" s="215"/>
      <c r="TXU8" s="215"/>
      <c r="TXV8" s="215"/>
      <c r="TXW8" s="215"/>
      <c r="TXX8" s="215"/>
      <c r="TXY8" s="215"/>
      <c r="TXZ8" s="215"/>
      <c r="TYA8" s="215"/>
      <c r="TYB8" s="215"/>
      <c r="TYC8" s="215"/>
      <c r="TYD8" s="215"/>
      <c r="TYE8" s="215"/>
      <c r="TYF8" s="215"/>
      <c r="TYG8" s="215"/>
      <c r="TYH8" s="215"/>
      <c r="TYI8" s="215"/>
      <c r="TYJ8" s="215"/>
      <c r="TYK8" s="215"/>
      <c r="TYL8" s="215"/>
      <c r="TYM8" s="215"/>
      <c r="TYN8" s="215"/>
      <c r="TYO8" s="215"/>
      <c r="TYP8" s="215"/>
      <c r="TYQ8" s="215"/>
      <c r="TYR8" s="215"/>
      <c r="TYS8" s="215"/>
      <c r="TYT8" s="215"/>
      <c r="TYU8" s="215"/>
      <c r="TYV8" s="215"/>
      <c r="TYW8" s="215"/>
      <c r="TYX8" s="215"/>
      <c r="TYY8" s="215"/>
      <c r="TYZ8" s="215"/>
      <c r="TZA8" s="215"/>
      <c r="TZB8" s="215"/>
      <c r="TZC8" s="215"/>
      <c r="TZD8" s="215"/>
      <c r="TZE8" s="215"/>
      <c r="TZF8" s="215"/>
      <c r="TZG8" s="215"/>
      <c r="TZH8" s="215"/>
      <c r="TZI8" s="215"/>
      <c r="TZJ8" s="215"/>
      <c r="TZK8" s="215"/>
      <c r="TZL8" s="215"/>
      <c r="TZM8" s="215"/>
      <c r="TZN8" s="215"/>
      <c r="TZO8" s="215"/>
      <c r="TZP8" s="215"/>
      <c r="TZQ8" s="215"/>
      <c r="TZR8" s="215"/>
      <c r="TZS8" s="215"/>
      <c r="TZT8" s="215"/>
      <c r="TZU8" s="215"/>
      <c r="TZV8" s="215"/>
      <c r="TZW8" s="215"/>
      <c r="TZX8" s="215"/>
      <c r="TZY8" s="215"/>
      <c r="TZZ8" s="215"/>
      <c r="UAA8" s="215"/>
      <c r="UAB8" s="215"/>
      <c r="UAC8" s="215"/>
      <c r="UAD8" s="215"/>
      <c r="UAE8" s="215"/>
      <c r="UAF8" s="215"/>
      <c r="UAG8" s="215"/>
      <c r="UAH8" s="215"/>
      <c r="UAI8" s="215"/>
      <c r="UAJ8" s="215"/>
      <c r="UAK8" s="215"/>
      <c r="UAL8" s="215"/>
      <c r="UAM8" s="215"/>
      <c r="UAN8" s="215"/>
      <c r="UAO8" s="215"/>
      <c r="UAP8" s="215"/>
      <c r="UAQ8" s="215"/>
      <c r="UAR8" s="215"/>
      <c r="UAS8" s="215"/>
      <c r="UAT8" s="215"/>
      <c r="UAU8" s="215"/>
      <c r="UAV8" s="215"/>
      <c r="UAW8" s="215"/>
      <c r="UAX8" s="215"/>
      <c r="UAY8" s="215"/>
      <c r="UAZ8" s="215"/>
      <c r="UBA8" s="215"/>
      <c r="UBB8" s="215"/>
      <c r="UBC8" s="215"/>
      <c r="UBD8" s="215"/>
      <c r="UBE8" s="215"/>
      <c r="UBF8" s="215"/>
      <c r="UBG8" s="215"/>
      <c r="UBH8" s="215"/>
      <c r="UBI8" s="215"/>
      <c r="UBJ8" s="215"/>
      <c r="UBK8" s="215"/>
      <c r="UBL8" s="215"/>
      <c r="UBM8" s="215"/>
      <c r="UBN8" s="215"/>
      <c r="UBO8" s="215"/>
      <c r="UBP8" s="215"/>
      <c r="UBQ8" s="215"/>
      <c r="UBR8" s="215"/>
      <c r="UBS8" s="215"/>
      <c r="UBT8" s="215"/>
      <c r="UBU8" s="215"/>
      <c r="UBV8" s="215"/>
      <c r="UBW8" s="215"/>
      <c r="UBX8" s="215"/>
      <c r="UBY8" s="215"/>
      <c r="UBZ8" s="215"/>
      <c r="UCA8" s="215"/>
      <c r="UCB8" s="215"/>
      <c r="UCC8" s="215"/>
      <c r="UCD8" s="215"/>
      <c r="UCE8" s="215"/>
      <c r="UCF8" s="215"/>
      <c r="UCG8" s="215"/>
      <c r="UCH8" s="215"/>
      <c r="UCI8" s="215"/>
      <c r="UCJ8" s="215"/>
      <c r="UCK8" s="215"/>
      <c r="UCL8" s="215"/>
      <c r="UCM8" s="215"/>
      <c r="UCN8" s="215"/>
      <c r="UCO8" s="215"/>
      <c r="UCP8" s="215"/>
      <c r="UCQ8" s="215"/>
      <c r="UCR8" s="215"/>
      <c r="UCS8" s="215"/>
      <c r="UCT8" s="215"/>
      <c r="UCU8" s="215"/>
      <c r="UCV8" s="215"/>
      <c r="UCW8" s="215"/>
      <c r="UCX8" s="215"/>
      <c r="UCY8" s="215"/>
      <c r="UCZ8" s="215"/>
      <c r="UDA8" s="215"/>
      <c r="UDB8" s="215"/>
      <c r="UDC8" s="215"/>
      <c r="UDD8" s="215"/>
      <c r="UDE8" s="215"/>
      <c r="UDF8" s="215"/>
      <c r="UDG8" s="215"/>
      <c r="UDH8" s="215"/>
      <c r="UDI8" s="215"/>
      <c r="UDJ8" s="215"/>
      <c r="UDK8" s="215"/>
      <c r="UDL8" s="215"/>
      <c r="UDM8" s="215"/>
      <c r="UDN8" s="215"/>
      <c r="UDO8" s="215"/>
      <c r="UDP8" s="215"/>
      <c r="UDQ8" s="215"/>
      <c r="UDR8" s="215"/>
      <c r="UDS8" s="215"/>
      <c r="UDT8" s="215"/>
      <c r="UDU8" s="215"/>
      <c r="UDV8" s="215"/>
      <c r="UDW8" s="215"/>
      <c r="UDX8" s="215"/>
      <c r="UDY8" s="215"/>
      <c r="UDZ8" s="215"/>
      <c r="UEA8" s="215"/>
      <c r="UEB8" s="215"/>
      <c r="UEC8" s="215"/>
      <c r="UED8" s="215"/>
      <c r="UEE8" s="215"/>
      <c r="UEF8" s="215"/>
      <c r="UEG8" s="215"/>
      <c r="UEH8" s="215"/>
      <c r="UEI8" s="215"/>
      <c r="UEJ8" s="215"/>
      <c r="UEK8" s="215"/>
      <c r="UEL8" s="215"/>
      <c r="UEM8" s="215"/>
      <c r="UEN8" s="215"/>
      <c r="UEO8" s="215"/>
      <c r="UEP8" s="215"/>
      <c r="UEQ8" s="215"/>
      <c r="UER8" s="215"/>
      <c r="UES8" s="215"/>
      <c r="UET8" s="215"/>
      <c r="UEU8" s="215"/>
      <c r="UEV8" s="215"/>
      <c r="UEW8" s="215"/>
      <c r="UEX8" s="215"/>
      <c r="UEY8" s="215"/>
      <c r="UEZ8" s="215"/>
      <c r="UFA8" s="215"/>
      <c r="UFB8" s="215"/>
      <c r="UFC8" s="215"/>
      <c r="UFD8" s="215"/>
      <c r="UFE8" s="215"/>
      <c r="UFF8" s="215"/>
      <c r="UFG8" s="215"/>
      <c r="UFH8" s="215"/>
      <c r="UFI8" s="215"/>
      <c r="UFJ8" s="215"/>
      <c r="UFK8" s="215"/>
      <c r="UFL8" s="215"/>
      <c r="UFM8" s="215"/>
      <c r="UFN8" s="215"/>
      <c r="UFO8" s="215"/>
      <c r="UFP8" s="215"/>
      <c r="UFQ8" s="215"/>
      <c r="UFR8" s="215"/>
      <c r="UFS8" s="215"/>
      <c r="UFT8" s="215"/>
      <c r="UFU8" s="215"/>
      <c r="UFV8" s="215"/>
      <c r="UFW8" s="215"/>
      <c r="UFX8" s="215"/>
      <c r="UFY8" s="215"/>
      <c r="UFZ8" s="215"/>
      <c r="UGA8" s="215"/>
      <c r="UGB8" s="215"/>
      <c r="UGC8" s="215"/>
      <c r="UGD8" s="215"/>
      <c r="UGE8" s="215"/>
      <c r="UGF8" s="215"/>
      <c r="UGG8" s="215"/>
      <c r="UGH8" s="215"/>
      <c r="UGI8" s="215"/>
      <c r="UGJ8" s="215"/>
      <c r="UGK8" s="215"/>
      <c r="UGL8" s="215"/>
      <c r="UGM8" s="215"/>
      <c r="UGN8" s="215"/>
      <c r="UGO8" s="215"/>
      <c r="UGP8" s="215"/>
      <c r="UGQ8" s="215"/>
      <c r="UGR8" s="215"/>
      <c r="UGS8" s="215"/>
      <c r="UGT8" s="215"/>
      <c r="UGU8" s="215"/>
      <c r="UGV8" s="215"/>
      <c r="UGW8" s="215"/>
      <c r="UGX8" s="215"/>
      <c r="UGY8" s="215"/>
      <c r="UGZ8" s="215"/>
      <c r="UHA8" s="215"/>
      <c r="UHB8" s="215"/>
      <c r="UHC8" s="215"/>
      <c r="UHD8" s="215"/>
      <c r="UHE8" s="215"/>
      <c r="UHF8" s="215"/>
      <c r="UHG8" s="215"/>
      <c r="UHH8" s="215"/>
      <c r="UHI8" s="215"/>
      <c r="UHJ8" s="215"/>
      <c r="UHK8" s="215"/>
      <c r="UHL8" s="215"/>
      <c r="UHM8" s="215"/>
      <c r="UHN8" s="215"/>
      <c r="UHO8" s="215"/>
      <c r="UHP8" s="215"/>
      <c r="UHQ8" s="215"/>
      <c r="UHR8" s="215"/>
      <c r="UHS8" s="215"/>
      <c r="UHT8" s="215"/>
      <c r="UHU8" s="215"/>
      <c r="UHV8" s="215"/>
      <c r="UHW8" s="215"/>
      <c r="UHX8" s="215"/>
      <c r="UHY8" s="215"/>
      <c r="UHZ8" s="215"/>
      <c r="UIA8" s="215"/>
      <c r="UIB8" s="215"/>
      <c r="UIC8" s="215"/>
      <c r="UID8" s="215"/>
      <c r="UIE8" s="215"/>
      <c r="UIF8" s="215"/>
      <c r="UIG8" s="215"/>
      <c r="UIH8" s="215"/>
      <c r="UII8" s="215"/>
      <c r="UIJ8" s="215"/>
      <c r="UIK8" s="215"/>
      <c r="UIL8" s="215"/>
      <c r="UIM8" s="215"/>
      <c r="UIN8" s="215"/>
      <c r="UIO8" s="215"/>
      <c r="UIP8" s="215"/>
      <c r="UIQ8" s="215"/>
      <c r="UIR8" s="215"/>
      <c r="UIS8" s="215"/>
      <c r="UIT8" s="215"/>
      <c r="UIU8" s="215"/>
      <c r="UIV8" s="215"/>
      <c r="UIW8" s="215"/>
      <c r="UIX8" s="215"/>
      <c r="UIY8" s="215"/>
      <c r="UIZ8" s="215"/>
      <c r="UJA8" s="215"/>
      <c r="UJB8" s="215"/>
      <c r="UJC8" s="215"/>
      <c r="UJD8" s="215"/>
      <c r="UJE8" s="215"/>
      <c r="UJF8" s="215"/>
      <c r="UJG8" s="215"/>
      <c r="UJH8" s="215"/>
      <c r="UJI8" s="215"/>
      <c r="UJJ8" s="215"/>
      <c r="UJK8" s="215"/>
      <c r="UJL8" s="215"/>
      <c r="UJM8" s="215"/>
      <c r="UJN8" s="215"/>
      <c r="UJO8" s="215"/>
      <c r="UJP8" s="215"/>
      <c r="UJQ8" s="215"/>
      <c r="UJR8" s="215"/>
      <c r="UJS8" s="215"/>
      <c r="UJT8" s="215"/>
      <c r="UJU8" s="215"/>
      <c r="UJV8" s="215"/>
      <c r="UJW8" s="215"/>
      <c r="UJX8" s="215"/>
      <c r="UJY8" s="215"/>
      <c r="UJZ8" s="215"/>
      <c r="UKA8" s="215"/>
      <c r="UKB8" s="215"/>
      <c r="UKC8" s="215"/>
      <c r="UKD8" s="215"/>
      <c r="UKE8" s="215"/>
      <c r="UKF8" s="215"/>
      <c r="UKG8" s="215"/>
      <c r="UKH8" s="215"/>
      <c r="UKI8" s="215"/>
      <c r="UKJ8" s="215"/>
      <c r="UKK8" s="215"/>
      <c r="UKL8" s="215"/>
      <c r="UKM8" s="215"/>
      <c r="UKN8" s="215"/>
      <c r="UKO8" s="215"/>
      <c r="UKP8" s="215"/>
      <c r="UKQ8" s="215"/>
      <c r="UKR8" s="215"/>
      <c r="UKS8" s="215"/>
      <c r="UKT8" s="215"/>
      <c r="UKU8" s="215"/>
      <c r="UKV8" s="215"/>
      <c r="UKW8" s="215"/>
      <c r="UKX8" s="215"/>
      <c r="UKY8" s="215"/>
      <c r="UKZ8" s="215"/>
      <c r="ULA8" s="215"/>
      <c r="ULB8" s="215"/>
      <c r="ULC8" s="215"/>
      <c r="ULD8" s="215"/>
      <c r="ULE8" s="215"/>
      <c r="ULF8" s="215"/>
      <c r="ULG8" s="215"/>
      <c r="ULH8" s="215"/>
      <c r="ULI8" s="215"/>
      <c r="ULJ8" s="215"/>
      <c r="ULK8" s="215"/>
      <c r="ULL8" s="215"/>
      <c r="ULM8" s="215"/>
      <c r="ULN8" s="215"/>
      <c r="ULO8" s="215"/>
      <c r="ULP8" s="215"/>
      <c r="ULQ8" s="215"/>
      <c r="ULR8" s="215"/>
      <c r="ULS8" s="215"/>
      <c r="ULT8" s="215"/>
      <c r="ULU8" s="215"/>
      <c r="ULV8" s="215"/>
      <c r="ULW8" s="215"/>
      <c r="ULX8" s="215"/>
      <c r="ULY8" s="215"/>
      <c r="ULZ8" s="215"/>
      <c r="UMA8" s="215"/>
      <c r="UMB8" s="215"/>
      <c r="UMC8" s="215"/>
      <c r="UMD8" s="215"/>
      <c r="UME8" s="215"/>
      <c r="UMF8" s="215"/>
      <c r="UMG8" s="215"/>
      <c r="UMH8" s="215"/>
      <c r="UMI8" s="215"/>
      <c r="UMJ8" s="215"/>
      <c r="UMK8" s="215"/>
      <c r="UML8" s="215"/>
      <c r="UMM8" s="215"/>
      <c r="UMN8" s="215"/>
      <c r="UMO8" s="215"/>
      <c r="UMP8" s="215"/>
      <c r="UMQ8" s="215"/>
      <c r="UMR8" s="215"/>
      <c r="UMS8" s="215"/>
      <c r="UMT8" s="215"/>
      <c r="UMU8" s="215"/>
      <c r="UMV8" s="215"/>
      <c r="UMW8" s="215"/>
      <c r="UMX8" s="215"/>
      <c r="UMY8" s="215"/>
      <c r="UMZ8" s="215"/>
      <c r="UNA8" s="215"/>
      <c r="UNB8" s="215"/>
      <c r="UNC8" s="215"/>
      <c r="UND8" s="215"/>
      <c r="UNE8" s="215"/>
      <c r="UNF8" s="215"/>
      <c r="UNG8" s="215"/>
      <c r="UNH8" s="215"/>
      <c r="UNI8" s="215"/>
      <c r="UNJ8" s="215"/>
      <c r="UNK8" s="215"/>
      <c r="UNL8" s="215"/>
      <c r="UNM8" s="215"/>
      <c r="UNN8" s="215"/>
      <c r="UNO8" s="215"/>
      <c r="UNP8" s="215"/>
      <c r="UNQ8" s="215"/>
      <c r="UNR8" s="215"/>
      <c r="UNS8" s="215"/>
      <c r="UNT8" s="215"/>
      <c r="UNU8" s="215"/>
      <c r="UNV8" s="215"/>
      <c r="UNW8" s="215"/>
      <c r="UNX8" s="215"/>
      <c r="UNY8" s="215"/>
      <c r="UNZ8" s="215"/>
      <c r="UOA8" s="215"/>
      <c r="UOB8" s="215"/>
      <c r="UOC8" s="215"/>
      <c r="UOD8" s="215"/>
      <c r="UOE8" s="215"/>
      <c r="UOF8" s="215"/>
      <c r="UOG8" s="215"/>
      <c r="UOH8" s="215"/>
      <c r="UOI8" s="215"/>
      <c r="UOJ8" s="215"/>
      <c r="UOK8" s="215"/>
      <c r="UOL8" s="215"/>
      <c r="UOM8" s="215"/>
      <c r="UON8" s="215"/>
      <c r="UOO8" s="215"/>
      <c r="UOP8" s="215"/>
      <c r="UOQ8" s="215"/>
      <c r="UOR8" s="215"/>
      <c r="UOS8" s="215"/>
      <c r="UOT8" s="215"/>
      <c r="UOU8" s="215"/>
      <c r="UOV8" s="215"/>
      <c r="UOW8" s="215"/>
      <c r="UOX8" s="215"/>
      <c r="UOY8" s="215"/>
      <c r="UOZ8" s="215"/>
      <c r="UPA8" s="215"/>
      <c r="UPB8" s="215"/>
      <c r="UPC8" s="215"/>
      <c r="UPD8" s="215"/>
      <c r="UPE8" s="215"/>
      <c r="UPF8" s="215"/>
      <c r="UPG8" s="215"/>
      <c r="UPH8" s="215"/>
      <c r="UPI8" s="215"/>
      <c r="UPJ8" s="215"/>
      <c r="UPK8" s="215"/>
      <c r="UPL8" s="215"/>
      <c r="UPM8" s="215"/>
      <c r="UPN8" s="215"/>
      <c r="UPO8" s="215"/>
      <c r="UPP8" s="215"/>
      <c r="UPQ8" s="215"/>
      <c r="UPR8" s="215"/>
      <c r="UPS8" s="215"/>
      <c r="UPT8" s="215"/>
      <c r="UPU8" s="215"/>
      <c r="UPV8" s="215"/>
      <c r="UPW8" s="215"/>
      <c r="UPX8" s="215"/>
      <c r="UPY8" s="215"/>
      <c r="UPZ8" s="215"/>
      <c r="UQA8" s="215"/>
      <c r="UQB8" s="215"/>
      <c r="UQC8" s="215"/>
      <c r="UQD8" s="215"/>
      <c r="UQE8" s="215"/>
      <c r="UQF8" s="215"/>
      <c r="UQG8" s="215"/>
      <c r="UQH8" s="215"/>
      <c r="UQI8" s="215"/>
      <c r="UQJ8" s="215"/>
      <c r="UQK8" s="215"/>
      <c r="UQL8" s="215"/>
      <c r="UQM8" s="215"/>
      <c r="UQN8" s="215"/>
      <c r="UQO8" s="215"/>
      <c r="UQP8" s="215"/>
      <c r="UQQ8" s="215"/>
      <c r="UQR8" s="215"/>
      <c r="UQS8" s="215"/>
      <c r="UQT8" s="215"/>
      <c r="UQU8" s="215"/>
      <c r="UQV8" s="215"/>
      <c r="UQW8" s="215"/>
      <c r="UQX8" s="215"/>
      <c r="UQY8" s="215"/>
      <c r="UQZ8" s="215"/>
      <c r="URA8" s="215"/>
      <c r="URB8" s="215"/>
      <c r="URC8" s="215"/>
      <c r="URD8" s="215"/>
      <c r="URE8" s="215"/>
      <c r="URF8" s="215"/>
      <c r="URG8" s="215"/>
      <c r="URH8" s="215"/>
      <c r="URI8" s="215"/>
      <c r="URJ8" s="215"/>
      <c r="URK8" s="215"/>
      <c r="URL8" s="215"/>
      <c r="URM8" s="215"/>
      <c r="URN8" s="215"/>
      <c r="URO8" s="215"/>
      <c r="URP8" s="215"/>
      <c r="URQ8" s="215"/>
      <c r="URR8" s="215"/>
      <c r="URS8" s="215"/>
      <c r="URT8" s="215"/>
      <c r="URU8" s="215"/>
      <c r="URV8" s="215"/>
      <c r="URW8" s="215"/>
      <c r="URX8" s="215"/>
      <c r="URY8" s="215"/>
      <c r="URZ8" s="215"/>
      <c r="USA8" s="215"/>
      <c r="USB8" s="215"/>
      <c r="USC8" s="215"/>
      <c r="USD8" s="215"/>
      <c r="USE8" s="215"/>
      <c r="USF8" s="215"/>
      <c r="USG8" s="215"/>
      <c r="USH8" s="215"/>
      <c r="USI8" s="215"/>
      <c r="USJ8" s="215"/>
      <c r="USK8" s="215"/>
      <c r="USL8" s="215"/>
      <c r="USM8" s="215"/>
      <c r="USN8" s="215"/>
      <c r="USO8" s="215"/>
      <c r="USP8" s="215"/>
      <c r="USQ8" s="215"/>
      <c r="USR8" s="215"/>
      <c r="USS8" s="215"/>
      <c r="UST8" s="215"/>
      <c r="USU8" s="215"/>
      <c r="USV8" s="215"/>
      <c r="USW8" s="215"/>
      <c r="USX8" s="215"/>
      <c r="USY8" s="215"/>
      <c r="USZ8" s="215"/>
      <c r="UTA8" s="215"/>
      <c r="UTB8" s="215"/>
      <c r="UTC8" s="215"/>
      <c r="UTD8" s="215"/>
      <c r="UTE8" s="215"/>
      <c r="UTF8" s="215"/>
      <c r="UTG8" s="215"/>
      <c r="UTH8" s="215"/>
      <c r="UTI8" s="215"/>
      <c r="UTJ8" s="215"/>
      <c r="UTK8" s="215"/>
      <c r="UTL8" s="215"/>
      <c r="UTM8" s="215"/>
      <c r="UTN8" s="215"/>
      <c r="UTO8" s="215"/>
      <c r="UTP8" s="215"/>
      <c r="UTQ8" s="215"/>
      <c r="UTR8" s="215"/>
      <c r="UTS8" s="215"/>
      <c r="UTT8" s="215"/>
      <c r="UTU8" s="215"/>
      <c r="UTV8" s="215"/>
      <c r="UTW8" s="215"/>
      <c r="UTX8" s="215"/>
      <c r="UTY8" s="215"/>
      <c r="UTZ8" s="215"/>
      <c r="UUA8" s="215"/>
      <c r="UUB8" s="215"/>
      <c r="UUC8" s="215"/>
      <c r="UUD8" s="215"/>
      <c r="UUE8" s="215"/>
      <c r="UUF8" s="215"/>
      <c r="UUG8" s="215"/>
      <c r="UUH8" s="215"/>
      <c r="UUI8" s="215"/>
      <c r="UUJ8" s="215"/>
      <c r="UUK8" s="215"/>
      <c r="UUL8" s="215"/>
      <c r="UUM8" s="215"/>
      <c r="UUN8" s="215"/>
      <c r="UUO8" s="215"/>
      <c r="UUP8" s="215"/>
      <c r="UUQ8" s="215"/>
      <c r="UUR8" s="215"/>
      <c r="UUS8" s="215"/>
      <c r="UUT8" s="215"/>
      <c r="UUU8" s="215"/>
      <c r="UUV8" s="215"/>
      <c r="UUW8" s="215"/>
      <c r="UUX8" s="215"/>
      <c r="UUY8" s="215"/>
      <c r="UUZ8" s="215"/>
      <c r="UVA8" s="215"/>
      <c r="UVB8" s="215"/>
      <c r="UVC8" s="215"/>
      <c r="UVD8" s="215"/>
      <c r="UVE8" s="215"/>
      <c r="UVF8" s="215"/>
      <c r="UVG8" s="215"/>
      <c r="UVH8" s="215"/>
      <c r="UVI8" s="215"/>
      <c r="UVJ8" s="215"/>
      <c r="UVK8" s="215"/>
      <c r="UVL8" s="215"/>
      <c r="UVM8" s="215"/>
      <c r="UVN8" s="215"/>
      <c r="UVO8" s="215"/>
      <c r="UVP8" s="215"/>
      <c r="UVQ8" s="215"/>
      <c r="UVR8" s="215"/>
      <c r="UVS8" s="215"/>
      <c r="UVT8" s="215"/>
      <c r="UVU8" s="215"/>
      <c r="UVV8" s="215"/>
      <c r="UVW8" s="215"/>
      <c r="UVX8" s="215"/>
      <c r="UVY8" s="215"/>
      <c r="UVZ8" s="215"/>
      <c r="UWA8" s="215"/>
      <c r="UWB8" s="215"/>
      <c r="UWC8" s="215"/>
      <c r="UWD8" s="215"/>
      <c r="UWE8" s="215"/>
      <c r="UWF8" s="215"/>
      <c r="UWG8" s="215"/>
      <c r="UWH8" s="215"/>
      <c r="UWI8" s="215"/>
      <c r="UWJ8" s="215"/>
      <c r="UWK8" s="215"/>
      <c r="UWL8" s="215"/>
      <c r="UWM8" s="215"/>
      <c r="UWN8" s="215"/>
      <c r="UWO8" s="215"/>
      <c r="UWP8" s="215"/>
      <c r="UWQ8" s="215"/>
      <c r="UWR8" s="215"/>
      <c r="UWS8" s="215"/>
      <c r="UWT8" s="215"/>
      <c r="UWU8" s="215"/>
      <c r="UWV8" s="215"/>
      <c r="UWW8" s="215"/>
      <c r="UWX8" s="215"/>
      <c r="UWY8" s="215"/>
      <c r="UWZ8" s="215"/>
      <c r="UXA8" s="215"/>
      <c r="UXB8" s="215"/>
      <c r="UXC8" s="215"/>
      <c r="UXD8" s="215"/>
      <c r="UXE8" s="215"/>
      <c r="UXF8" s="215"/>
      <c r="UXG8" s="215"/>
      <c r="UXH8" s="215"/>
      <c r="UXI8" s="215"/>
      <c r="UXJ8" s="215"/>
      <c r="UXK8" s="215"/>
      <c r="UXL8" s="215"/>
      <c r="UXM8" s="215"/>
      <c r="UXN8" s="215"/>
      <c r="UXO8" s="215"/>
      <c r="UXP8" s="215"/>
      <c r="UXQ8" s="215"/>
      <c r="UXR8" s="215"/>
      <c r="UXS8" s="215"/>
      <c r="UXT8" s="215"/>
      <c r="UXU8" s="215"/>
      <c r="UXV8" s="215"/>
      <c r="UXW8" s="215"/>
      <c r="UXX8" s="215"/>
      <c r="UXY8" s="215"/>
      <c r="UXZ8" s="215"/>
      <c r="UYA8" s="215"/>
      <c r="UYB8" s="215"/>
      <c r="UYC8" s="215"/>
      <c r="UYD8" s="215"/>
      <c r="UYE8" s="215"/>
      <c r="UYF8" s="215"/>
      <c r="UYG8" s="215"/>
      <c r="UYH8" s="215"/>
      <c r="UYI8" s="215"/>
      <c r="UYJ8" s="215"/>
      <c r="UYK8" s="215"/>
      <c r="UYL8" s="215"/>
      <c r="UYM8" s="215"/>
      <c r="UYN8" s="215"/>
      <c r="UYO8" s="215"/>
      <c r="UYP8" s="215"/>
      <c r="UYQ8" s="215"/>
      <c r="UYR8" s="215"/>
      <c r="UYS8" s="215"/>
      <c r="UYT8" s="215"/>
      <c r="UYU8" s="215"/>
      <c r="UYV8" s="215"/>
      <c r="UYW8" s="215"/>
      <c r="UYX8" s="215"/>
      <c r="UYY8" s="215"/>
      <c r="UYZ8" s="215"/>
      <c r="UZA8" s="215"/>
      <c r="UZB8" s="215"/>
      <c r="UZC8" s="215"/>
      <c r="UZD8" s="215"/>
      <c r="UZE8" s="215"/>
      <c r="UZF8" s="215"/>
      <c r="UZG8" s="215"/>
      <c r="UZH8" s="215"/>
      <c r="UZI8" s="215"/>
      <c r="UZJ8" s="215"/>
      <c r="UZK8" s="215"/>
      <c r="UZL8" s="215"/>
      <c r="UZM8" s="215"/>
      <c r="UZN8" s="215"/>
      <c r="UZO8" s="215"/>
      <c r="UZP8" s="215"/>
      <c r="UZQ8" s="215"/>
      <c r="UZR8" s="215"/>
      <c r="UZS8" s="215"/>
      <c r="UZT8" s="215"/>
      <c r="UZU8" s="215"/>
      <c r="UZV8" s="215"/>
      <c r="UZW8" s="215"/>
      <c r="UZX8" s="215"/>
      <c r="UZY8" s="215"/>
      <c r="UZZ8" s="215"/>
      <c r="VAA8" s="215"/>
      <c r="VAB8" s="215"/>
      <c r="VAC8" s="215"/>
      <c r="VAD8" s="215"/>
      <c r="VAE8" s="215"/>
      <c r="VAF8" s="215"/>
      <c r="VAG8" s="215"/>
      <c r="VAH8" s="215"/>
      <c r="VAI8" s="215"/>
      <c r="VAJ8" s="215"/>
      <c r="VAK8" s="215"/>
      <c r="VAL8" s="215"/>
      <c r="VAM8" s="215"/>
      <c r="VAN8" s="215"/>
      <c r="VAO8" s="215"/>
      <c r="VAP8" s="215"/>
      <c r="VAQ8" s="215"/>
      <c r="VAR8" s="215"/>
      <c r="VAS8" s="215"/>
      <c r="VAT8" s="215"/>
      <c r="VAU8" s="215"/>
      <c r="VAV8" s="215"/>
      <c r="VAW8" s="215"/>
      <c r="VAX8" s="215"/>
      <c r="VAY8" s="215"/>
      <c r="VAZ8" s="215"/>
      <c r="VBA8" s="215"/>
      <c r="VBB8" s="215"/>
      <c r="VBC8" s="215"/>
      <c r="VBD8" s="215"/>
      <c r="VBE8" s="215"/>
      <c r="VBF8" s="215"/>
      <c r="VBG8" s="215"/>
      <c r="VBH8" s="215"/>
      <c r="VBI8" s="215"/>
      <c r="VBJ8" s="215"/>
      <c r="VBK8" s="215"/>
      <c r="VBL8" s="215"/>
      <c r="VBM8" s="215"/>
      <c r="VBN8" s="215"/>
      <c r="VBO8" s="215"/>
      <c r="VBP8" s="215"/>
      <c r="VBQ8" s="215"/>
      <c r="VBR8" s="215"/>
      <c r="VBS8" s="215"/>
      <c r="VBT8" s="215"/>
      <c r="VBU8" s="215"/>
      <c r="VBV8" s="215"/>
      <c r="VBW8" s="215"/>
      <c r="VBX8" s="215"/>
      <c r="VBY8" s="215"/>
      <c r="VBZ8" s="215"/>
      <c r="VCA8" s="215"/>
      <c r="VCB8" s="215"/>
      <c r="VCC8" s="215"/>
      <c r="VCD8" s="215"/>
      <c r="VCE8" s="215"/>
      <c r="VCF8" s="215"/>
      <c r="VCG8" s="215"/>
      <c r="VCH8" s="215"/>
      <c r="VCI8" s="215"/>
      <c r="VCJ8" s="215"/>
      <c r="VCK8" s="215"/>
      <c r="VCL8" s="215"/>
      <c r="VCM8" s="215"/>
      <c r="VCN8" s="215"/>
      <c r="VCO8" s="215"/>
      <c r="VCP8" s="215"/>
      <c r="VCQ8" s="215"/>
      <c r="VCR8" s="215"/>
      <c r="VCS8" s="215"/>
      <c r="VCT8" s="215"/>
      <c r="VCU8" s="215"/>
      <c r="VCV8" s="215"/>
      <c r="VCW8" s="215"/>
      <c r="VCX8" s="215"/>
      <c r="VCY8" s="215"/>
      <c r="VCZ8" s="215"/>
      <c r="VDA8" s="215"/>
      <c r="VDB8" s="215"/>
      <c r="VDC8" s="215"/>
      <c r="VDD8" s="215"/>
      <c r="VDE8" s="215"/>
      <c r="VDF8" s="215"/>
      <c r="VDG8" s="215"/>
      <c r="VDH8" s="215"/>
      <c r="VDI8" s="215"/>
      <c r="VDJ8" s="215"/>
      <c r="VDK8" s="215"/>
      <c r="VDL8" s="215"/>
      <c r="VDM8" s="215"/>
      <c r="VDN8" s="215"/>
      <c r="VDO8" s="215"/>
      <c r="VDP8" s="215"/>
      <c r="VDQ8" s="215"/>
      <c r="VDR8" s="215"/>
      <c r="VDS8" s="215"/>
      <c r="VDT8" s="215"/>
      <c r="VDU8" s="215"/>
      <c r="VDV8" s="215"/>
      <c r="VDW8" s="215"/>
      <c r="VDX8" s="215"/>
      <c r="VDY8" s="215"/>
      <c r="VDZ8" s="215"/>
      <c r="VEA8" s="215"/>
      <c r="VEB8" s="215"/>
      <c r="VEC8" s="215"/>
      <c r="VED8" s="215"/>
      <c r="VEE8" s="215"/>
      <c r="VEF8" s="215"/>
      <c r="VEG8" s="215"/>
      <c r="VEH8" s="215"/>
      <c r="VEI8" s="215"/>
      <c r="VEJ8" s="215"/>
      <c r="VEK8" s="215"/>
      <c r="VEL8" s="215"/>
      <c r="VEM8" s="215"/>
      <c r="VEN8" s="215"/>
      <c r="VEO8" s="215"/>
      <c r="VEP8" s="215"/>
      <c r="VEQ8" s="215"/>
      <c r="VER8" s="215"/>
      <c r="VES8" s="215"/>
      <c r="VET8" s="215"/>
      <c r="VEU8" s="215"/>
      <c r="VEV8" s="215"/>
      <c r="VEW8" s="215"/>
      <c r="VEX8" s="215"/>
      <c r="VEY8" s="215"/>
      <c r="VEZ8" s="215"/>
      <c r="VFA8" s="215"/>
      <c r="VFB8" s="215"/>
      <c r="VFC8" s="215"/>
      <c r="VFD8" s="215"/>
      <c r="VFE8" s="215"/>
      <c r="VFF8" s="215"/>
      <c r="VFG8" s="215"/>
      <c r="VFH8" s="215"/>
      <c r="VFI8" s="215"/>
      <c r="VFJ8" s="215"/>
      <c r="VFK8" s="215"/>
      <c r="VFL8" s="215"/>
      <c r="VFM8" s="215"/>
      <c r="VFN8" s="215"/>
      <c r="VFO8" s="215"/>
      <c r="VFP8" s="215"/>
      <c r="VFQ8" s="215"/>
      <c r="VFR8" s="215"/>
      <c r="VFS8" s="215"/>
      <c r="VFT8" s="215"/>
      <c r="VFU8" s="215"/>
      <c r="VFV8" s="215"/>
      <c r="VFW8" s="215"/>
      <c r="VFX8" s="215"/>
      <c r="VFY8" s="215"/>
      <c r="VFZ8" s="215"/>
      <c r="VGA8" s="215"/>
      <c r="VGB8" s="215"/>
      <c r="VGC8" s="215"/>
      <c r="VGD8" s="215"/>
      <c r="VGE8" s="215"/>
      <c r="VGF8" s="215"/>
      <c r="VGG8" s="215"/>
      <c r="VGH8" s="215"/>
      <c r="VGI8" s="215"/>
      <c r="VGJ8" s="215"/>
      <c r="VGK8" s="215"/>
      <c r="VGL8" s="215"/>
      <c r="VGM8" s="215"/>
      <c r="VGN8" s="215"/>
      <c r="VGO8" s="215"/>
      <c r="VGP8" s="215"/>
      <c r="VGQ8" s="215"/>
      <c r="VGR8" s="215"/>
      <c r="VGS8" s="215"/>
      <c r="VGT8" s="215"/>
      <c r="VGU8" s="215"/>
      <c r="VGV8" s="215"/>
      <c r="VGW8" s="215"/>
      <c r="VGX8" s="215"/>
      <c r="VGY8" s="215"/>
      <c r="VGZ8" s="215"/>
      <c r="VHA8" s="215"/>
      <c r="VHB8" s="215"/>
      <c r="VHC8" s="215"/>
      <c r="VHD8" s="215"/>
      <c r="VHE8" s="215"/>
      <c r="VHF8" s="215"/>
      <c r="VHG8" s="215"/>
      <c r="VHH8" s="215"/>
      <c r="VHI8" s="215"/>
      <c r="VHJ8" s="215"/>
      <c r="VHK8" s="215"/>
      <c r="VHL8" s="215"/>
      <c r="VHM8" s="215"/>
      <c r="VHN8" s="215"/>
      <c r="VHO8" s="215"/>
      <c r="VHP8" s="215"/>
      <c r="VHQ8" s="215"/>
      <c r="VHR8" s="215"/>
      <c r="VHS8" s="215"/>
      <c r="VHT8" s="215"/>
      <c r="VHU8" s="215"/>
      <c r="VHV8" s="215"/>
      <c r="VHW8" s="215"/>
      <c r="VHX8" s="215"/>
      <c r="VHY8" s="215"/>
      <c r="VHZ8" s="215"/>
      <c r="VIA8" s="215"/>
      <c r="VIB8" s="215"/>
      <c r="VIC8" s="215"/>
      <c r="VID8" s="215"/>
      <c r="VIE8" s="215"/>
      <c r="VIF8" s="215"/>
      <c r="VIG8" s="215"/>
      <c r="VIH8" s="215"/>
      <c r="VII8" s="215"/>
      <c r="VIJ8" s="215"/>
      <c r="VIK8" s="215"/>
      <c r="VIL8" s="215"/>
      <c r="VIM8" s="215"/>
      <c r="VIN8" s="215"/>
      <c r="VIO8" s="215"/>
      <c r="VIP8" s="215"/>
      <c r="VIQ8" s="215"/>
      <c r="VIR8" s="215"/>
      <c r="VIS8" s="215"/>
      <c r="VIT8" s="215"/>
      <c r="VIU8" s="215"/>
      <c r="VIV8" s="215"/>
      <c r="VIW8" s="215"/>
      <c r="VIX8" s="215"/>
      <c r="VIY8" s="215"/>
      <c r="VIZ8" s="215"/>
      <c r="VJA8" s="215"/>
      <c r="VJB8" s="215"/>
      <c r="VJC8" s="215"/>
      <c r="VJD8" s="215"/>
      <c r="VJE8" s="215"/>
      <c r="VJF8" s="215"/>
      <c r="VJG8" s="215"/>
      <c r="VJH8" s="215"/>
      <c r="VJI8" s="215"/>
      <c r="VJJ8" s="215"/>
      <c r="VJK8" s="215"/>
      <c r="VJL8" s="215"/>
      <c r="VJM8" s="215"/>
      <c r="VJN8" s="215"/>
      <c r="VJO8" s="215"/>
      <c r="VJP8" s="215"/>
      <c r="VJQ8" s="215"/>
      <c r="VJR8" s="215"/>
      <c r="VJS8" s="215"/>
      <c r="VJT8" s="215"/>
      <c r="VJU8" s="215"/>
      <c r="VJV8" s="215"/>
      <c r="VJW8" s="215"/>
      <c r="VJX8" s="215"/>
      <c r="VJY8" s="215"/>
      <c r="VJZ8" s="215"/>
      <c r="VKA8" s="215"/>
      <c r="VKB8" s="215"/>
      <c r="VKC8" s="215"/>
      <c r="VKD8" s="215"/>
      <c r="VKE8" s="215"/>
      <c r="VKF8" s="215"/>
      <c r="VKG8" s="215"/>
      <c r="VKH8" s="215"/>
      <c r="VKI8" s="215"/>
      <c r="VKJ8" s="215"/>
      <c r="VKK8" s="215"/>
      <c r="VKL8" s="215"/>
      <c r="VKM8" s="215"/>
      <c r="VKN8" s="215"/>
      <c r="VKO8" s="215"/>
      <c r="VKP8" s="215"/>
      <c r="VKQ8" s="215"/>
      <c r="VKR8" s="215"/>
      <c r="VKS8" s="215"/>
      <c r="VKT8" s="215"/>
      <c r="VKU8" s="215"/>
      <c r="VKV8" s="215"/>
      <c r="VKW8" s="215"/>
      <c r="VKX8" s="215"/>
      <c r="VKY8" s="215"/>
      <c r="VKZ8" s="215"/>
      <c r="VLA8" s="215"/>
      <c r="VLB8" s="215"/>
      <c r="VLC8" s="215"/>
      <c r="VLD8" s="215"/>
      <c r="VLE8" s="215"/>
      <c r="VLF8" s="215"/>
      <c r="VLG8" s="215"/>
      <c r="VLH8" s="215"/>
      <c r="VLI8" s="215"/>
      <c r="VLJ8" s="215"/>
      <c r="VLK8" s="215"/>
      <c r="VLL8" s="215"/>
      <c r="VLM8" s="215"/>
      <c r="VLN8" s="215"/>
      <c r="VLO8" s="215"/>
      <c r="VLP8" s="215"/>
      <c r="VLQ8" s="215"/>
      <c r="VLR8" s="215"/>
      <c r="VLS8" s="215"/>
      <c r="VLT8" s="215"/>
      <c r="VLU8" s="215"/>
      <c r="VLV8" s="215"/>
      <c r="VLW8" s="215"/>
      <c r="VLX8" s="215"/>
      <c r="VLY8" s="215"/>
      <c r="VLZ8" s="215"/>
      <c r="VMA8" s="215"/>
      <c r="VMB8" s="215"/>
      <c r="VMC8" s="215"/>
      <c r="VMD8" s="215"/>
      <c r="VME8" s="215"/>
      <c r="VMF8" s="215"/>
      <c r="VMG8" s="215"/>
      <c r="VMH8" s="215"/>
      <c r="VMI8" s="215"/>
      <c r="VMJ8" s="215"/>
      <c r="VMK8" s="215"/>
      <c r="VML8" s="215"/>
      <c r="VMM8" s="215"/>
      <c r="VMN8" s="215"/>
      <c r="VMO8" s="215"/>
      <c r="VMP8" s="215"/>
      <c r="VMQ8" s="215"/>
      <c r="VMR8" s="215"/>
      <c r="VMS8" s="215"/>
      <c r="VMT8" s="215"/>
      <c r="VMU8" s="215"/>
      <c r="VMV8" s="215"/>
      <c r="VMW8" s="215"/>
      <c r="VMX8" s="215"/>
      <c r="VMY8" s="215"/>
      <c r="VMZ8" s="215"/>
      <c r="VNA8" s="215"/>
      <c r="VNB8" s="215"/>
      <c r="VNC8" s="215"/>
      <c r="VND8" s="215"/>
      <c r="VNE8" s="215"/>
      <c r="VNF8" s="215"/>
      <c r="VNG8" s="215"/>
      <c r="VNH8" s="215"/>
      <c r="VNI8" s="215"/>
      <c r="VNJ8" s="215"/>
      <c r="VNK8" s="215"/>
      <c r="VNL8" s="215"/>
      <c r="VNM8" s="215"/>
      <c r="VNN8" s="215"/>
      <c r="VNO8" s="215"/>
      <c r="VNP8" s="215"/>
      <c r="VNQ8" s="215"/>
      <c r="VNR8" s="215"/>
      <c r="VNS8" s="215"/>
      <c r="VNT8" s="215"/>
      <c r="VNU8" s="215"/>
      <c r="VNV8" s="215"/>
      <c r="VNW8" s="215"/>
      <c r="VNX8" s="215"/>
      <c r="VNY8" s="215"/>
      <c r="VNZ8" s="215"/>
      <c r="VOA8" s="215"/>
      <c r="VOB8" s="215"/>
      <c r="VOC8" s="215"/>
      <c r="VOD8" s="215"/>
      <c r="VOE8" s="215"/>
      <c r="VOF8" s="215"/>
      <c r="VOG8" s="215"/>
      <c r="VOH8" s="215"/>
      <c r="VOI8" s="215"/>
      <c r="VOJ8" s="215"/>
      <c r="VOK8" s="215"/>
      <c r="VOL8" s="215"/>
      <c r="VOM8" s="215"/>
      <c r="VON8" s="215"/>
      <c r="VOO8" s="215"/>
      <c r="VOP8" s="215"/>
      <c r="VOQ8" s="215"/>
      <c r="VOR8" s="215"/>
      <c r="VOS8" s="215"/>
      <c r="VOT8" s="215"/>
      <c r="VOU8" s="215"/>
      <c r="VOV8" s="215"/>
      <c r="VOW8" s="215"/>
      <c r="VOX8" s="215"/>
      <c r="VOY8" s="215"/>
      <c r="VOZ8" s="215"/>
      <c r="VPA8" s="215"/>
      <c r="VPB8" s="215"/>
      <c r="VPC8" s="215"/>
      <c r="VPD8" s="215"/>
      <c r="VPE8" s="215"/>
      <c r="VPF8" s="215"/>
      <c r="VPG8" s="215"/>
      <c r="VPH8" s="215"/>
      <c r="VPI8" s="215"/>
      <c r="VPJ8" s="215"/>
      <c r="VPK8" s="215"/>
      <c r="VPL8" s="215"/>
      <c r="VPM8" s="215"/>
      <c r="VPN8" s="215"/>
      <c r="VPO8" s="215"/>
      <c r="VPP8" s="215"/>
      <c r="VPQ8" s="215"/>
      <c r="VPR8" s="215"/>
      <c r="VPS8" s="215"/>
      <c r="VPT8" s="215"/>
      <c r="VPU8" s="215"/>
      <c r="VPV8" s="215"/>
      <c r="VPW8" s="215"/>
      <c r="VPX8" s="215"/>
      <c r="VPY8" s="215"/>
      <c r="VPZ8" s="215"/>
      <c r="VQA8" s="215"/>
      <c r="VQB8" s="215"/>
      <c r="VQC8" s="215"/>
      <c r="VQD8" s="215"/>
      <c r="VQE8" s="215"/>
      <c r="VQF8" s="215"/>
      <c r="VQG8" s="215"/>
      <c r="VQH8" s="215"/>
      <c r="VQI8" s="215"/>
      <c r="VQJ8" s="215"/>
      <c r="VQK8" s="215"/>
      <c r="VQL8" s="215"/>
      <c r="VQM8" s="215"/>
      <c r="VQN8" s="215"/>
      <c r="VQO8" s="215"/>
      <c r="VQP8" s="215"/>
      <c r="VQQ8" s="215"/>
      <c r="VQR8" s="215"/>
      <c r="VQS8" s="215"/>
      <c r="VQT8" s="215"/>
      <c r="VQU8" s="215"/>
      <c r="VQV8" s="215"/>
      <c r="VQW8" s="215"/>
      <c r="VQX8" s="215"/>
      <c r="VQY8" s="215"/>
      <c r="VQZ8" s="215"/>
      <c r="VRA8" s="215"/>
      <c r="VRB8" s="215"/>
      <c r="VRC8" s="215"/>
      <c r="VRD8" s="215"/>
      <c r="VRE8" s="215"/>
      <c r="VRF8" s="215"/>
      <c r="VRG8" s="215"/>
      <c r="VRH8" s="215"/>
      <c r="VRI8" s="215"/>
      <c r="VRJ8" s="215"/>
      <c r="VRK8" s="215"/>
      <c r="VRL8" s="215"/>
      <c r="VRM8" s="215"/>
      <c r="VRN8" s="215"/>
      <c r="VRO8" s="215"/>
      <c r="VRP8" s="215"/>
      <c r="VRQ8" s="215"/>
      <c r="VRR8" s="215"/>
      <c r="VRS8" s="215"/>
      <c r="VRT8" s="215"/>
      <c r="VRU8" s="215"/>
      <c r="VRV8" s="215"/>
      <c r="VRW8" s="215"/>
      <c r="VRX8" s="215"/>
      <c r="VRY8" s="215"/>
      <c r="VRZ8" s="215"/>
      <c r="VSA8" s="215"/>
      <c r="VSB8" s="215"/>
      <c r="VSC8" s="215"/>
      <c r="VSD8" s="215"/>
      <c r="VSE8" s="215"/>
      <c r="VSF8" s="215"/>
      <c r="VSG8" s="215"/>
      <c r="VSH8" s="215"/>
      <c r="VSI8" s="215"/>
      <c r="VSJ8" s="215"/>
      <c r="VSK8" s="215"/>
      <c r="VSL8" s="215"/>
      <c r="VSM8" s="215"/>
      <c r="VSN8" s="215"/>
      <c r="VSO8" s="215"/>
      <c r="VSP8" s="215"/>
      <c r="VSQ8" s="215"/>
      <c r="VSR8" s="215"/>
      <c r="VSS8" s="215"/>
      <c r="VST8" s="215"/>
      <c r="VSU8" s="215"/>
      <c r="VSV8" s="215"/>
      <c r="VSW8" s="215"/>
      <c r="VSX8" s="215"/>
      <c r="VSY8" s="215"/>
      <c r="VSZ8" s="215"/>
      <c r="VTA8" s="215"/>
      <c r="VTB8" s="215"/>
      <c r="VTC8" s="215"/>
      <c r="VTD8" s="215"/>
      <c r="VTE8" s="215"/>
      <c r="VTF8" s="215"/>
      <c r="VTG8" s="215"/>
      <c r="VTH8" s="215"/>
      <c r="VTI8" s="215"/>
      <c r="VTJ8" s="215"/>
      <c r="VTK8" s="215"/>
      <c r="VTL8" s="215"/>
      <c r="VTM8" s="215"/>
      <c r="VTN8" s="215"/>
      <c r="VTO8" s="215"/>
      <c r="VTP8" s="215"/>
      <c r="VTQ8" s="215"/>
      <c r="VTR8" s="215"/>
      <c r="VTS8" s="215"/>
      <c r="VTT8" s="215"/>
      <c r="VTU8" s="215"/>
      <c r="VTV8" s="215"/>
      <c r="VTW8" s="215"/>
      <c r="VTX8" s="215"/>
      <c r="VTY8" s="215"/>
      <c r="VTZ8" s="215"/>
      <c r="VUA8" s="215"/>
      <c r="VUB8" s="215"/>
      <c r="VUC8" s="215"/>
      <c r="VUD8" s="215"/>
      <c r="VUE8" s="215"/>
      <c r="VUF8" s="215"/>
      <c r="VUG8" s="215"/>
      <c r="VUH8" s="215"/>
      <c r="VUI8" s="215"/>
      <c r="VUJ8" s="215"/>
      <c r="VUK8" s="215"/>
      <c r="VUL8" s="215"/>
      <c r="VUM8" s="215"/>
      <c r="VUN8" s="215"/>
      <c r="VUO8" s="215"/>
      <c r="VUP8" s="215"/>
      <c r="VUQ8" s="215"/>
      <c r="VUR8" s="215"/>
      <c r="VUS8" s="215"/>
      <c r="VUT8" s="215"/>
      <c r="VUU8" s="215"/>
      <c r="VUV8" s="215"/>
      <c r="VUW8" s="215"/>
      <c r="VUX8" s="215"/>
      <c r="VUY8" s="215"/>
      <c r="VUZ8" s="215"/>
      <c r="VVA8" s="215"/>
      <c r="VVB8" s="215"/>
      <c r="VVC8" s="215"/>
      <c r="VVD8" s="215"/>
      <c r="VVE8" s="215"/>
      <c r="VVF8" s="215"/>
      <c r="VVG8" s="215"/>
      <c r="VVH8" s="215"/>
      <c r="VVI8" s="215"/>
      <c r="VVJ8" s="215"/>
      <c r="VVK8" s="215"/>
      <c r="VVL8" s="215"/>
      <c r="VVM8" s="215"/>
      <c r="VVN8" s="215"/>
      <c r="VVO8" s="215"/>
      <c r="VVP8" s="215"/>
      <c r="VVQ8" s="215"/>
      <c r="VVR8" s="215"/>
      <c r="VVS8" s="215"/>
      <c r="VVT8" s="215"/>
      <c r="VVU8" s="215"/>
      <c r="VVV8" s="215"/>
      <c r="VVW8" s="215"/>
      <c r="VVX8" s="215"/>
      <c r="VVY8" s="215"/>
      <c r="VVZ8" s="215"/>
      <c r="VWA8" s="215"/>
      <c r="VWB8" s="215"/>
      <c r="VWC8" s="215"/>
      <c r="VWD8" s="215"/>
      <c r="VWE8" s="215"/>
      <c r="VWF8" s="215"/>
      <c r="VWG8" s="215"/>
      <c r="VWH8" s="215"/>
      <c r="VWI8" s="215"/>
      <c r="VWJ8" s="215"/>
      <c r="VWK8" s="215"/>
      <c r="VWL8" s="215"/>
      <c r="VWM8" s="215"/>
      <c r="VWN8" s="215"/>
      <c r="VWO8" s="215"/>
      <c r="VWP8" s="215"/>
      <c r="VWQ8" s="215"/>
      <c r="VWR8" s="215"/>
      <c r="VWS8" s="215"/>
      <c r="VWT8" s="215"/>
      <c r="VWU8" s="215"/>
      <c r="VWV8" s="215"/>
      <c r="VWW8" s="215"/>
      <c r="VWX8" s="215"/>
      <c r="VWY8" s="215"/>
      <c r="VWZ8" s="215"/>
      <c r="VXA8" s="215"/>
      <c r="VXB8" s="215"/>
      <c r="VXC8" s="215"/>
      <c r="VXD8" s="215"/>
      <c r="VXE8" s="215"/>
      <c r="VXF8" s="215"/>
      <c r="VXG8" s="215"/>
      <c r="VXH8" s="215"/>
      <c r="VXI8" s="215"/>
      <c r="VXJ8" s="215"/>
      <c r="VXK8" s="215"/>
      <c r="VXL8" s="215"/>
      <c r="VXM8" s="215"/>
      <c r="VXN8" s="215"/>
      <c r="VXO8" s="215"/>
      <c r="VXP8" s="215"/>
      <c r="VXQ8" s="215"/>
      <c r="VXR8" s="215"/>
      <c r="VXS8" s="215"/>
      <c r="VXT8" s="215"/>
      <c r="VXU8" s="215"/>
      <c r="VXV8" s="215"/>
      <c r="VXW8" s="215"/>
      <c r="VXX8" s="215"/>
      <c r="VXY8" s="215"/>
      <c r="VXZ8" s="215"/>
      <c r="VYA8" s="215"/>
      <c r="VYB8" s="215"/>
      <c r="VYC8" s="215"/>
      <c r="VYD8" s="215"/>
      <c r="VYE8" s="215"/>
      <c r="VYF8" s="215"/>
      <c r="VYG8" s="215"/>
      <c r="VYH8" s="215"/>
      <c r="VYI8" s="215"/>
      <c r="VYJ8" s="215"/>
      <c r="VYK8" s="215"/>
      <c r="VYL8" s="215"/>
      <c r="VYM8" s="215"/>
      <c r="VYN8" s="215"/>
      <c r="VYO8" s="215"/>
      <c r="VYP8" s="215"/>
      <c r="VYQ8" s="215"/>
      <c r="VYR8" s="215"/>
      <c r="VYS8" s="215"/>
      <c r="VYT8" s="215"/>
      <c r="VYU8" s="215"/>
      <c r="VYV8" s="215"/>
      <c r="VYW8" s="215"/>
      <c r="VYX8" s="215"/>
      <c r="VYY8" s="215"/>
      <c r="VYZ8" s="215"/>
      <c r="VZA8" s="215"/>
      <c r="VZB8" s="215"/>
      <c r="VZC8" s="215"/>
      <c r="VZD8" s="215"/>
      <c r="VZE8" s="215"/>
      <c r="VZF8" s="215"/>
      <c r="VZG8" s="215"/>
      <c r="VZH8" s="215"/>
      <c r="VZI8" s="215"/>
      <c r="VZJ8" s="215"/>
      <c r="VZK8" s="215"/>
      <c r="VZL8" s="215"/>
      <c r="VZM8" s="215"/>
      <c r="VZN8" s="215"/>
      <c r="VZO8" s="215"/>
      <c r="VZP8" s="215"/>
      <c r="VZQ8" s="215"/>
      <c r="VZR8" s="215"/>
      <c r="VZS8" s="215"/>
      <c r="VZT8" s="215"/>
      <c r="VZU8" s="215"/>
      <c r="VZV8" s="215"/>
      <c r="VZW8" s="215"/>
      <c r="VZX8" s="215"/>
      <c r="VZY8" s="215"/>
      <c r="VZZ8" s="215"/>
      <c r="WAA8" s="215"/>
      <c r="WAB8" s="215"/>
      <c r="WAC8" s="215"/>
      <c r="WAD8" s="215"/>
      <c r="WAE8" s="215"/>
      <c r="WAF8" s="215"/>
      <c r="WAG8" s="215"/>
      <c r="WAH8" s="215"/>
      <c r="WAI8" s="215"/>
      <c r="WAJ8" s="215"/>
      <c r="WAK8" s="215"/>
      <c r="WAL8" s="215"/>
      <c r="WAM8" s="215"/>
      <c r="WAN8" s="215"/>
      <c r="WAO8" s="215"/>
      <c r="WAP8" s="215"/>
      <c r="WAQ8" s="215"/>
      <c r="WAR8" s="215"/>
      <c r="WAS8" s="215"/>
      <c r="WAT8" s="215"/>
      <c r="WAU8" s="215"/>
      <c r="WAV8" s="215"/>
      <c r="WAW8" s="215"/>
      <c r="WAX8" s="215"/>
      <c r="WAY8" s="215"/>
      <c r="WAZ8" s="215"/>
      <c r="WBA8" s="215"/>
      <c r="WBB8" s="215"/>
      <c r="WBC8" s="215"/>
      <c r="WBD8" s="215"/>
      <c r="WBE8" s="215"/>
      <c r="WBF8" s="215"/>
      <c r="WBG8" s="215"/>
      <c r="WBH8" s="215"/>
      <c r="WBI8" s="215"/>
      <c r="WBJ8" s="215"/>
      <c r="WBK8" s="215"/>
      <c r="WBL8" s="215"/>
      <c r="WBM8" s="215"/>
      <c r="WBN8" s="215"/>
      <c r="WBO8" s="215"/>
      <c r="WBP8" s="215"/>
      <c r="WBQ8" s="215"/>
      <c r="WBR8" s="215"/>
      <c r="WBS8" s="215"/>
      <c r="WBT8" s="215"/>
      <c r="WBU8" s="215"/>
      <c r="WBV8" s="215"/>
      <c r="WBW8" s="215"/>
      <c r="WBX8" s="215"/>
      <c r="WBY8" s="215"/>
      <c r="WBZ8" s="215"/>
      <c r="WCA8" s="215"/>
      <c r="WCB8" s="215"/>
      <c r="WCC8" s="215"/>
      <c r="WCD8" s="215"/>
      <c r="WCE8" s="215"/>
      <c r="WCF8" s="215"/>
      <c r="WCG8" s="215"/>
      <c r="WCH8" s="215"/>
      <c r="WCI8" s="215"/>
      <c r="WCJ8" s="215"/>
      <c r="WCK8" s="215"/>
      <c r="WCL8" s="215"/>
      <c r="WCM8" s="215"/>
      <c r="WCN8" s="215"/>
      <c r="WCO8" s="215"/>
      <c r="WCP8" s="215"/>
      <c r="WCQ8" s="215"/>
      <c r="WCR8" s="215"/>
      <c r="WCS8" s="215"/>
      <c r="WCT8" s="215"/>
      <c r="WCU8" s="215"/>
      <c r="WCV8" s="215"/>
      <c r="WCW8" s="215"/>
      <c r="WCX8" s="215"/>
      <c r="WCY8" s="215"/>
      <c r="WCZ8" s="215"/>
      <c r="WDA8" s="215"/>
      <c r="WDB8" s="215"/>
      <c r="WDC8" s="215"/>
      <c r="WDD8" s="215"/>
      <c r="WDE8" s="215"/>
      <c r="WDF8" s="215"/>
      <c r="WDG8" s="215"/>
      <c r="WDH8" s="215"/>
      <c r="WDI8" s="215"/>
      <c r="WDJ8" s="215"/>
      <c r="WDK8" s="215"/>
      <c r="WDL8" s="215"/>
      <c r="WDM8" s="215"/>
      <c r="WDN8" s="215"/>
      <c r="WDO8" s="215"/>
      <c r="WDP8" s="215"/>
      <c r="WDQ8" s="215"/>
      <c r="WDR8" s="215"/>
      <c r="WDS8" s="215"/>
      <c r="WDT8" s="215"/>
      <c r="WDU8" s="215"/>
      <c r="WDV8" s="215"/>
      <c r="WDW8" s="215"/>
      <c r="WDX8" s="215"/>
      <c r="WDY8" s="215"/>
      <c r="WDZ8" s="215"/>
      <c r="WEA8" s="215"/>
      <c r="WEB8" s="215"/>
      <c r="WEC8" s="215"/>
      <c r="WED8" s="215"/>
      <c r="WEE8" s="215"/>
      <c r="WEF8" s="215"/>
      <c r="WEG8" s="215"/>
      <c r="WEH8" s="215"/>
      <c r="WEI8" s="215"/>
      <c r="WEJ8" s="215"/>
      <c r="WEK8" s="215"/>
      <c r="WEL8" s="215"/>
      <c r="WEM8" s="215"/>
      <c r="WEN8" s="215"/>
      <c r="WEO8" s="215"/>
      <c r="WEP8" s="215"/>
      <c r="WEQ8" s="215"/>
      <c r="WER8" s="215"/>
      <c r="WES8" s="215"/>
      <c r="WET8" s="215"/>
      <c r="WEU8" s="215"/>
      <c r="WEV8" s="215"/>
      <c r="WEW8" s="215"/>
      <c r="WEX8" s="215"/>
      <c r="WEY8" s="215"/>
      <c r="WEZ8" s="215"/>
      <c r="WFA8" s="215"/>
      <c r="WFB8" s="215"/>
      <c r="WFC8" s="215"/>
      <c r="WFD8" s="215"/>
      <c r="WFE8" s="215"/>
      <c r="WFF8" s="215"/>
      <c r="WFG8" s="215"/>
      <c r="WFH8" s="215"/>
      <c r="WFI8" s="215"/>
      <c r="WFJ8" s="215"/>
      <c r="WFK8" s="215"/>
      <c r="WFL8" s="215"/>
      <c r="WFM8" s="215"/>
      <c r="WFN8" s="215"/>
      <c r="WFO8" s="215"/>
      <c r="WFP8" s="215"/>
      <c r="WFQ8" s="215"/>
      <c r="WFR8" s="215"/>
      <c r="WFS8" s="215"/>
      <c r="WFT8" s="215"/>
      <c r="WFU8" s="215"/>
      <c r="WFV8" s="215"/>
      <c r="WFW8" s="215"/>
      <c r="WFX8" s="215"/>
      <c r="WFY8" s="215"/>
      <c r="WFZ8" s="215"/>
      <c r="WGA8" s="215"/>
      <c r="WGB8" s="215"/>
      <c r="WGC8" s="215"/>
      <c r="WGD8" s="215"/>
      <c r="WGE8" s="215"/>
      <c r="WGF8" s="215"/>
      <c r="WGG8" s="215"/>
      <c r="WGH8" s="215"/>
      <c r="WGI8" s="215"/>
      <c r="WGJ8" s="215"/>
      <c r="WGK8" s="215"/>
      <c r="WGL8" s="215"/>
      <c r="WGM8" s="215"/>
      <c r="WGN8" s="215"/>
      <c r="WGO8" s="215"/>
      <c r="WGP8" s="215"/>
      <c r="WGQ8" s="215"/>
      <c r="WGR8" s="215"/>
      <c r="WGS8" s="215"/>
      <c r="WGT8" s="215"/>
      <c r="WGU8" s="215"/>
      <c r="WGV8" s="215"/>
      <c r="WGW8" s="215"/>
      <c r="WGX8" s="215"/>
      <c r="WGY8" s="215"/>
      <c r="WGZ8" s="215"/>
      <c r="WHA8" s="215"/>
      <c r="WHB8" s="215"/>
      <c r="WHC8" s="215"/>
      <c r="WHD8" s="215"/>
      <c r="WHE8" s="215"/>
      <c r="WHF8" s="215"/>
      <c r="WHG8" s="215"/>
      <c r="WHH8" s="215"/>
      <c r="WHI8" s="215"/>
      <c r="WHJ8" s="215"/>
      <c r="WHK8" s="215"/>
      <c r="WHL8" s="215"/>
      <c r="WHM8" s="215"/>
      <c r="WHN8" s="215"/>
      <c r="WHO8" s="215"/>
      <c r="WHP8" s="215"/>
      <c r="WHQ8" s="215"/>
      <c r="WHR8" s="215"/>
      <c r="WHS8" s="215"/>
      <c r="WHT8" s="215"/>
      <c r="WHU8" s="215"/>
      <c r="WHV8" s="215"/>
      <c r="WHW8" s="215"/>
      <c r="WHX8" s="215"/>
      <c r="WHY8" s="215"/>
      <c r="WHZ8" s="215"/>
      <c r="WIA8" s="215"/>
      <c r="WIB8" s="215"/>
      <c r="WIC8" s="215"/>
      <c r="WID8" s="215"/>
      <c r="WIE8" s="215"/>
      <c r="WIF8" s="215"/>
      <c r="WIG8" s="215"/>
      <c r="WIH8" s="215"/>
      <c r="WII8" s="215"/>
      <c r="WIJ8" s="215"/>
      <c r="WIK8" s="215"/>
      <c r="WIL8" s="215"/>
      <c r="WIM8" s="215"/>
      <c r="WIN8" s="215"/>
      <c r="WIO8" s="215"/>
      <c r="WIP8" s="215"/>
      <c r="WIQ8" s="215"/>
      <c r="WIR8" s="215"/>
      <c r="WIS8" s="215"/>
      <c r="WIT8" s="215"/>
      <c r="WIU8" s="215"/>
      <c r="WIV8" s="215"/>
      <c r="WIW8" s="215"/>
      <c r="WIX8" s="215"/>
      <c r="WIY8" s="215"/>
      <c r="WIZ8" s="215"/>
      <c r="WJA8" s="215"/>
      <c r="WJB8" s="215"/>
      <c r="WJC8" s="215"/>
      <c r="WJD8" s="215"/>
      <c r="WJE8" s="215"/>
      <c r="WJF8" s="215"/>
      <c r="WJG8" s="215"/>
      <c r="WJH8" s="215"/>
      <c r="WJI8" s="215"/>
      <c r="WJJ8" s="215"/>
      <c r="WJK8" s="215"/>
      <c r="WJL8" s="215"/>
      <c r="WJM8" s="215"/>
      <c r="WJN8" s="215"/>
      <c r="WJO8" s="215"/>
      <c r="WJP8" s="215"/>
      <c r="WJQ8" s="215"/>
      <c r="WJR8" s="215"/>
      <c r="WJS8" s="215"/>
      <c r="WJT8" s="215"/>
      <c r="WJU8" s="215"/>
      <c r="WJV8" s="215"/>
      <c r="WJW8" s="215"/>
      <c r="WJX8" s="215"/>
      <c r="WJY8" s="215"/>
      <c r="WJZ8" s="215"/>
      <c r="WKA8" s="215"/>
      <c r="WKB8" s="215"/>
      <c r="WKC8" s="215"/>
      <c r="WKD8" s="215"/>
      <c r="WKE8" s="215"/>
      <c r="WKF8" s="215"/>
      <c r="WKG8" s="215"/>
      <c r="WKH8" s="215"/>
      <c r="WKI8" s="215"/>
      <c r="WKJ8" s="215"/>
      <c r="WKK8" s="215"/>
      <c r="WKL8" s="215"/>
      <c r="WKM8" s="215"/>
      <c r="WKN8" s="215"/>
      <c r="WKO8" s="215"/>
      <c r="WKP8" s="215"/>
      <c r="WKQ8" s="215"/>
      <c r="WKR8" s="215"/>
      <c r="WKS8" s="215"/>
      <c r="WKT8" s="215"/>
      <c r="WKU8" s="215"/>
      <c r="WKV8" s="215"/>
      <c r="WKW8" s="215"/>
      <c r="WKX8" s="215"/>
      <c r="WKY8" s="215"/>
      <c r="WKZ8" s="215"/>
      <c r="WLA8" s="215"/>
      <c r="WLB8" s="215"/>
      <c r="WLC8" s="215"/>
      <c r="WLD8" s="215"/>
      <c r="WLE8" s="215"/>
      <c r="WLF8" s="215"/>
      <c r="WLG8" s="215"/>
      <c r="WLH8" s="215"/>
      <c r="WLI8" s="215"/>
      <c r="WLJ8" s="215"/>
      <c r="WLK8" s="215"/>
      <c r="WLL8" s="215"/>
      <c r="WLM8" s="215"/>
      <c r="WLN8" s="215"/>
      <c r="WLO8" s="215"/>
      <c r="WLP8" s="215"/>
      <c r="WLQ8" s="215"/>
      <c r="WLR8" s="215"/>
      <c r="WLS8" s="215"/>
      <c r="WLT8" s="215"/>
      <c r="WLU8" s="215"/>
      <c r="WLV8" s="215"/>
      <c r="WLW8" s="215"/>
      <c r="WLX8" s="215"/>
      <c r="WLY8" s="215"/>
      <c r="WLZ8" s="215"/>
      <c r="WMA8" s="215"/>
      <c r="WMB8" s="215"/>
      <c r="WMC8" s="215"/>
      <c r="WMD8" s="215"/>
      <c r="WME8" s="215"/>
      <c r="WMF8" s="215"/>
      <c r="WMG8" s="215"/>
      <c r="WMH8" s="215"/>
      <c r="WMI8" s="215"/>
      <c r="WMJ8" s="215"/>
      <c r="WMK8" s="215"/>
      <c r="WML8" s="215"/>
      <c r="WMM8" s="215"/>
      <c r="WMN8" s="215"/>
      <c r="WMO8" s="215"/>
      <c r="WMP8" s="215"/>
      <c r="WMQ8" s="215"/>
      <c r="WMR8" s="215"/>
      <c r="WMS8" s="215"/>
      <c r="WMT8" s="215"/>
      <c r="WMU8" s="215"/>
      <c r="WMV8" s="215"/>
      <c r="WMW8" s="215"/>
      <c r="WMX8" s="215"/>
      <c r="WMY8" s="215"/>
      <c r="WMZ8" s="215"/>
      <c r="WNA8" s="215"/>
      <c r="WNB8" s="215"/>
      <c r="WNC8" s="215"/>
      <c r="WND8" s="215"/>
      <c r="WNE8" s="215"/>
      <c r="WNF8" s="215"/>
      <c r="WNG8" s="215"/>
      <c r="WNH8" s="215"/>
      <c r="WNI8" s="215"/>
      <c r="WNJ8" s="215"/>
      <c r="WNK8" s="215"/>
      <c r="WNL8" s="215"/>
      <c r="WNM8" s="215"/>
      <c r="WNN8" s="215"/>
      <c r="WNO8" s="215"/>
      <c r="WNP8" s="215"/>
      <c r="WNQ8" s="215"/>
      <c r="WNR8" s="215"/>
      <c r="WNS8" s="215"/>
      <c r="WNT8" s="215"/>
      <c r="WNU8" s="215"/>
      <c r="WNV8" s="215"/>
      <c r="WNW8" s="215"/>
      <c r="WNX8" s="215"/>
      <c r="WNY8" s="215"/>
      <c r="WNZ8" s="215"/>
      <c r="WOA8" s="215"/>
      <c r="WOB8" s="215"/>
      <c r="WOC8" s="215"/>
      <c r="WOD8" s="215"/>
      <c r="WOE8" s="215"/>
      <c r="WOF8" s="215"/>
      <c r="WOG8" s="215"/>
      <c r="WOH8" s="215"/>
      <c r="WOI8" s="215"/>
      <c r="WOJ8" s="215"/>
      <c r="WOK8" s="215"/>
      <c r="WOL8" s="215"/>
      <c r="WOM8" s="215"/>
      <c r="WON8" s="215"/>
      <c r="WOO8" s="215"/>
      <c r="WOP8" s="215"/>
      <c r="WOQ8" s="215"/>
      <c r="WOR8" s="215"/>
      <c r="WOS8" s="215"/>
      <c r="WOT8" s="215"/>
      <c r="WOU8" s="215"/>
      <c r="WOV8" s="215"/>
      <c r="WOW8" s="215"/>
      <c r="WOX8" s="215"/>
      <c r="WOY8" s="215"/>
      <c r="WOZ8" s="215"/>
      <c r="WPA8" s="215"/>
      <c r="WPB8" s="215"/>
      <c r="WPC8" s="215"/>
      <c r="WPD8" s="215"/>
      <c r="WPE8" s="215"/>
      <c r="WPF8" s="215"/>
      <c r="WPG8" s="215"/>
      <c r="WPH8" s="215"/>
      <c r="WPI8" s="215"/>
      <c r="WPJ8" s="215"/>
      <c r="WPK8" s="215"/>
      <c r="WPL8" s="215"/>
      <c r="WPM8" s="215"/>
      <c r="WPN8" s="215"/>
      <c r="WPO8" s="215"/>
      <c r="WPP8" s="215"/>
      <c r="WPQ8" s="215"/>
      <c r="WPR8" s="215"/>
      <c r="WPS8" s="215"/>
      <c r="WPT8" s="215"/>
      <c r="WPU8" s="215"/>
      <c r="WPV8" s="215"/>
      <c r="WPW8" s="215"/>
      <c r="WPX8" s="215"/>
      <c r="WPY8" s="215"/>
      <c r="WPZ8" s="215"/>
      <c r="WQA8" s="215"/>
      <c r="WQB8" s="215"/>
      <c r="WQC8" s="215"/>
      <c r="WQD8" s="215"/>
      <c r="WQE8" s="215"/>
      <c r="WQF8" s="215"/>
      <c r="WQG8" s="215"/>
      <c r="WQH8" s="215"/>
      <c r="WQI8" s="215"/>
      <c r="WQJ8" s="215"/>
      <c r="WQK8" s="215"/>
      <c r="WQL8" s="215"/>
      <c r="WQM8" s="215"/>
      <c r="WQN8" s="215"/>
      <c r="WQO8" s="215"/>
      <c r="WQP8" s="215"/>
      <c r="WQQ8" s="215"/>
      <c r="WQR8" s="215"/>
      <c r="WQS8" s="215"/>
      <c r="WQT8" s="215"/>
      <c r="WQU8" s="215"/>
      <c r="WQV8" s="215"/>
      <c r="WQW8" s="215"/>
      <c r="WQX8" s="215"/>
      <c r="WQY8" s="215"/>
      <c r="WQZ8" s="215"/>
      <c r="WRA8" s="215"/>
      <c r="WRB8" s="215"/>
      <c r="WRC8" s="215"/>
      <c r="WRD8" s="215"/>
      <c r="WRE8" s="215"/>
      <c r="WRF8" s="215"/>
      <c r="WRG8" s="215"/>
      <c r="WRH8" s="215"/>
      <c r="WRI8" s="215"/>
      <c r="WRJ8" s="215"/>
      <c r="WRK8" s="215"/>
      <c r="WRL8" s="215"/>
      <c r="WRM8" s="215"/>
      <c r="WRN8" s="215"/>
      <c r="WRO8" s="215"/>
      <c r="WRP8" s="215"/>
      <c r="WRQ8" s="215"/>
      <c r="WRR8" s="215"/>
      <c r="WRS8" s="215"/>
      <c r="WRT8" s="215"/>
      <c r="WRU8" s="215"/>
      <c r="WRV8" s="215"/>
      <c r="WRW8" s="215"/>
      <c r="WRX8" s="215"/>
      <c r="WRY8" s="215"/>
      <c r="WRZ8" s="215"/>
      <c r="WSA8" s="215"/>
      <c r="WSB8" s="215"/>
      <c r="WSC8" s="215"/>
      <c r="WSD8" s="215"/>
      <c r="WSE8" s="215"/>
      <c r="WSF8" s="215"/>
      <c r="WSG8" s="215"/>
      <c r="WSH8" s="215"/>
      <c r="WSI8" s="215"/>
      <c r="WSJ8" s="215"/>
      <c r="WSK8" s="215"/>
      <c r="WSL8" s="215"/>
      <c r="WSM8" s="215"/>
      <c r="WSN8" s="215"/>
      <c r="WSO8" s="215"/>
      <c r="WSP8" s="215"/>
      <c r="WSQ8" s="215"/>
      <c r="WSR8" s="215"/>
      <c r="WSS8" s="215"/>
      <c r="WST8" s="215"/>
      <c r="WSU8" s="215"/>
      <c r="WSV8" s="215"/>
      <c r="WSW8" s="215"/>
      <c r="WSX8" s="215"/>
      <c r="WSY8" s="215"/>
      <c r="WSZ8" s="215"/>
      <c r="WTA8" s="215"/>
      <c r="WTB8" s="215"/>
      <c r="WTC8" s="215"/>
      <c r="WTD8" s="215"/>
      <c r="WTE8" s="215"/>
      <c r="WTF8" s="215"/>
      <c r="WTG8" s="215"/>
      <c r="WTH8" s="215"/>
      <c r="WTI8" s="215"/>
      <c r="WTJ8" s="215"/>
      <c r="WTK8" s="215"/>
      <c r="WTL8" s="215"/>
      <c r="WTM8" s="215"/>
      <c r="WTN8" s="215"/>
      <c r="WTO8" s="215"/>
      <c r="WTP8" s="215"/>
      <c r="WTQ8" s="215"/>
      <c r="WTR8" s="215"/>
      <c r="WTS8" s="215"/>
      <c r="WTT8" s="215"/>
      <c r="WTU8" s="215"/>
      <c r="WTV8" s="215"/>
      <c r="WTW8" s="215"/>
      <c r="WTX8" s="215"/>
      <c r="WTY8" s="215"/>
      <c r="WTZ8" s="215"/>
      <c r="WUA8" s="215"/>
      <c r="WUB8" s="215"/>
      <c r="WUC8" s="215"/>
      <c r="WUD8" s="215"/>
      <c r="WUE8" s="215"/>
      <c r="WUF8" s="215"/>
      <c r="WUG8" s="215"/>
      <c r="WUH8" s="215"/>
      <c r="WUI8" s="215"/>
      <c r="WUJ8" s="215"/>
      <c r="WUK8" s="215"/>
      <c r="WUL8" s="215"/>
      <c r="WUM8" s="215"/>
      <c r="WUN8" s="215"/>
      <c r="WUO8" s="215"/>
      <c r="WUP8" s="215"/>
      <c r="WUQ8" s="215"/>
      <c r="WUR8" s="215"/>
      <c r="WUS8" s="215"/>
      <c r="WUT8" s="215"/>
      <c r="WUU8" s="215"/>
      <c r="WUV8" s="215"/>
      <c r="WUW8" s="215"/>
      <c r="WUX8" s="215"/>
      <c r="WUY8" s="215"/>
      <c r="WUZ8" s="215"/>
      <c r="WVA8" s="215"/>
      <c r="WVB8" s="215"/>
      <c r="WVC8" s="215"/>
      <c r="WVD8" s="215"/>
      <c r="WVE8" s="215"/>
      <c r="WVF8" s="215"/>
      <c r="WVG8" s="215"/>
      <c r="WVH8" s="215"/>
      <c r="WVI8" s="215"/>
      <c r="WVJ8" s="215"/>
      <c r="WVK8" s="215"/>
      <c r="WVL8" s="215"/>
      <c r="WVM8" s="215"/>
      <c r="WVN8" s="215"/>
      <c r="WVO8" s="215"/>
      <c r="WVP8" s="215"/>
      <c r="WVQ8" s="215"/>
      <c r="WVR8" s="215"/>
      <c r="WVS8" s="215"/>
      <c r="WVT8" s="215"/>
      <c r="WVU8" s="215"/>
      <c r="WVV8" s="215"/>
      <c r="WVW8" s="215"/>
      <c r="WVX8" s="215"/>
      <c r="WVY8" s="215"/>
      <c r="WVZ8" s="215"/>
      <c r="WWA8" s="215"/>
      <c r="WWB8" s="215"/>
      <c r="WWC8" s="215"/>
      <c r="WWD8" s="215"/>
      <c r="WWE8" s="215"/>
      <c r="WWF8" s="215"/>
      <c r="WWG8" s="215"/>
      <c r="WWH8" s="215"/>
      <c r="WWI8" s="215"/>
      <c r="WWJ8" s="215"/>
      <c r="WWK8" s="215"/>
      <c r="WWL8" s="215"/>
      <c r="WWM8" s="215"/>
      <c r="WWN8" s="215"/>
      <c r="WWO8" s="215"/>
      <c r="WWP8" s="215"/>
      <c r="WWQ8" s="215"/>
      <c r="WWR8" s="215"/>
      <c r="WWS8" s="215"/>
      <c r="WWT8" s="215"/>
      <c r="WWU8" s="215"/>
      <c r="WWV8" s="215"/>
      <c r="WWW8" s="215"/>
      <c r="WWX8" s="215"/>
      <c r="WWY8" s="215"/>
      <c r="WWZ8" s="215"/>
      <c r="WXA8" s="215"/>
      <c r="WXB8" s="215"/>
      <c r="WXC8" s="215"/>
      <c r="WXD8" s="215"/>
      <c r="WXE8" s="215"/>
      <c r="WXF8" s="215"/>
      <c r="WXG8" s="215"/>
      <c r="WXH8" s="215"/>
      <c r="WXI8" s="215"/>
      <c r="WXJ8" s="215"/>
      <c r="WXK8" s="215"/>
      <c r="WXL8" s="215"/>
      <c r="WXM8" s="215"/>
      <c r="WXN8" s="215"/>
      <c r="WXO8" s="215"/>
      <c r="WXP8" s="215"/>
      <c r="WXQ8" s="215"/>
      <c r="WXR8" s="215"/>
      <c r="WXS8" s="215"/>
      <c r="WXT8" s="215"/>
      <c r="WXU8" s="215"/>
      <c r="WXV8" s="215"/>
      <c r="WXW8" s="215"/>
      <c r="WXX8" s="215"/>
      <c r="WXY8" s="215"/>
      <c r="WXZ8" s="215"/>
      <c r="WYA8" s="215"/>
      <c r="WYB8" s="215"/>
      <c r="WYC8" s="215"/>
      <c r="WYD8" s="215"/>
      <c r="WYE8" s="215"/>
      <c r="WYF8" s="215"/>
      <c r="WYG8" s="215"/>
      <c r="WYH8" s="215"/>
      <c r="WYI8" s="215"/>
      <c r="WYJ8" s="215"/>
      <c r="WYK8" s="215"/>
      <c r="WYL8" s="215"/>
      <c r="WYM8" s="215"/>
      <c r="WYN8" s="215"/>
      <c r="WYO8" s="215"/>
      <c r="WYP8" s="215"/>
      <c r="WYQ8" s="215"/>
      <c r="WYR8" s="215"/>
      <c r="WYS8" s="215"/>
      <c r="WYT8" s="215"/>
      <c r="WYU8" s="215"/>
      <c r="WYV8" s="215"/>
      <c r="WYW8" s="215"/>
      <c r="WYX8" s="215"/>
      <c r="WYY8" s="215"/>
      <c r="WYZ8" s="215"/>
      <c r="WZA8" s="215"/>
      <c r="WZB8" s="215"/>
      <c r="WZC8" s="215"/>
      <c r="WZD8" s="215"/>
      <c r="WZE8" s="215"/>
      <c r="WZF8" s="215"/>
      <c r="WZG8" s="215"/>
      <c r="WZH8" s="215"/>
      <c r="WZI8" s="215"/>
      <c r="WZJ8" s="215"/>
      <c r="WZK8" s="215"/>
      <c r="WZL8" s="215"/>
      <c r="WZM8" s="215"/>
      <c r="WZN8" s="215"/>
      <c r="WZO8" s="215"/>
      <c r="WZP8" s="215"/>
      <c r="WZQ8" s="215"/>
      <c r="WZR8" s="215"/>
      <c r="WZS8" s="215"/>
      <c r="WZT8" s="215"/>
      <c r="WZU8" s="215"/>
      <c r="WZV8" s="215"/>
      <c r="WZW8" s="215"/>
      <c r="WZX8" s="215"/>
      <c r="WZY8" s="215"/>
      <c r="WZZ8" s="215"/>
      <c r="XAA8" s="215"/>
      <c r="XAB8" s="215"/>
      <c r="XAC8" s="215"/>
      <c r="XAD8" s="215"/>
      <c r="XAE8" s="215"/>
      <c r="XAF8" s="215"/>
      <c r="XAG8" s="215"/>
      <c r="XAH8" s="215"/>
      <c r="XAI8" s="215"/>
      <c r="XAJ8" s="215"/>
      <c r="XAK8" s="215"/>
      <c r="XAL8" s="215"/>
      <c r="XAM8" s="215"/>
      <c r="XAN8" s="215"/>
      <c r="XAO8" s="215"/>
      <c r="XAP8" s="215"/>
      <c r="XAQ8" s="215"/>
      <c r="XAR8" s="215"/>
      <c r="XAS8" s="215"/>
      <c r="XAT8" s="215"/>
      <c r="XAU8" s="215"/>
      <c r="XAV8" s="215"/>
      <c r="XAW8" s="215"/>
      <c r="XAX8" s="215"/>
      <c r="XAY8" s="215"/>
      <c r="XAZ8" s="215"/>
      <c r="XBA8" s="215"/>
      <c r="XBB8" s="215"/>
      <c r="XBC8" s="215"/>
      <c r="XBD8" s="215"/>
      <c r="XBE8" s="215"/>
      <c r="XBF8" s="215"/>
      <c r="XBG8" s="215"/>
      <c r="XBH8" s="215"/>
      <c r="XBI8" s="215"/>
      <c r="XBJ8" s="215"/>
      <c r="XBK8" s="215"/>
      <c r="XBL8" s="215"/>
      <c r="XBM8" s="215"/>
      <c r="XBN8" s="215"/>
      <c r="XBO8" s="215"/>
      <c r="XBP8" s="215"/>
      <c r="XBQ8" s="215"/>
      <c r="XBR8" s="215"/>
      <c r="XBS8" s="215"/>
      <c r="XBT8" s="215"/>
      <c r="XBU8" s="215"/>
      <c r="XBV8" s="215"/>
      <c r="XBW8" s="215"/>
      <c r="XBX8" s="215"/>
      <c r="XBY8" s="215"/>
      <c r="XBZ8" s="215"/>
      <c r="XCA8" s="215"/>
      <c r="XCB8" s="215"/>
      <c r="XCC8" s="215"/>
      <c r="XCD8" s="215"/>
      <c r="XCE8" s="215"/>
      <c r="XCF8" s="215"/>
      <c r="XCG8" s="215"/>
      <c r="XCH8" s="215"/>
      <c r="XCI8" s="215"/>
      <c r="XCJ8" s="215"/>
      <c r="XCK8" s="215"/>
      <c r="XCL8" s="215"/>
      <c r="XCM8" s="215"/>
      <c r="XCN8" s="215"/>
      <c r="XCO8" s="215"/>
      <c r="XCP8" s="215"/>
      <c r="XCQ8" s="215"/>
      <c r="XCR8" s="215"/>
      <c r="XCS8" s="215"/>
      <c r="XCT8" s="215"/>
      <c r="XCU8" s="215"/>
      <c r="XCV8" s="215"/>
      <c r="XCW8" s="215"/>
      <c r="XCX8" s="215"/>
      <c r="XCY8" s="215"/>
      <c r="XCZ8" s="215"/>
      <c r="XDA8" s="215"/>
      <c r="XDB8" s="215"/>
      <c r="XDC8" s="215"/>
      <c r="XDD8" s="215"/>
      <c r="XDE8" s="215"/>
      <c r="XDF8" s="215"/>
      <c r="XDG8" s="215"/>
      <c r="XDH8" s="215"/>
      <c r="XDI8" s="215"/>
      <c r="XDJ8" s="215"/>
      <c r="XDK8" s="215"/>
      <c r="XDL8" s="215"/>
      <c r="XDM8" s="215"/>
      <c r="XDN8" s="215"/>
      <c r="XDO8" s="215"/>
      <c r="XDP8" s="215"/>
      <c r="XDQ8" s="215"/>
      <c r="XDR8" s="215"/>
      <c r="XDS8" s="215"/>
      <c r="XDT8" s="215"/>
      <c r="XDU8" s="215"/>
      <c r="XDV8" s="215"/>
      <c r="XDW8" s="215"/>
      <c r="XDX8" s="215"/>
      <c r="XDY8" s="215"/>
      <c r="XDZ8" s="215"/>
      <c r="XEA8" s="215"/>
      <c r="XEB8" s="215"/>
      <c r="XEC8" s="215"/>
      <c r="XED8" s="215"/>
      <c r="XEE8" s="215"/>
      <c r="XEF8" s="215"/>
      <c r="XEG8" s="215"/>
      <c r="XEH8" s="215"/>
      <c r="XEI8" s="215"/>
      <c r="XEJ8" s="215"/>
      <c r="XEK8" s="215"/>
      <c r="XEL8" s="215"/>
      <c r="XEM8" s="215"/>
      <c r="XEN8" s="215"/>
      <c r="XEO8" s="215"/>
      <c r="XEP8" s="215"/>
      <c r="XEQ8" s="215"/>
      <c r="XER8" s="215"/>
      <c r="XES8" s="215"/>
      <c r="XET8" s="215"/>
      <c r="XEU8" s="215"/>
      <c r="XEV8" s="215"/>
      <c r="XEW8" s="215"/>
      <c r="XEX8" s="215"/>
      <c r="XEY8" s="215"/>
    </row>
    <row r="9" s="195" customFormat="1" ht="36" customHeight="1" spans="1:3">
      <c r="A9" s="208" t="s">
        <v>1967</v>
      </c>
      <c r="B9" s="208"/>
      <c r="C9" s="209">
        <f>SUM(C10:C11)</f>
        <v>0</v>
      </c>
    </row>
    <row r="10" s="195" customFormat="1" ht="36" customHeight="1" spans="1:3">
      <c r="A10" s="210">
        <v>1</v>
      </c>
      <c r="B10" s="211" t="s">
        <v>1968</v>
      </c>
      <c r="C10" s="212"/>
    </row>
    <row r="11" s="195" customFormat="1" ht="36" customHeight="1" spans="1:3">
      <c r="A11" s="219">
        <v>2</v>
      </c>
      <c r="B11" s="211" t="s">
        <v>1969</v>
      </c>
      <c r="C11" s="212"/>
    </row>
    <row r="12" s="195" customFormat="1" ht="36" customHeight="1" spans="1:3">
      <c r="A12" s="220" t="s">
        <v>1970</v>
      </c>
      <c r="B12" s="220"/>
      <c r="C12" s="209">
        <f>C4+C6+C9</f>
        <v>10</v>
      </c>
    </row>
    <row r="13" s="195" customFormat="1" ht="36" customHeight="1" spans="1:3">
      <c r="A13" s="221" t="s">
        <v>1971</v>
      </c>
      <c r="B13" s="222"/>
      <c r="C13" s="209"/>
    </row>
    <row r="14" s="196" customFormat="1" ht="36" customHeight="1" spans="1:16379">
      <c r="A14" s="223" t="s">
        <v>140</v>
      </c>
      <c r="B14" s="224"/>
      <c r="C14" s="209">
        <v>200</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c r="IW14" s="215"/>
      <c r="IX14" s="215"/>
      <c r="IY14" s="215"/>
      <c r="IZ14" s="215"/>
      <c r="JA14" s="215"/>
      <c r="JB14" s="215"/>
      <c r="JC14" s="215"/>
      <c r="JD14" s="215"/>
      <c r="JE14" s="215"/>
      <c r="JF14" s="215"/>
      <c r="JG14" s="215"/>
      <c r="JH14" s="215"/>
      <c r="JI14" s="215"/>
      <c r="JJ14" s="215"/>
      <c r="JK14" s="215"/>
      <c r="JL14" s="215"/>
      <c r="JM14" s="215"/>
      <c r="JN14" s="215"/>
      <c r="JO14" s="215"/>
      <c r="JP14" s="215"/>
      <c r="JQ14" s="215"/>
      <c r="JR14" s="215"/>
      <c r="JS14" s="215"/>
      <c r="JT14" s="215"/>
      <c r="JU14" s="215"/>
      <c r="JV14" s="215"/>
      <c r="JW14" s="215"/>
      <c r="JX14" s="215"/>
      <c r="JY14" s="215"/>
      <c r="JZ14" s="215"/>
      <c r="KA14" s="215"/>
      <c r="KB14" s="215"/>
      <c r="KC14" s="215"/>
      <c r="KD14" s="215"/>
      <c r="KE14" s="215"/>
      <c r="KF14" s="215"/>
      <c r="KG14" s="215"/>
      <c r="KH14" s="215"/>
      <c r="KI14" s="215"/>
      <c r="KJ14" s="215"/>
      <c r="KK14" s="215"/>
      <c r="KL14" s="215"/>
      <c r="KM14" s="215"/>
      <c r="KN14" s="215"/>
      <c r="KO14" s="215"/>
      <c r="KP14" s="215"/>
      <c r="KQ14" s="215"/>
      <c r="KR14" s="215"/>
      <c r="KS14" s="215"/>
      <c r="KT14" s="215"/>
      <c r="KU14" s="215"/>
      <c r="KV14" s="215"/>
      <c r="KW14" s="215"/>
      <c r="KX14" s="215"/>
      <c r="KY14" s="215"/>
      <c r="KZ14" s="215"/>
      <c r="LA14" s="215"/>
      <c r="LB14" s="215"/>
      <c r="LC14" s="215"/>
      <c r="LD14" s="215"/>
      <c r="LE14" s="215"/>
      <c r="LF14" s="215"/>
      <c r="LG14" s="215"/>
      <c r="LH14" s="215"/>
      <c r="LI14" s="215"/>
      <c r="LJ14" s="215"/>
      <c r="LK14" s="215"/>
      <c r="LL14" s="215"/>
      <c r="LM14" s="215"/>
      <c r="LN14" s="215"/>
      <c r="LO14" s="215"/>
      <c r="LP14" s="215"/>
      <c r="LQ14" s="215"/>
      <c r="LR14" s="215"/>
      <c r="LS14" s="215"/>
      <c r="LT14" s="215"/>
      <c r="LU14" s="215"/>
      <c r="LV14" s="215"/>
      <c r="LW14" s="215"/>
      <c r="LX14" s="215"/>
      <c r="LY14" s="215"/>
      <c r="LZ14" s="215"/>
      <c r="MA14" s="215"/>
      <c r="MB14" s="215"/>
      <c r="MC14" s="215"/>
      <c r="MD14" s="215"/>
      <c r="ME14" s="215"/>
      <c r="MF14" s="215"/>
      <c r="MG14" s="215"/>
      <c r="MH14" s="215"/>
      <c r="MI14" s="215"/>
      <c r="MJ14" s="215"/>
      <c r="MK14" s="215"/>
      <c r="ML14" s="215"/>
      <c r="MM14" s="215"/>
      <c r="MN14" s="215"/>
      <c r="MO14" s="215"/>
      <c r="MP14" s="215"/>
      <c r="MQ14" s="215"/>
      <c r="MR14" s="215"/>
      <c r="MS14" s="215"/>
      <c r="MT14" s="215"/>
      <c r="MU14" s="215"/>
      <c r="MV14" s="215"/>
      <c r="MW14" s="215"/>
      <c r="MX14" s="215"/>
      <c r="MY14" s="215"/>
      <c r="MZ14" s="215"/>
      <c r="NA14" s="215"/>
      <c r="NB14" s="215"/>
      <c r="NC14" s="215"/>
      <c r="ND14" s="215"/>
      <c r="NE14" s="215"/>
      <c r="NF14" s="215"/>
      <c r="NG14" s="215"/>
      <c r="NH14" s="215"/>
      <c r="NI14" s="215"/>
      <c r="NJ14" s="215"/>
      <c r="NK14" s="215"/>
      <c r="NL14" s="215"/>
      <c r="NM14" s="215"/>
      <c r="NN14" s="215"/>
      <c r="NO14" s="215"/>
      <c r="NP14" s="215"/>
      <c r="NQ14" s="215"/>
      <c r="NR14" s="215"/>
      <c r="NS14" s="215"/>
      <c r="NT14" s="215"/>
      <c r="NU14" s="215"/>
      <c r="NV14" s="215"/>
      <c r="NW14" s="215"/>
      <c r="NX14" s="215"/>
      <c r="NY14" s="215"/>
      <c r="NZ14" s="215"/>
      <c r="OA14" s="215"/>
      <c r="OB14" s="215"/>
      <c r="OC14" s="215"/>
      <c r="OD14" s="215"/>
      <c r="OE14" s="215"/>
      <c r="OF14" s="215"/>
      <c r="OG14" s="215"/>
      <c r="OH14" s="215"/>
      <c r="OI14" s="215"/>
      <c r="OJ14" s="215"/>
      <c r="OK14" s="215"/>
      <c r="OL14" s="215"/>
      <c r="OM14" s="215"/>
      <c r="ON14" s="215"/>
      <c r="OO14" s="215"/>
      <c r="OP14" s="215"/>
      <c r="OQ14" s="215"/>
      <c r="OR14" s="215"/>
      <c r="OS14" s="215"/>
      <c r="OT14" s="215"/>
      <c r="OU14" s="215"/>
      <c r="OV14" s="215"/>
      <c r="OW14" s="215"/>
      <c r="OX14" s="215"/>
      <c r="OY14" s="215"/>
      <c r="OZ14" s="215"/>
      <c r="PA14" s="215"/>
      <c r="PB14" s="215"/>
      <c r="PC14" s="215"/>
      <c r="PD14" s="215"/>
      <c r="PE14" s="215"/>
      <c r="PF14" s="215"/>
      <c r="PG14" s="215"/>
      <c r="PH14" s="215"/>
      <c r="PI14" s="215"/>
      <c r="PJ14" s="215"/>
      <c r="PK14" s="215"/>
      <c r="PL14" s="215"/>
      <c r="PM14" s="215"/>
      <c r="PN14" s="215"/>
      <c r="PO14" s="215"/>
      <c r="PP14" s="215"/>
      <c r="PQ14" s="215"/>
      <c r="PR14" s="215"/>
      <c r="PS14" s="215"/>
      <c r="PT14" s="215"/>
      <c r="PU14" s="215"/>
      <c r="PV14" s="215"/>
      <c r="PW14" s="215"/>
      <c r="PX14" s="215"/>
      <c r="PY14" s="215"/>
      <c r="PZ14" s="215"/>
      <c r="QA14" s="215"/>
      <c r="QB14" s="215"/>
      <c r="QC14" s="215"/>
      <c r="QD14" s="215"/>
      <c r="QE14" s="215"/>
      <c r="QF14" s="215"/>
      <c r="QG14" s="215"/>
      <c r="QH14" s="215"/>
      <c r="QI14" s="215"/>
      <c r="QJ14" s="215"/>
      <c r="QK14" s="215"/>
      <c r="QL14" s="215"/>
      <c r="QM14" s="215"/>
      <c r="QN14" s="215"/>
      <c r="QO14" s="215"/>
      <c r="QP14" s="215"/>
      <c r="QQ14" s="215"/>
      <c r="QR14" s="215"/>
      <c r="QS14" s="215"/>
      <c r="QT14" s="215"/>
      <c r="QU14" s="215"/>
      <c r="QV14" s="215"/>
      <c r="QW14" s="215"/>
      <c r="QX14" s="215"/>
      <c r="QY14" s="215"/>
      <c r="QZ14" s="215"/>
      <c r="RA14" s="215"/>
      <c r="RB14" s="215"/>
      <c r="RC14" s="215"/>
      <c r="RD14" s="215"/>
      <c r="RE14" s="215"/>
      <c r="RF14" s="215"/>
      <c r="RG14" s="215"/>
      <c r="RH14" s="215"/>
      <c r="RI14" s="215"/>
      <c r="RJ14" s="215"/>
      <c r="RK14" s="215"/>
      <c r="RL14" s="215"/>
      <c r="RM14" s="215"/>
      <c r="RN14" s="215"/>
      <c r="RO14" s="215"/>
      <c r="RP14" s="215"/>
      <c r="RQ14" s="215"/>
      <c r="RR14" s="215"/>
      <c r="RS14" s="215"/>
      <c r="RT14" s="215"/>
      <c r="RU14" s="215"/>
      <c r="RV14" s="215"/>
      <c r="RW14" s="215"/>
      <c r="RX14" s="215"/>
      <c r="RY14" s="215"/>
      <c r="RZ14" s="215"/>
      <c r="SA14" s="215"/>
      <c r="SB14" s="215"/>
      <c r="SC14" s="215"/>
      <c r="SD14" s="215"/>
      <c r="SE14" s="215"/>
      <c r="SF14" s="215"/>
      <c r="SG14" s="215"/>
      <c r="SH14" s="215"/>
      <c r="SI14" s="215"/>
      <c r="SJ14" s="215"/>
      <c r="SK14" s="215"/>
      <c r="SL14" s="215"/>
      <c r="SM14" s="215"/>
      <c r="SN14" s="215"/>
      <c r="SO14" s="215"/>
      <c r="SP14" s="215"/>
      <c r="SQ14" s="215"/>
      <c r="SR14" s="215"/>
      <c r="SS14" s="215"/>
      <c r="ST14" s="215"/>
      <c r="SU14" s="215"/>
      <c r="SV14" s="215"/>
      <c r="SW14" s="215"/>
      <c r="SX14" s="215"/>
      <c r="SY14" s="215"/>
      <c r="SZ14" s="215"/>
      <c r="TA14" s="215"/>
      <c r="TB14" s="215"/>
      <c r="TC14" s="215"/>
      <c r="TD14" s="215"/>
      <c r="TE14" s="215"/>
      <c r="TF14" s="215"/>
      <c r="TG14" s="215"/>
      <c r="TH14" s="215"/>
      <c r="TI14" s="215"/>
      <c r="TJ14" s="215"/>
      <c r="TK14" s="215"/>
      <c r="TL14" s="215"/>
      <c r="TM14" s="215"/>
      <c r="TN14" s="215"/>
      <c r="TO14" s="215"/>
      <c r="TP14" s="215"/>
      <c r="TQ14" s="215"/>
      <c r="TR14" s="215"/>
      <c r="TS14" s="215"/>
      <c r="TT14" s="215"/>
      <c r="TU14" s="215"/>
      <c r="TV14" s="215"/>
      <c r="TW14" s="215"/>
      <c r="TX14" s="215"/>
      <c r="TY14" s="215"/>
      <c r="TZ14" s="215"/>
      <c r="UA14" s="215"/>
      <c r="UB14" s="215"/>
      <c r="UC14" s="215"/>
      <c r="UD14" s="215"/>
      <c r="UE14" s="215"/>
      <c r="UF14" s="215"/>
      <c r="UG14" s="215"/>
      <c r="UH14" s="215"/>
      <c r="UI14" s="215"/>
      <c r="UJ14" s="215"/>
      <c r="UK14" s="215"/>
      <c r="UL14" s="215"/>
      <c r="UM14" s="215"/>
      <c r="UN14" s="215"/>
      <c r="UO14" s="215"/>
      <c r="UP14" s="215"/>
      <c r="UQ14" s="215"/>
      <c r="UR14" s="215"/>
      <c r="US14" s="215"/>
      <c r="UT14" s="215"/>
      <c r="UU14" s="215"/>
      <c r="UV14" s="215"/>
      <c r="UW14" s="215"/>
      <c r="UX14" s="215"/>
      <c r="UY14" s="215"/>
      <c r="UZ14" s="215"/>
      <c r="VA14" s="215"/>
      <c r="VB14" s="215"/>
      <c r="VC14" s="215"/>
      <c r="VD14" s="215"/>
      <c r="VE14" s="215"/>
      <c r="VF14" s="215"/>
      <c r="VG14" s="215"/>
      <c r="VH14" s="215"/>
      <c r="VI14" s="215"/>
      <c r="VJ14" s="215"/>
      <c r="VK14" s="215"/>
      <c r="VL14" s="215"/>
      <c r="VM14" s="215"/>
      <c r="VN14" s="215"/>
      <c r="VO14" s="215"/>
      <c r="VP14" s="215"/>
      <c r="VQ14" s="215"/>
      <c r="VR14" s="215"/>
      <c r="VS14" s="215"/>
      <c r="VT14" s="215"/>
      <c r="VU14" s="215"/>
      <c r="VV14" s="215"/>
      <c r="VW14" s="215"/>
      <c r="VX14" s="215"/>
      <c r="VY14" s="215"/>
      <c r="VZ14" s="215"/>
      <c r="WA14" s="215"/>
      <c r="WB14" s="215"/>
      <c r="WC14" s="215"/>
      <c r="WD14" s="215"/>
      <c r="WE14" s="215"/>
      <c r="WF14" s="215"/>
      <c r="WG14" s="215"/>
      <c r="WH14" s="215"/>
      <c r="WI14" s="215"/>
      <c r="WJ14" s="215"/>
      <c r="WK14" s="215"/>
      <c r="WL14" s="215"/>
      <c r="WM14" s="215"/>
      <c r="WN14" s="215"/>
      <c r="WO14" s="215"/>
      <c r="WP14" s="215"/>
      <c r="WQ14" s="215"/>
      <c r="WR14" s="215"/>
      <c r="WS14" s="215"/>
      <c r="WT14" s="215"/>
      <c r="WU14" s="215"/>
      <c r="WV14" s="215"/>
      <c r="WW14" s="215"/>
      <c r="WX14" s="215"/>
      <c r="WY14" s="215"/>
      <c r="WZ14" s="215"/>
      <c r="XA14" s="215"/>
      <c r="XB14" s="215"/>
      <c r="XC14" s="215"/>
      <c r="XD14" s="215"/>
      <c r="XE14" s="215"/>
      <c r="XF14" s="215"/>
      <c r="XG14" s="215"/>
      <c r="XH14" s="215"/>
      <c r="XI14" s="215"/>
      <c r="XJ14" s="215"/>
      <c r="XK14" s="215"/>
      <c r="XL14" s="215"/>
      <c r="XM14" s="215"/>
      <c r="XN14" s="215"/>
      <c r="XO14" s="215"/>
      <c r="XP14" s="215"/>
      <c r="XQ14" s="215"/>
      <c r="XR14" s="215"/>
      <c r="XS14" s="215"/>
      <c r="XT14" s="215"/>
      <c r="XU14" s="215"/>
      <c r="XV14" s="215"/>
      <c r="XW14" s="215"/>
      <c r="XX14" s="215"/>
      <c r="XY14" s="215"/>
      <c r="XZ14" s="215"/>
      <c r="YA14" s="215"/>
      <c r="YB14" s="215"/>
      <c r="YC14" s="215"/>
      <c r="YD14" s="215"/>
      <c r="YE14" s="215"/>
      <c r="YF14" s="215"/>
      <c r="YG14" s="215"/>
      <c r="YH14" s="215"/>
      <c r="YI14" s="215"/>
      <c r="YJ14" s="215"/>
      <c r="YK14" s="215"/>
      <c r="YL14" s="215"/>
      <c r="YM14" s="215"/>
      <c r="YN14" s="215"/>
      <c r="YO14" s="215"/>
      <c r="YP14" s="215"/>
      <c r="YQ14" s="215"/>
      <c r="YR14" s="215"/>
      <c r="YS14" s="215"/>
      <c r="YT14" s="215"/>
      <c r="YU14" s="215"/>
      <c r="YV14" s="215"/>
      <c r="YW14" s="215"/>
      <c r="YX14" s="215"/>
      <c r="YY14" s="215"/>
      <c r="YZ14" s="215"/>
      <c r="ZA14" s="215"/>
      <c r="ZB14" s="215"/>
      <c r="ZC14" s="215"/>
      <c r="ZD14" s="215"/>
      <c r="ZE14" s="215"/>
      <c r="ZF14" s="215"/>
      <c r="ZG14" s="215"/>
      <c r="ZH14" s="215"/>
      <c r="ZI14" s="215"/>
      <c r="ZJ14" s="215"/>
      <c r="ZK14" s="215"/>
      <c r="ZL14" s="215"/>
      <c r="ZM14" s="215"/>
      <c r="ZN14" s="215"/>
      <c r="ZO14" s="215"/>
      <c r="ZP14" s="215"/>
      <c r="ZQ14" s="215"/>
      <c r="ZR14" s="215"/>
      <c r="ZS14" s="215"/>
      <c r="ZT14" s="215"/>
      <c r="ZU14" s="215"/>
      <c r="ZV14" s="215"/>
      <c r="ZW14" s="215"/>
      <c r="ZX14" s="215"/>
      <c r="ZY14" s="215"/>
      <c r="ZZ14" s="215"/>
      <c r="AAA14" s="215"/>
      <c r="AAB14" s="215"/>
      <c r="AAC14" s="215"/>
      <c r="AAD14" s="215"/>
      <c r="AAE14" s="215"/>
      <c r="AAF14" s="215"/>
      <c r="AAG14" s="215"/>
      <c r="AAH14" s="215"/>
      <c r="AAI14" s="215"/>
      <c r="AAJ14" s="215"/>
      <c r="AAK14" s="215"/>
      <c r="AAL14" s="215"/>
      <c r="AAM14" s="215"/>
      <c r="AAN14" s="215"/>
      <c r="AAO14" s="215"/>
      <c r="AAP14" s="215"/>
      <c r="AAQ14" s="215"/>
      <c r="AAR14" s="215"/>
      <c r="AAS14" s="215"/>
      <c r="AAT14" s="215"/>
      <c r="AAU14" s="215"/>
      <c r="AAV14" s="215"/>
      <c r="AAW14" s="215"/>
      <c r="AAX14" s="215"/>
      <c r="AAY14" s="215"/>
      <c r="AAZ14" s="215"/>
      <c r="ABA14" s="215"/>
      <c r="ABB14" s="215"/>
      <c r="ABC14" s="215"/>
      <c r="ABD14" s="215"/>
      <c r="ABE14" s="215"/>
      <c r="ABF14" s="215"/>
      <c r="ABG14" s="215"/>
      <c r="ABH14" s="215"/>
      <c r="ABI14" s="215"/>
      <c r="ABJ14" s="215"/>
      <c r="ABK14" s="215"/>
      <c r="ABL14" s="215"/>
      <c r="ABM14" s="215"/>
      <c r="ABN14" s="215"/>
      <c r="ABO14" s="215"/>
      <c r="ABP14" s="215"/>
      <c r="ABQ14" s="215"/>
      <c r="ABR14" s="215"/>
      <c r="ABS14" s="215"/>
      <c r="ABT14" s="215"/>
      <c r="ABU14" s="215"/>
      <c r="ABV14" s="215"/>
      <c r="ABW14" s="215"/>
      <c r="ABX14" s="215"/>
      <c r="ABY14" s="215"/>
      <c r="ABZ14" s="215"/>
      <c r="ACA14" s="215"/>
      <c r="ACB14" s="215"/>
      <c r="ACC14" s="215"/>
      <c r="ACD14" s="215"/>
      <c r="ACE14" s="215"/>
      <c r="ACF14" s="215"/>
      <c r="ACG14" s="215"/>
      <c r="ACH14" s="215"/>
      <c r="ACI14" s="215"/>
      <c r="ACJ14" s="215"/>
      <c r="ACK14" s="215"/>
      <c r="ACL14" s="215"/>
      <c r="ACM14" s="215"/>
      <c r="ACN14" s="215"/>
      <c r="ACO14" s="215"/>
      <c r="ACP14" s="215"/>
      <c r="ACQ14" s="215"/>
      <c r="ACR14" s="215"/>
      <c r="ACS14" s="215"/>
      <c r="ACT14" s="215"/>
      <c r="ACU14" s="215"/>
      <c r="ACV14" s="215"/>
      <c r="ACW14" s="215"/>
      <c r="ACX14" s="215"/>
      <c r="ACY14" s="215"/>
      <c r="ACZ14" s="215"/>
      <c r="ADA14" s="215"/>
      <c r="ADB14" s="215"/>
      <c r="ADC14" s="215"/>
      <c r="ADD14" s="215"/>
      <c r="ADE14" s="215"/>
      <c r="ADF14" s="215"/>
      <c r="ADG14" s="215"/>
      <c r="ADH14" s="215"/>
      <c r="ADI14" s="215"/>
      <c r="ADJ14" s="215"/>
      <c r="ADK14" s="215"/>
      <c r="ADL14" s="215"/>
      <c r="ADM14" s="215"/>
      <c r="ADN14" s="215"/>
      <c r="ADO14" s="215"/>
      <c r="ADP14" s="215"/>
      <c r="ADQ14" s="215"/>
      <c r="ADR14" s="215"/>
      <c r="ADS14" s="215"/>
      <c r="ADT14" s="215"/>
      <c r="ADU14" s="215"/>
      <c r="ADV14" s="215"/>
      <c r="ADW14" s="215"/>
      <c r="ADX14" s="215"/>
      <c r="ADY14" s="215"/>
      <c r="ADZ14" s="215"/>
      <c r="AEA14" s="215"/>
      <c r="AEB14" s="215"/>
      <c r="AEC14" s="215"/>
      <c r="AED14" s="215"/>
      <c r="AEE14" s="215"/>
      <c r="AEF14" s="215"/>
      <c r="AEG14" s="215"/>
      <c r="AEH14" s="215"/>
      <c r="AEI14" s="215"/>
      <c r="AEJ14" s="215"/>
      <c r="AEK14" s="215"/>
      <c r="AEL14" s="215"/>
      <c r="AEM14" s="215"/>
      <c r="AEN14" s="215"/>
      <c r="AEO14" s="215"/>
      <c r="AEP14" s="215"/>
      <c r="AEQ14" s="215"/>
      <c r="AER14" s="215"/>
      <c r="AES14" s="215"/>
      <c r="AET14" s="215"/>
      <c r="AEU14" s="215"/>
      <c r="AEV14" s="215"/>
      <c r="AEW14" s="215"/>
      <c r="AEX14" s="215"/>
      <c r="AEY14" s="215"/>
      <c r="AEZ14" s="215"/>
      <c r="AFA14" s="215"/>
      <c r="AFB14" s="215"/>
      <c r="AFC14" s="215"/>
      <c r="AFD14" s="215"/>
      <c r="AFE14" s="215"/>
      <c r="AFF14" s="215"/>
      <c r="AFG14" s="215"/>
      <c r="AFH14" s="215"/>
      <c r="AFI14" s="215"/>
      <c r="AFJ14" s="215"/>
      <c r="AFK14" s="215"/>
      <c r="AFL14" s="215"/>
      <c r="AFM14" s="215"/>
      <c r="AFN14" s="215"/>
      <c r="AFO14" s="215"/>
      <c r="AFP14" s="215"/>
      <c r="AFQ14" s="215"/>
      <c r="AFR14" s="215"/>
      <c r="AFS14" s="215"/>
      <c r="AFT14" s="215"/>
      <c r="AFU14" s="215"/>
      <c r="AFV14" s="215"/>
      <c r="AFW14" s="215"/>
      <c r="AFX14" s="215"/>
      <c r="AFY14" s="215"/>
      <c r="AFZ14" s="215"/>
      <c r="AGA14" s="215"/>
      <c r="AGB14" s="215"/>
      <c r="AGC14" s="215"/>
      <c r="AGD14" s="215"/>
      <c r="AGE14" s="215"/>
      <c r="AGF14" s="215"/>
      <c r="AGG14" s="215"/>
      <c r="AGH14" s="215"/>
      <c r="AGI14" s="215"/>
      <c r="AGJ14" s="215"/>
      <c r="AGK14" s="215"/>
      <c r="AGL14" s="215"/>
      <c r="AGM14" s="215"/>
      <c r="AGN14" s="215"/>
      <c r="AGO14" s="215"/>
      <c r="AGP14" s="215"/>
      <c r="AGQ14" s="215"/>
      <c r="AGR14" s="215"/>
      <c r="AGS14" s="215"/>
      <c r="AGT14" s="215"/>
      <c r="AGU14" s="215"/>
      <c r="AGV14" s="215"/>
      <c r="AGW14" s="215"/>
      <c r="AGX14" s="215"/>
      <c r="AGY14" s="215"/>
      <c r="AGZ14" s="215"/>
      <c r="AHA14" s="215"/>
      <c r="AHB14" s="215"/>
      <c r="AHC14" s="215"/>
      <c r="AHD14" s="215"/>
      <c r="AHE14" s="215"/>
      <c r="AHF14" s="215"/>
      <c r="AHG14" s="215"/>
      <c r="AHH14" s="215"/>
      <c r="AHI14" s="215"/>
      <c r="AHJ14" s="215"/>
      <c r="AHK14" s="215"/>
      <c r="AHL14" s="215"/>
      <c r="AHM14" s="215"/>
      <c r="AHN14" s="215"/>
      <c r="AHO14" s="215"/>
      <c r="AHP14" s="215"/>
      <c r="AHQ14" s="215"/>
      <c r="AHR14" s="215"/>
      <c r="AHS14" s="215"/>
      <c r="AHT14" s="215"/>
      <c r="AHU14" s="215"/>
      <c r="AHV14" s="215"/>
      <c r="AHW14" s="215"/>
      <c r="AHX14" s="215"/>
      <c r="AHY14" s="215"/>
      <c r="AHZ14" s="215"/>
      <c r="AIA14" s="215"/>
      <c r="AIB14" s="215"/>
      <c r="AIC14" s="215"/>
      <c r="AID14" s="215"/>
      <c r="AIE14" s="215"/>
      <c r="AIF14" s="215"/>
      <c r="AIG14" s="215"/>
      <c r="AIH14" s="215"/>
      <c r="AII14" s="215"/>
      <c r="AIJ14" s="215"/>
      <c r="AIK14" s="215"/>
      <c r="AIL14" s="215"/>
      <c r="AIM14" s="215"/>
      <c r="AIN14" s="215"/>
      <c r="AIO14" s="215"/>
      <c r="AIP14" s="215"/>
      <c r="AIQ14" s="215"/>
      <c r="AIR14" s="215"/>
      <c r="AIS14" s="215"/>
      <c r="AIT14" s="215"/>
      <c r="AIU14" s="215"/>
      <c r="AIV14" s="215"/>
      <c r="AIW14" s="215"/>
      <c r="AIX14" s="215"/>
      <c r="AIY14" s="215"/>
      <c r="AIZ14" s="215"/>
      <c r="AJA14" s="215"/>
      <c r="AJB14" s="215"/>
      <c r="AJC14" s="215"/>
      <c r="AJD14" s="215"/>
      <c r="AJE14" s="215"/>
      <c r="AJF14" s="215"/>
      <c r="AJG14" s="215"/>
      <c r="AJH14" s="215"/>
      <c r="AJI14" s="215"/>
      <c r="AJJ14" s="215"/>
      <c r="AJK14" s="215"/>
      <c r="AJL14" s="215"/>
      <c r="AJM14" s="215"/>
      <c r="AJN14" s="215"/>
      <c r="AJO14" s="215"/>
      <c r="AJP14" s="215"/>
      <c r="AJQ14" s="215"/>
      <c r="AJR14" s="215"/>
      <c r="AJS14" s="215"/>
      <c r="AJT14" s="215"/>
      <c r="AJU14" s="215"/>
      <c r="AJV14" s="215"/>
      <c r="AJW14" s="215"/>
      <c r="AJX14" s="215"/>
      <c r="AJY14" s="215"/>
      <c r="AJZ14" s="215"/>
      <c r="AKA14" s="215"/>
      <c r="AKB14" s="215"/>
      <c r="AKC14" s="215"/>
      <c r="AKD14" s="215"/>
      <c r="AKE14" s="215"/>
      <c r="AKF14" s="215"/>
      <c r="AKG14" s="215"/>
      <c r="AKH14" s="215"/>
      <c r="AKI14" s="215"/>
      <c r="AKJ14" s="215"/>
      <c r="AKK14" s="215"/>
      <c r="AKL14" s="215"/>
      <c r="AKM14" s="215"/>
      <c r="AKN14" s="215"/>
      <c r="AKO14" s="215"/>
      <c r="AKP14" s="215"/>
      <c r="AKQ14" s="215"/>
      <c r="AKR14" s="215"/>
      <c r="AKS14" s="215"/>
      <c r="AKT14" s="215"/>
      <c r="AKU14" s="215"/>
      <c r="AKV14" s="215"/>
      <c r="AKW14" s="215"/>
      <c r="AKX14" s="215"/>
      <c r="AKY14" s="215"/>
      <c r="AKZ14" s="215"/>
      <c r="ALA14" s="215"/>
      <c r="ALB14" s="215"/>
      <c r="ALC14" s="215"/>
      <c r="ALD14" s="215"/>
      <c r="ALE14" s="215"/>
      <c r="ALF14" s="215"/>
      <c r="ALG14" s="215"/>
      <c r="ALH14" s="215"/>
      <c r="ALI14" s="215"/>
      <c r="ALJ14" s="215"/>
      <c r="ALK14" s="215"/>
      <c r="ALL14" s="215"/>
      <c r="ALM14" s="215"/>
      <c r="ALN14" s="215"/>
      <c r="ALO14" s="215"/>
      <c r="ALP14" s="215"/>
      <c r="ALQ14" s="215"/>
      <c r="ALR14" s="215"/>
      <c r="ALS14" s="215"/>
      <c r="ALT14" s="215"/>
      <c r="ALU14" s="215"/>
      <c r="ALV14" s="215"/>
      <c r="ALW14" s="215"/>
      <c r="ALX14" s="215"/>
      <c r="ALY14" s="215"/>
      <c r="ALZ14" s="215"/>
      <c r="AMA14" s="215"/>
      <c r="AMB14" s="215"/>
      <c r="AMC14" s="215"/>
      <c r="AMD14" s="215"/>
      <c r="AME14" s="215"/>
      <c r="AMF14" s="215"/>
      <c r="AMG14" s="215"/>
      <c r="AMH14" s="215"/>
      <c r="AMI14" s="215"/>
      <c r="AMJ14" s="215"/>
      <c r="AMK14" s="215"/>
      <c r="AML14" s="215"/>
      <c r="AMM14" s="215"/>
      <c r="AMN14" s="215"/>
      <c r="AMO14" s="215"/>
      <c r="AMP14" s="215"/>
      <c r="AMQ14" s="215"/>
      <c r="AMR14" s="215"/>
      <c r="AMS14" s="215"/>
      <c r="AMT14" s="215"/>
      <c r="AMU14" s="215"/>
      <c r="AMV14" s="215"/>
      <c r="AMW14" s="215"/>
      <c r="AMX14" s="215"/>
      <c r="AMY14" s="215"/>
      <c r="AMZ14" s="215"/>
      <c r="ANA14" s="215"/>
      <c r="ANB14" s="215"/>
      <c r="ANC14" s="215"/>
      <c r="AND14" s="215"/>
      <c r="ANE14" s="215"/>
      <c r="ANF14" s="215"/>
      <c r="ANG14" s="215"/>
      <c r="ANH14" s="215"/>
      <c r="ANI14" s="215"/>
      <c r="ANJ14" s="215"/>
      <c r="ANK14" s="215"/>
      <c r="ANL14" s="215"/>
      <c r="ANM14" s="215"/>
      <c r="ANN14" s="215"/>
      <c r="ANO14" s="215"/>
      <c r="ANP14" s="215"/>
      <c r="ANQ14" s="215"/>
      <c r="ANR14" s="215"/>
      <c r="ANS14" s="215"/>
      <c r="ANT14" s="215"/>
      <c r="ANU14" s="215"/>
      <c r="ANV14" s="215"/>
      <c r="ANW14" s="215"/>
      <c r="ANX14" s="215"/>
      <c r="ANY14" s="215"/>
      <c r="ANZ14" s="215"/>
      <c r="AOA14" s="215"/>
      <c r="AOB14" s="215"/>
      <c r="AOC14" s="215"/>
      <c r="AOD14" s="215"/>
      <c r="AOE14" s="215"/>
      <c r="AOF14" s="215"/>
      <c r="AOG14" s="215"/>
      <c r="AOH14" s="215"/>
      <c r="AOI14" s="215"/>
      <c r="AOJ14" s="215"/>
      <c r="AOK14" s="215"/>
      <c r="AOL14" s="215"/>
      <c r="AOM14" s="215"/>
      <c r="AON14" s="215"/>
      <c r="AOO14" s="215"/>
      <c r="AOP14" s="215"/>
      <c r="AOQ14" s="215"/>
      <c r="AOR14" s="215"/>
      <c r="AOS14" s="215"/>
      <c r="AOT14" s="215"/>
      <c r="AOU14" s="215"/>
      <c r="AOV14" s="215"/>
      <c r="AOW14" s="215"/>
      <c r="AOX14" s="215"/>
      <c r="AOY14" s="215"/>
      <c r="AOZ14" s="215"/>
      <c r="APA14" s="215"/>
      <c r="APB14" s="215"/>
      <c r="APC14" s="215"/>
      <c r="APD14" s="215"/>
      <c r="APE14" s="215"/>
      <c r="APF14" s="215"/>
      <c r="APG14" s="215"/>
      <c r="APH14" s="215"/>
      <c r="API14" s="215"/>
      <c r="APJ14" s="215"/>
      <c r="APK14" s="215"/>
      <c r="APL14" s="215"/>
      <c r="APM14" s="215"/>
      <c r="APN14" s="215"/>
      <c r="APO14" s="215"/>
      <c r="APP14" s="215"/>
      <c r="APQ14" s="215"/>
      <c r="APR14" s="215"/>
      <c r="APS14" s="215"/>
      <c r="APT14" s="215"/>
      <c r="APU14" s="215"/>
      <c r="APV14" s="215"/>
      <c r="APW14" s="215"/>
      <c r="APX14" s="215"/>
      <c r="APY14" s="215"/>
      <c r="APZ14" s="215"/>
      <c r="AQA14" s="215"/>
      <c r="AQB14" s="215"/>
      <c r="AQC14" s="215"/>
      <c r="AQD14" s="215"/>
      <c r="AQE14" s="215"/>
      <c r="AQF14" s="215"/>
      <c r="AQG14" s="215"/>
      <c r="AQH14" s="215"/>
      <c r="AQI14" s="215"/>
      <c r="AQJ14" s="215"/>
      <c r="AQK14" s="215"/>
      <c r="AQL14" s="215"/>
      <c r="AQM14" s="215"/>
      <c r="AQN14" s="215"/>
      <c r="AQO14" s="215"/>
      <c r="AQP14" s="215"/>
      <c r="AQQ14" s="215"/>
      <c r="AQR14" s="215"/>
      <c r="AQS14" s="215"/>
      <c r="AQT14" s="215"/>
      <c r="AQU14" s="215"/>
      <c r="AQV14" s="215"/>
      <c r="AQW14" s="215"/>
      <c r="AQX14" s="215"/>
      <c r="AQY14" s="215"/>
      <c r="AQZ14" s="215"/>
      <c r="ARA14" s="215"/>
      <c r="ARB14" s="215"/>
      <c r="ARC14" s="215"/>
      <c r="ARD14" s="215"/>
      <c r="ARE14" s="215"/>
      <c r="ARF14" s="215"/>
      <c r="ARG14" s="215"/>
      <c r="ARH14" s="215"/>
      <c r="ARI14" s="215"/>
      <c r="ARJ14" s="215"/>
      <c r="ARK14" s="215"/>
      <c r="ARL14" s="215"/>
      <c r="ARM14" s="215"/>
      <c r="ARN14" s="215"/>
      <c r="ARO14" s="215"/>
      <c r="ARP14" s="215"/>
      <c r="ARQ14" s="215"/>
      <c r="ARR14" s="215"/>
      <c r="ARS14" s="215"/>
      <c r="ART14" s="215"/>
      <c r="ARU14" s="215"/>
      <c r="ARV14" s="215"/>
      <c r="ARW14" s="215"/>
      <c r="ARX14" s="215"/>
      <c r="ARY14" s="215"/>
      <c r="ARZ14" s="215"/>
      <c r="ASA14" s="215"/>
      <c r="ASB14" s="215"/>
      <c r="ASC14" s="215"/>
      <c r="ASD14" s="215"/>
      <c r="ASE14" s="215"/>
      <c r="ASF14" s="215"/>
      <c r="ASG14" s="215"/>
      <c r="ASH14" s="215"/>
      <c r="ASI14" s="215"/>
      <c r="ASJ14" s="215"/>
      <c r="ASK14" s="215"/>
      <c r="ASL14" s="215"/>
      <c r="ASM14" s="215"/>
      <c r="ASN14" s="215"/>
      <c r="ASO14" s="215"/>
      <c r="ASP14" s="215"/>
      <c r="ASQ14" s="215"/>
      <c r="ASR14" s="215"/>
      <c r="ASS14" s="215"/>
      <c r="AST14" s="215"/>
      <c r="ASU14" s="215"/>
      <c r="ASV14" s="215"/>
      <c r="ASW14" s="215"/>
      <c r="ASX14" s="215"/>
      <c r="ASY14" s="215"/>
      <c r="ASZ14" s="215"/>
      <c r="ATA14" s="215"/>
      <c r="ATB14" s="215"/>
      <c r="ATC14" s="215"/>
      <c r="ATD14" s="215"/>
      <c r="ATE14" s="215"/>
      <c r="ATF14" s="215"/>
      <c r="ATG14" s="215"/>
      <c r="ATH14" s="215"/>
      <c r="ATI14" s="215"/>
      <c r="ATJ14" s="215"/>
      <c r="ATK14" s="215"/>
      <c r="ATL14" s="215"/>
      <c r="ATM14" s="215"/>
      <c r="ATN14" s="215"/>
      <c r="ATO14" s="215"/>
      <c r="ATP14" s="215"/>
      <c r="ATQ14" s="215"/>
      <c r="ATR14" s="215"/>
      <c r="ATS14" s="215"/>
      <c r="ATT14" s="215"/>
      <c r="ATU14" s="215"/>
      <c r="ATV14" s="215"/>
      <c r="ATW14" s="215"/>
      <c r="ATX14" s="215"/>
      <c r="ATY14" s="215"/>
      <c r="ATZ14" s="215"/>
      <c r="AUA14" s="215"/>
      <c r="AUB14" s="215"/>
      <c r="AUC14" s="215"/>
      <c r="AUD14" s="215"/>
      <c r="AUE14" s="215"/>
      <c r="AUF14" s="215"/>
      <c r="AUG14" s="215"/>
      <c r="AUH14" s="215"/>
      <c r="AUI14" s="215"/>
      <c r="AUJ14" s="215"/>
      <c r="AUK14" s="215"/>
      <c r="AUL14" s="215"/>
      <c r="AUM14" s="215"/>
      <c r="AUN14" s="215"/>
      <c r="AUO14" s="215"/>
      <c r="AUP14" s="215"/>
      <c r="AUQ14" s="215"/>
      <c r="AUR14" s="215"/>
      <c r="AUS14" s="215"/>
      <c r="AUT14" s="215"/>
      <c r="AUU14" s="215"/>
      <c r="AUV14" s="215"/>
      <c r="AUW14" s="215"/>
      <c r="AUX14" s="215"/>
      <c r="AUY14" s="215"/>
      <c r="AUZ14" s="215"/>
      <c r="AVA14" s="215"/>
      <c r="AVB14" s="215"/>
      <c r="AVC14" s="215"/>
      <c r="AVD14" s="215"/>
      <c r="AVE14" s="215"/>
      <c r="AVF14" s="215"/>
      <c r="AVG14" s="215"/>
      <c r="AVH14" s="215"/>
      <c r="AVI14" s="215"/>
      <c r="AVJ14" s="215"/>
      <c r="AVK14" s="215"/>
      <c r="AVL14" s="215"/>
      <c r="AVM14" s="215"/>
      <c r="AVN14" s="215"/>
      <c r="AVO14" s="215"/>
      <c r="AVP14" s="215"/>
      <c r="AVQ14" s="215"/>
      <c r="AVR14" s="215"/>
      <c r="AVS14" s="215"/>
      <c r="AVT14" s="215"/>
      <c r="AVU14" s="215"/>
      <c r="AVV14" s="215"/>
      <c r="AVW14" s="215"/>
      <c r="AVX14" s="215"/>
      <c r="AVY14" s="215"/>
      <c r="AVZ14" s="215"/>
      <c r="AWA14" s="215"/>
      <c r="AWB14" s="215"/>
      <c r="AWC14" s="215"/>
      <c r="AWD14" s="215"/>
      <c r="AWE14" s="215"/>
      <c r="AWF14" s="215"/>
      <c r="AWG14" s="215"/>
      <c r="AWH14" s="215"/>
      <c r="AWI14" s="215"/>
      <c r="AWJ14" s="215"/>
      <c r="AWK14" s="215"/>
      <c r="AWL14" s="215"/>
      <c r="AWM14" s="215"/>
      <c r="AWN14" s="215"/>
      <c r="AWO14" s="215"/>
      <c r="AWP14" s="215"/>
      <c r="AWQ14" s="215"/>
      <c r="AWR14" s="215"/>
      <c r="AWS14" s="215"/>
      <c r="AWT14" s="215"/>
      <c r="AWU14" s="215"/>
      <c r="AWV14" s="215"/>
      <c r="AWW14" s="215"/>
      <c r="AWX14" s="215"/>
      <c r="AWY14" s="215"/>
      <c r="AWZ14" s="215"/>
      <c r="AXA14" s="215"/>
      <c r="AXB14" s="215"/>
      <c r="AXC14" s="215"/>
      <c r="AXD14" s="215"/>
      <c r="AXE14" s="215"/>
      <c r="AXF14" s="215"/>
      <c r="AXG14" s="215"/>
      <c r="AXH14" s="215"/>
      <c r="AXI14" s="215"/>
      <c r="AXJ14" s="215"/>
      <c r="AXK14" s="215"/>
      <c r="AXL14" s="215"/>
      <c r="AXM14" s="215"/>
      <c r="AXN14" s="215"/>
      <c r="AXO14" s="215"/>
      <c r="AXP14" s="215"/>
      <c r="AXQ14" s="215"/>
      <c r="AXR14" s="215"/>
      <c r="AXS14" s="215"/>
      <c r="AXT14" s="215"/>
      <c r="AXU14" s="215"/>
      <c r="AXV14" s="215"/>
      <c r="AXW14" s="215"/>
      <c r="AXX14" s="215"/>
      <c r="AXY14" s="215"/>
      <c r="AXZ14" s="215"/>
      <c r="AYA14" s="215"/>
      <c r="AYB14" s="215"/>
      <c r="AYC14" s="215"/>
      <c r="AYD14" s="215"/>
      <c r="AYE14" s="215"/>
      <c r="AYF14" s="215"/>
      <c r="AYG14" s="215"/>
      <c r="AYH14" s="215"/>
      <c r="AYI14" s="215"/>
      <c r="AYJ14" s="215"/>
      <c r="AYK14" s="215"/>
      <c r="AYL14" s="215"/>
      <c r="AYM14" s="215"/>
      <c r="AYN14" s="215"/>
      <c r="AYO14" s="215"/>
      <c r="AYP14" s="215"/>
      <c r="AYQ14" s="215"/>
      <c r="AYR14" s="215"/>
      <c r="AYS14" s="215"/>
      <c r="AYT14" s="215"/>
      <c r="AYU14" s="215"/>
      <c r="AYV14" s="215"/>
      <c r="AYW14" s="215"/>
      <c r="AYX14" s="215"/>
      <c r="AYY14" s="215"/>
      <c r="AYZ14" s="215"/>
      <c r="AZA14" s="215"/>
      <c r="AZB14" s="215"/>
      <c r="AZC14" s="215"/>
      <c r="AZD14" s="215"/>
      <c r="AZE14" s="215"/>
      <c r="AZF14" s="215"/>
      <c r="AZG14" s="215"/>
      <c r="AZH14" s="215"/>
      <c r="AZI14" s="215"/>
      <c r="AZJ14" s="215"/>
      <c r="AZK14" s="215"/>
      <c r="AZL14" s="215"/>
      <c r="AZM14" s="215"/>
      <c r="AZN14" s="215"/>
      <c r="AZO14" s="215"/>
      <c r="AZP14" s="215"/>
      <c r="AZQ14" s="215"/>
      <c r="AZR14" s="215"/>
      <c r="AZS14" s="215"/>
      <c r="AZT14" s="215"/>
      <c r="AZU14" s="215"/>
      <c r="AZV14" s="215"/>
      <c r="AZW14" s="215"/>
      <c r="AZX14" s="215"/>
      <c r="AZY14" s="215"/>
      <c r="AZZ14" s="215"/>
      <c r="BAA14" s="215"/>
      <c r="BAB14" s="215"/>
      <c r="BAC14" s="215"/>
      <c r="BAD14" s="215"/>
      <c r="BAE14" s="215"/>
      <c r="BAF14" s="215"/>
      <c r="BAG14" s="215"/>
      <c r="BAH14" s="215"/>
      <c r="BAI14" s="215"/>
      <c r="BAJ14" s="215"/>
      <c r="BAK14" s="215"/>
      <c r="BAL14" s="215"/>
      <c r="BAM14" s="215"/>
      <c r="BAN14" s="215"/>
      <c r="BAO14" s="215"/>
      <c r="BAP14" s="215"/>
      <c r="BAQ14" s="215"/>
      <c r="BAR14" s="215"/>
      <c r="BAS14" s="215"/>
      <c r="BAT14" s="215"/>
      <c r="BAU14" s="215"/>
      <c r="BAV14" s="215"/>
      <c r="BAW14" s="215"/>
      <c r="BAX14" s="215"/>
      <c r="BAY14" s="215"/>
      <c r="BAZ14" s="215"/>
      <c r="BBA14" s="215"/>
      <c r="BBB14" s="215"/>
      <c r="BBC14" s="215"/>
      <c r="BBD14" s="215"/>
      <c r="BBE14" s="215"/>
      <c r="BBF14" s="215"/>
      <c r="BBG14" s="215"/>
      <c r="BBH14" s="215"/>
      <c r="BBI14" s="215"/>
      <c r="BBJ14" s="215"/>
      <c r="BBK14" s="215"/>
      <c r="BBL14" s="215"/>
      <c r="BBM14" s="215"/>
      <c r="BBN14" s="215"/>
      <c r="BBO14" s="215"/>
      <c r="BBP14" s="215"/>
      <c r="BBQ14" s="215"/>
      <c r="BBR14" s="215"/>
      <c r="BBS14" s="215"/>
      <c r="BBT14" s="215"/>
      <c r="BBU14" s="215"/>
      <c r="BBV14" s="215"/>
      <c r="BBW14" s="215"/>
      <c r="BBX14" s="215"/>
      <c r="BBY14" s="215"/>
      <c r="BBZ14" s="215"/>
      <c r="BCA14" s="215"/>
      <c r="BCB14" s="215"/>
      <c r="BCC14" s="215"/>
      <c r="BCD14" s="215"/>
      <c r="BCE14" s="215"/>
      <c r="BCF14" s="215"/>
      <c r="BCG14" s="215"/>
      <c r="BCH14" s="215"/>
      <c r="BCI14" s="215"/>
      <c r="BCJ14" s="215"/>
      <c r="BCK14" s="215"/>
      <c r="BCL14" s="215"/>
      <c r="BCM14" s="215"/>
      <c r="BCN14" s="215"/>
      <c r="BCO14" s="215"/>
      <c r="BCP14" s="215"/>
      <c r="BCQ14" s="215"/>
      <c r="BCR14" s="215"/>
      <c r="BCS14" s="215"/>
      <c r="BCT14" s="215"/>
      <c r="BCU14" s="215"/>
      <c r="BCV14" s="215"/>
      <c r="BCW14" s="215"/>
      <c r="BCX14" s="215"/>
      <c r="BCY14" s="215"/>
      <c r="BCZ14" s="215"/>
      <c r="BDA14" s="215"/>
      <c r="BDB14" s="215"/>
      <c r="BDC14" s="215"/>
      <c r="BDD14" s="215"/>
      <c r="BDE14" s="215"/>
      <c r="BDF14" s="215"/>
      <c r="BDG14" s="215"/>
      <c r="BDH14" s="215"/>
      <c r="BDI14" s="215"/>
      <c r="BDJ14" s="215"/>
      <c r="BDK14" s="215"/>
      <c r="BDL14" s="215"/>
      <c r="BDM14" s="215"/>
      <c r="BDN14" s="215"/>
      <c r="BDO14" s="215"/>
      <c r="BDP14" s="215"/>
      <c r="BDQ14" s="215"/>
      <c r="BDR14" s="215"/>
      <c r="BDS14" s="215"/>
      <c r="BDT14" s="215"/>
      <c r="BDU14" s="215"/>
      <c r="BDV14" s="215"/>
      <c r="BDW14" s="215"/>
      <c r="BDX14" s="215"/>
      <c r="BDY14" s="215"/>
      <c r="BDZ14" s="215"/>
      <c r="BEA14" s="215"/>
      <c r="BEB14" s="215"/>
      <c r="BEC14" s="215"/>
      <c r="BED14" s="215"/>
      <c r="BEE14" s="215"/>
      <c r="BEF14" s="215"/>
      <c r="BEG14" s="215"/>
      <c r="BEH14" s="215"/>
      <c r="BEI14" s="215"/>
      <c r="BEJ14" s="215"/>
      <c r="BEK14" s="215"/>
      <c r="BEL14" s="215"/>
      <c r="BEM14" s="215"/>
      <c r="BEN14" s="215"/>
      <c r="BEO14" s="215"/>
      <c r="BEP14" s="215"/>
      <c r="BEQ14" s="215"/>
      <c r="BER14" s="215"/>
      <c r="BES14" s="215"/>
      <c r="BET14" s="215"/>
      <c r="BEU14" s="215"/>
      <c r="BEV14" s="215"/>
      <c r="BEW14" s="215"/>
      <c r="BEX14" s="215"/>
      <c r="BEY14" s="215"/>
      <c r="BEZ14" s="215"/>
      <c r="BFA14" s="215"/>
      <c r="BFB14" s="215"/>
      <c r="BFC14" s="215"/>
      <c r="BFD14" s="215"/>
      <c r="BFE14" s="215"/>
      <c r="BFF14" s="215"/>
      <c r="BFG14" s="215"/>
      <c r="BFH14" s="215"/>
      <c r="BFI14" s="215"/>
      <c r="BFJ14" s="215"/>
      <c r="BFK14" s="215"/>
      <c r="BFL14" s="215"/>
      <c r="BFM14" s="215"/>
      <c r="BFN14" s="215"/>
      <c r="BFO14" s="215"/>
      <c r="BFP14" s="215"/>
      <c r="BFQ14" s="215"/>
      <c r="BFR14" s="215"/>
      <c r="BFS14" s="215"/>
      <c r="BFT14" s="215"/>
      <c r="BFU14" s="215"/>
      <c r="BFV14" s="215"/>
      <c r="BFW14" s="215"/>
      <c r="BFX14" s="215"/>
      <c r="BFY14" s="215"/>
      <c r="BFZ14" s="215"/>
      <c r="BGA14" s="215"/>
      <c r="BGB14" s="215"/>
      <c r="BGC14" s="215"/>
      <c r="BGD14" s="215"/>
      <c r="BGE14" s="215"/>
      <c r="BGF14" s="215"/>
      <c r="BGG14" s="215"/>
      <c r="BGH14" s="215"/>
      <c r="BGI14" s="215"/>
      <c r="BGJ14" s="215"/>
      <c r="BGK14" s="215"/>
      <c r="BGL14" s="215"/>
      <c r="BGM14" s="215"/>
      <c r="BGN14" s="215"/>
      <c r="BGO14" s="215"/>
      <c r="BGP14" s="215"/>
      <c r="BGQ14" s="215"/>
      <c r="BGR14" s="215"/>
      <c r="BGS14" s="215"/>
      <c r="BGT14" s="215"/>
      <c r="BGU14" s="215"/>
      <c r="BGV14" s="215"/>
      <c r="BGW14" s="215"/>
      <c r="BGX14" s="215"/>
      <c r="BGY14" s="215"/>
      <c r="BGZ14" s="215"/>
      <c r="BHA14" s="215"/>
      <c r="BHB14" s="215"/>
      <c r="BHC14" s="215"/>
      <c r="BHD14" s="215"/>
      <c r="BHE14" s="215"/>
      <c r="BHF14" s="215"/>
      <c r="BHG14" s="215"/>
      <c r="BHH14" s="215"/>
      <c r="BHI14" s="215"/>
      <c r="BHJ14" s="215"/>
      <c r="BHK14" s="215"/>
      <c r="BHL14" s="215"/>
      <c r="BHM14" s="215"/>
      <c r="BHN14" s="215"/>
      <c r="BHO14" s="215"/>
      <c r="BHP14" s="215"/>
      <c r="BHQ14" s="215"/>
      <c r="BHR14" s="215"/>
      <c r="BHS14" s="215"/>
      <c r="BHT14" s="215"/>
      <c r="BHU14" s="215"/>
      <c r="BHV14" s="215"/>
      <c r="BHW14" s="215"/>
      <c r="BHX14" s="215"/>
      <c r="BHY14" s="215"/>
      <c r="BHZ14" s="215"/>
      <c r="BIA14" s="215"/>
      <c r="BIB14" s="215"/>
      <c r="BIC14" s="215"/>
      <c r="BID14" s="215"/>
      <c r="BIE14" s="215"/>
      <c r="BIF14" s="215"/>
      <c r="BIG14" s="215"/>
      <c r="BIH14" s="215"/>
      <c r="BII14" s="215"/>
      <c r="BIJ14" s="215"/>
      <c r="BIK14" s="215"/>
      <c r="BIL14" s="215"/>
      <c r="BIM14" s="215"/>
      <c r="BIN14" s="215"/>
      <c r="BIO14" s="215"/>
      <c r="BIP14" s="215"/>
      <c r="BIQ14" s="215"/>
      <c r="BIR14" s="215"/>
      <c r="BIS14" s="215"/>
      <c r="BIT14" s="215"/>
      <c r="BIU14" s="215"/>
      <c r="BIV14" s="215"/>
      <c r="BIW14" s="215"/>
      <c r="BIX14" s="215"/>
      <c r="BIY14" s="215"/>
      <c r="BIZ14" s="215"/>
      <c r="BJA14" s="215"/>
      <c r="BJB14" s="215"/>
      <c r="BJC14" s="215"/>
      <c r="BJD14" s="215"/>
      <c r="BJE14" s="215"/>
      <c r="BJF14" s="215"/>
      <c r="BJG14" s="215"/>
      <c r="BJH14" s="215"/>
      <c r="BJI14" s="215"/>
      <c r="BJJ14" s="215"/>
      <c r="BJK14" s="215"/>
      <c r="BJL14" s="215"/>
      <c r="BJM14" s="215"/>
      <c r="BJN14" s="215"/>
      <c r="BJO14" s="215"/>
      <c r="BJP14" s="215"/>
      <c r="BJQ14" s="215"/>
      <c r="BJR14" s="215"/>
      <c r="BJS14" s="215"/>
      <c r="BJT14" s="215"/>
      <c r="BJU14" s="215"/>
      <c r="BJV14" s="215"/>
      <c r="BJW14" s="215"/>
      <c r="BJX14" s="215"/>
      <c r="BJY14" s="215"/>
      <c r="BJZ14" s="215"/>
      <c r="BKA14" s="215"/>
      <c r="BKB14" s="215"/>
      <c r="BKC14" s="215"/>
      <c r="BKD14" s="215"/>
      <c r="BKE14" s="215"/>
      <c r="BKF14" s="215"/>
      <c r="BKG14" s="215"/>
      <c r="BKH14" s="215"/>
      <c r="BKI14" s="215"/>
      <c r="BKJ14" s="215"/>
      <c r="BKK14" s="215"/>
      <c r="BKL14" s="215"/>
      <c r="BKM14" s="215"/>
      <c r="BKN14" s="215"/>
      <c r="BKO14" s="215"/>
      <c r="BKP14" s="215"/>
      <c r="BKQ14" s="215"/>
      <c r="BKR14" s="215"/>
      <c r="BKS14" s="215"/>
      <c r="BKT14" s="215"/>
      <c r="BKU14" s="215"/>
      <c r="BKV14" s="215"/>
      <c r="BKW14" s="215"/>
      <c r="BKX14" s="215"/>
      <c r="BKY14" s="215"/>
      <c r="BKZ14" s="215"/>
      <c r="BLA14" s="215"/>
      <c r="BLB14" s="215"/>
      <c r="BLC14" s="215"/>
      <c r="BLD14" s="215"/>
      <c r="BLE14" s="215"/>
      <c r="BLF14" s="215"/>
      <c r="BLG14" s="215"/>
      <c r="BLH14" s="215"/>
      <c r="BLI14" s="215"/>
      <c r="BLJ14" s="215"/>
      <c r="BLK14" s="215"/>
      <c r="BLL14" s="215"/>
      <c r="BLM14" s="215"/>
      <c r="BLN14" s="215"/>
      <c r="BLO14" s="215"/>
      <c r="BLP14" s="215"/>
      <c r="BLQ14" s="215"/>
      <c r="BLR14" s="215"/>
      <c r="BLS14" s="215"/>
      <c r="BLT14" s="215"/>
      <c r="BLU14" s="215"/>
      <c r="BLV14" s="215"/>
      <c r="BLW14" s="215"/>
      <c r="BLX14" s="215"/>
      <c r="BLY14" s="215"/>
      <c r="BLZ14" s="215"/>
      <c r="BMA14" s="215"/>
      <c r="BMB14" s="215"/>
      <c r="BMC14" s="215"/>
      <c r="BMD14" s="215"/>
      <c r="BME14" s="215"/>
      <c r="BMF14" s="215"/>
      <c r="BMG14" s="215"/>
      <c r="BMH14" s="215"/>
      <c r="BMI14" s="215"/>
      <c r="BMJ14" s="215"/>
      <c r="BMK14" s="215"/>
      <c r="BML14" s="215"/>
      <c r="BMM14" s="215"/>
      <c r="BMN14" s="215"/>
      <c r="BMO14" s="215"/>
      <c r="BMP14" s="215"/>
      <c r="BMQ14" s="215"/>
      <c r="BMR14" s="215"/>
      <c r="BMS14" s="215"/>
      <c r="BMT14" s="215"/>
      <c r="BMU14" s="215"/>
      <c r="BMV14" s="215"/>
      <c r="BMW14" s="215"/>
      <c r="BMX14" s="215"/>
      <c r="BMY14" s="215"/>
      <c r="BMZ14" s="215"/>
      <c r="BNA14" s="215"/>
      <c r="BNB14" s="215"/>
      <c r="BNC14" s="215"/>
      <c r="BND14" s="215"/>
      <c r="BNE14" s="215"/>
      <c r="BNF14" s="215"/>
      <c r="BNG14" s="215"/>
      <c r="BNH14" s="215"/>
      <c r="BNI14" s="215"/>
      <c r="BNJ14" s="215"/>
      <c r="BNK14" s="215"/>
      <c r="BNL14" s="215"/>
      <c r="BNM14" s="215"/>
      <c r="BNN14" s="215"/>
      <c r="BNO14" s="215"/>
      <c r="BNP14" s="215"/>
      <c r="BNQ14" s="215"/>
      <c r="BNR14" s="215"/>
      <c r="BNS14" s="215"/>
      <c r="BNT14" s="215"/>
      <c r="BNU14" s="215"/>
      <c r="BNV14" s="215"/>
      <c r="BNW14" s="215"/>
      <c r="BNX14" s="215"/>
      <c r="BNY14" s="215"/>
      <c r="BNZ14" s="215"/>
      <c r="BOA14" s="215"/>
      <c r="BOB14" s="215"/>
      <c r="BOC14" s="215"/>
      <c r="BOD14" s="215"/>
      <c r="BOE14" s="215"/>
      <c r="BOF14" s="215"/>
      <c r="BOG14" s="215"/>
      <c r="BOH14" s="215"/>
      <c r="BOI14" s="215"/>
      <c r="BOJ14" s="215"/>
      <c r="BOK14" s="215"/>
      <c r="BOL14" s="215"/>
      <c r="BOM14" s="215"/>
      <c r="BON14" s="215"/>
      <c r="BOO14" s="215"/>
      <c r="BOP14" s="215"/>
      <c r="BOQ14" s="215"/>
      <c r="BOR14" s="215"/>
      <c r="BOS14" s="215"/>
      <c r="BOT14" s="215"/>
      <c r="BOU14" s="215"/>
      <c r="BOV14" s="215"/>
      <c r="BOW14" s="215"/>
      <c r="BOX14" s="215"/>
      <c r="BOY14" s="215"/>
      <c r="BOZ14" s="215"/>
      <c r="BPA14" s="215"/>
      <c r="BPB14" s="215"/>
      <c r="BPC14" s="215"/>
      <c r="BPD14" s="215"/>
      <c r="BPE14" s="215"/>
      <c r="BPF14" s="215"/>
      <c r="BPG14" s="215"/>
      <c r="BPH14" s="215"/>
      <c r="BPI14" s="215"/>
      <c r="BPJ14" s="215"/>
      <c r="BPK14" s="215"/>
      <c r="BPL14" s="215"/>
      <c r="BPM14" s="215"/>
      <c r="BPN14" s="215"/>
      <c r="BPO14" s="215"/>
      <c r="BPP14" s="215"/>
      <c r="BPQ14" s="215"/>
      <c r="BPR14" s="215"/>
      <c r="BPS14" s="215"/>
      <c r="BPT14" s="215"/>
      <c r="BPU14" s="215"/>
      <c r="BPV14" s="215"/>
      <c r="BPW14" s="215"/>
      <c r="BPX14" s="215"/>
      <c r="BPY14" s="215"/>
      <c r="BPZ14" s="215"/>
      <c r="BQA14" s="215"/>
      <c r="BQB14" s="215"/>
      <c r="BQC14" s="215"/>
      <c r="BQD14" s="215"/>
      <c r="BQE14" s="215"/>
      <c r="BQF14" s="215"/>
      <c r="BQG14" s="215"/>
      <c r="BQH14" s="215"/>
      <c r="BQI14" s="215"/>
      <c r="BQJ14" s="215"/>
      <c r="BQK14" s="215"/>
      <c r="BQL14" s="215"/>
      <c r="BQM14" s="215"/>
      <c r="BQN14" s="215"/>
      <c r="BQO14" s="215"/>
      <c r="BQP14" s="215"/>
      <c r="BQQ14" s="215"/>
      <c r="BQR14" s="215"/>
      <c r="BQS14" s="215"/>
      <c r="BQT14" s="215"/>
      <c r="BQU14" s="215"/>
      <c r="BQV14" s="215"/>
      <c r="BQW14" s="215"/>
      <c r="BQX14" s="215"/>
      <c r="BQY14" s="215"/>
      <c r="BQZ14" s="215"/>
      <c r="BRA14" s="215"/>
      <c r="BRB14" s="215"/>
      <c r="BRC14" s="215"/>
      <c r="BRD14" s="215"/>
      <c r="BRE14" s="215"/>
      <c r="BRF14" s="215"/>
      <c r="BRG14" s="215"/>
      <c r="BRH14" s="215"/>
      <c r="BRI14" s="215"/>
      <c r="BRJ14" s="215"/>
      <c r="BRK14" s="215"/>
      <c r="BRL14" s="215"/>
      <c r="BRM14" s="215"/>
      <c r="BRN14" s="215"/>
      <c r="BRO14" s="215"/>
      <c r="BRP14" s="215"/>
      <c r="BRQ14" s="215"/>
      <c r="BRR14" s="215"/>
      <c r="BRS14" s="215"/>
      <c r="BRT14" s="215"/>
      <c r="BRU14" s="215"/>
      <c r="BRV14" s="215"/>
      <c r="BRW14" s="215"/>
      <c r="BRX14" s="215"/>
      <c r="BRY14" s="215"/>
      <c r="BRZ14" s="215"/>
      <c r="BSA14" s="215"/>
      <c r="BSB14" s="215"/>
      <c r="BSC14" s="215"/>
      <c r="BSD14" s="215"/>
      <c r="BSE14" s="215"/>
      <c r="BSF14" s="215"/>
      <c r="BSG14" s="215"/>
      <c r="BSH14" s="215"/>
      <c r="BSI14" s="215"/>
      <c r="BSJ14" s="215"/>
      <c r="BSK14" s="215"/>
      <c r="BSL14" s="215"/>
      <c r="BSM14" s="215"/>
      <c r="BSN14" s="215"/>
      <c r="BSO14" s="215"/>
      <c r="BSP14" s="215"/>
      <c r="BSQ14" s="215"/>
      <c r="BSR14" s="215"/>
      <c r="BSS14" s="215"/>
      <c r="BST14" s="215"/>
      <c r="BSU14" s="215"/>
      <c r="BSV14" s="215"/>
      <c r="BSW14" s="215"/>
      <c r="BSX14" s="215"/>
      <c r="BSY14" s="215"/>
      <c r="BSZ14" s="215"/>
      <c r="BTA14" s="215"/>
      <c r="BTB14" s="215"/>
      <c r="BTC14" s="215"/>
      <c r="BTD14" s="215"/>
      <c r="BTE14" s="215"/>
      <c r="BTF14" s="215"/>
      <c r="BTG14" s="215"/>
      <c r="BTH14" s="215"/>
      <c r="BTI14" s="215"/>
      <c r="BTJ14" s="215"/>
      <c r="BTK14" s="215"/>
      <c r="BTL14" s="215"/>
      <c r="BTM14" s="215"/>
      <c r="BTN14" s="215"/>
      <c r="BTO14" s="215"/>
      <c r="BTP14" s="215"/>
      <c r="BTQ14" s="215"/>
      <c r="BTR14" s="215"/>
      <c r="BTS14" s="215"/>
      <c r="BTT14" s="215"/>
      <c r="BTU14" s="215"/>
      <c r="BTV14" s="215"/>
      <c r="BTW14" s="215"/>
      <c r="BTX14" s="215"/>
      <c r="BTY14" s="215"/>
      <c r="BTZ14" s="215"/>
      <c r="BUA14" s="215"/>
      <c r="BUB14" s="215"/>
      <c r="BUC14" s="215"/>
      <c r="BUD14" s="215"/>
      <c r="BUE14" s="215"/>
      <c r="BUF14" s="215"/>
      <c r="BUG14" s="215"/>
      <c r="BUH14" s="215"/>
      <c r="BUI14" s="215"/>
      <c r="BUJ14" s="215"/>
      <c r="BUK14" s="215"/>
      <c r="BUL14" s="215"/>
      <c r="BUM14" s="215"/>
      <c r="BUN14" s="215"/>
      <c r="BUO14" s="215"/>
      <c r="BUP14" s="215"/>
      <c r="BUQ14" s="215"/>
      <c r="BUR14" s="215"/>
      <c r="BUS14" s="215"/>
      <c r="BUT14" s="215"/>
      <c r="BUU14" s="215"/>
      <c r="BUV14" s="215"/>
      <c r="BUW14" s="215"/>
      <c r="BUX14" s="215"/>
      <c r="BUY14" s="215"/>
      <c r="BUZ14" s="215"/>
      <c r="BVA14" s="215"/>
      <c r="BVB14" s="215"/>
      <c r="BVC14" s="215"/>
      <c r="BVD14" s="215"/>
      <c r="BVE14" s="215"/>
      <c r="BVF14" s="215"/>
      <c r="BVG14" s="215"/>
      <c r="BVH14" s="215"/>
      <c r="BVI14" s="215"/>
      <c r="BVJ14" s="215"/>
      <c r="BVK14" s="215"/>
      <c r="BVL14" s="215"/>
      <c r="BVM14" s="215"/>
      <c r="BVN14" s="215"/>
      <c r="BVO14" s="215"/>
      <c r="BVP14" s="215"/>
      <c r="BVQ14" s="215"/>
      <c r="BVR14" s="215"/>
      <c r="BVS14" s="215"/>
      <c r="BVT14" s="215"/>
      <c r="BVU14" s="215"/>
      <c r="BVV14" s="215"/>
      <c r="BVW14" s="215"/>
      <c r="BVX14" s="215"/>
      <c r="BVY14" s="215"/>
      <c r="BVZ14" s="215"/>
      <c r="BWA14" s="215"/>
      <c r="BWB14" s="215"/>
      <c r="BWC14" s="215"/>
      <c r="BWD14" s="215"/>
      <c r="BWE14" s="215"/>
      <c r="BWF14" s="215"/>
      <c r="BWG14" s="215"/>
      <c r="BWH14" s="215"/>
      <c r="BWI14" s="215"/>
      <c r="BWJ14" s="215"/>
      <c r="BWK14" s="215"/>
      <c r="BWL14" s="215"/>
      <c r="BWM14" s="215"/>
      <c r="BWN14" s="215"/>
      <c r="BWO14" s="215"/>
      <c r="BWP14" s="215"/>
      <c r="BWQ14" s="215"/>
      <c r="BWR14" s="215"/>
      <c r="BWS14" s="215"/>
      <c r="BWT14" s="215"/>
      <c r="BWU14" s="215"/>
      <c r="BWV14" s="215"/>
      <c r="BWW14" s="215"/>
      <c r="BWX14" s="215"/>
      <c r="BWY14" s="215"/>
      <c r="BWZ14" s="215"/>
      <c r="BXA14" s="215"/>
      <c r="BXB14" s="215"/>
      <c r="BXC14" s="215"/>
      <c r="BXD14" s="215"/>
      <c r="BXE14" s="215"/>
      <c r="BXF14" s="215"/>
      <c r="BXG14" s="215"/>
      <c r="BXH14" s="215"/>
      <c r="BXI14" s="215"/>
      <c r="BXJ14" s="215"/>
      <c r="BXK14" s="215"/>
      <c r="BXL14" s="215"/>
      <c r="BXM14" s="215"/>
      <c r="BXN14" s="215"/>
      <c r="BXO14" s="215"/>
      <c r="BXP14" s="215"/>
      <c r="BXQ14" s="215"/>
      <c r="BXR14" s="215"/>
      <c r="BXS14" s="215"/>
      <c r="BXT14" s="215"/>
      <c r="BXU14" s="215"/>
      <c r="BXV14" s="215"/>
      <c r="BXW14" s="215"/>
      <c r="BXX14" s="215"/>
      <c r="BXY14" s="215"/>
      <c r="BXZ14" s="215"/>
      <c r="BYA14" s="215"/>
      <c r="BYB14" s="215"/>
      <c r="BYC14" s="215"/>
      <c r="BYD14" s="215"/>
      <c r="BYE14" s="215"/>
      <c r="BYF14" s="215"/>
      <c r="BYG14" s="215"/>
      <c r="BYH14" s="215"/>
      <c r="BYI14" s="215"/>
      <c r="BYJ14" s="215"/>
      <c r="BYK14" s="215"/>
      <c r="BYL14" s="215"/>
      <c r="BYM14" s="215"/>
      <c r="BYN14" s="215"/>
      <c r="BYO14" s="215"/>
      <c r="BYP14" s="215"/>
      <c r="BYQ14" s="215"/>
      <c r="BYR14" s="215"/>
      <c r="BYS14" s="215"/>
      <c r="BYT14" s="215"/>
      <c r="BYU14" s="215"/>
      <c r="BYV14" s="215"/>
      <c r="BYW14" s="215"/>
      <c r="BYX14" s="215"/>
      <c r="BYY14" s="215"/>
      <c r="BYZ14" s="215"/>
      <c r="BZA14" s="215"/>
      <c r="BZB14" s="215"/>
      <c r="BZC14" s="215"/>
      <c r="BZD14" s="215"/>
      <c r="BZE14" s="215"/>
      <c r="BZF14" s="215"/>
      <c r="BZG14" s="215"/>
      <c r="BZH14" s="215"/>
      <c r="BZI14" s="215"/>
      <c r="BZJ14" s="215"/>
      <c r="BZK14" s="215"/>
      <c r="BZL14" s="215"/>
      <c r="BZM14" s="215"/>
      <c r="BZN14" s="215"/>
      <c r="BZO14" s="215"/>
      <c r="BZP14" s="215"/>
      <c r="BZQ14" s="215"/>
      <c r="BZR14" s="215"/>
      <c r="BZS14" s="215"/>
      <c r="BZT14" s="215"/>
      <c r="BZU14" s="215"/>
      <c r="BZV14" s="215"/>
      <c r="BZW14" s="215"/>
      <c r="BZX14" s="215"/>
      <c r="BZY14" s="215"/>
      <c r="BZZ14" s="215"/>
      <c r="CAA14" s="215"/>
      <c r="CAB14" s="215"/>
      <c r="CAC14" s="215"/>
      <c r="CAD14" s="215"/>
      <c r="CAE14" s="215"/>
      <c r="CAF14" s="215"/>
      <c r="CAG14" s="215"/>
      <c r="CAH14" s="215"/>
      <c r="CAI14" s="215"/>
      <c r="CAJ14" s="215"/>
      <c r="CAK14" s="215"/>
      <c r="CAL14" s="215"/>
      <c r="CAM14" s="215"/>
      <c r="CAN14" s="215"/>
      <c r="CAO14" s="215"/>
      <c r="CAP14" s="215"/>
      <c r="CAQ14" s="215"/>
      <c r="CAR14" s="215"/>
      <c r="CAS14" s="215"/>
      <c r="CAT14" s="215"/>
      <c r="CAU14" s="215"/>
      <c r="CAV14" s="215"/>
      <c r="CAW14" s="215"/>
      <c r="CAX14" s="215"/>
      <c r="CAY14" s="215"/>
      <c r="CAZ14" s="215"/>
      <c r="CBA14" s="215"/>
      <c r="CBB14" s="215"/>
      <c r="CBC14" s="215"/>
      <c r="CBD14" s="215"/>
      <c r="CBE14" s="215"/>
      <c r="CBF14" s="215"/>
      <c r="CBG14" s="215"/>
      <c r="CBH14" s="215"/>
      <c r="CBI14" s="215"/>
      <c r="CBJ14" s="215"/>
      <c r="CBK14" s="215"/>
      <c r="CBL14" s="215"/>
      <c r="CBM14" s="215"/>
      <c r="CBN14" s="215"/>
      <c r="CBO14" s="215"/>
      <c r="CBP14" s="215"/>
      <c r="CBQ14" s="215"/>
      <c r="CBR14" s="215"/>
      <c r="CBS14" s="215"/>
      <c r="CBT14" s="215"/>
      <c r="CBU14" s="215"/>
      <c r="CBV14" s="215"/>
      <c r="CBW14" s="215"/>
      <c r="CBX14" s="215"/>
      <c r="CBY14" s="215"/>
      <c r="CBZ14" s="215"/>
      <c r="CCA14" s="215"/>
      <c r="CCB14" s="215"/>
      <c r="CCC14" s="215"/>
      <c r="CCD14" s="215"/>
      <c r="CCE14" s="215"/>
      <c r="CCF14" s="215"/>
      <c r="CCG14" s="215"/>
      <c r="CCH14" s="215"/>
      <c r="CCI14" s="215"/>
      <c r="CCJ14" s="215"/>
      <c r="CCK14" s="215"/>
      <c r="CCL14" s="215"/>
      <c r="CCM14" s="215"/>
      <c r="CCN14" s="215"/>
      <c r="CCO14" s="215"/>
      <c r="CCP14" s="215"/>
      <c r="CCQ14" s="215"/>
      <c r="CCR14" s="215"/>
      <c r="CCS14" s="215"/>
      <c r="CCT14" s="215"/>
      <c r="CCU14" s="215"/>
      <c r="CCV14" s="215"/>
      <c r="CCW14" s="215"/>
      <c r="CCX14" s="215"/>
      <c r="CCY14" s="215"/>
      <c r="CCZ14" s="215"/>
      <c r="CDA14" s="215"/>
      <c r="CDB14" s="215"/>
      <c r="CDC14" s="215"/>
      <c r="CDD14" s="215"/>
      <c r="CDE14" s="215"/>
      <c r="CDF14" s="215"/>
      <c r="CDG14" s="215"/>
      <c r="CDH14" s="215"/>
      <c r="CDI14" s="215"/>
      <c r="CDJ14" s="215"/>
      <c r="CDK14" s="215"/>
      <c r="CDL14" s="215"/>
      <c r="CDM14" s="215"/>
      <c r="CDN14" s="215"/>
      <c r="CDO14" s="215"/>
      <c r="CDP14" s="215"/>
      <c r="CDQ14" s="215"/>
      <c r="CDR14" s="215"/>
      <c r="CDS14" s="215"/>
      <c r="CDT14" s="215"/>
      <c r="CDU14" s="215"/>
      <c r="CDV14" s="215"/>
      <c r="CDW14" s="215"/>
      <c r="CDX14" s="215"/>
      <c r="CDY14" s="215"/>
      <c r="CDZ14" s="215"/>
      <c r="CEA14" s="215"/>
      <c r="CEB14" s="215"/>
      <c r="CEC14" s="215"/>
      <c r="CED14" s="215"/>
      <c r="CEE14" s="215"/>
      <c r="CEF14" s="215"/>
      <c r="CEG14" s="215"/>
      <c r="CEH14" s="215"/>
      <c r="CEI14" s="215"/>
      <c r="CEJ14" s="215"/>
      <c r="CEK14" s="215"/>
      <c r="CEL14" s="215"/>
      <c r="CEM14" s="215"/>
      <c r="CEN14" s="215"/>
      <c r="CEO14" s="215"/>
      <c r="CEP14" s="215"/>
      <c r="CEQ14" s="215"/>
      <c r="CER14" s="215"/>
      <c r="CES14" s="215"/>
      <c r="CET14" s="215"/>
      <c r="CEU14" s="215"/>
      <c r="CEV14" s="215"/>
      <c r="CEW14" s="215"/>
      <c r="CEX14" s="215"/>
      <c r="CEY14" s="215"/>
      <c r="CEZ14" s="215"/>
      <c r="CFA14" s="215"/>
      <c r="CFB14" s="215"/>
      <c r="CFC14" s="215"/>
      <c r="CFD14" s="215"/>
      <c r="CFE14" s="215"/>
      <c r="CFF14" s="215"/>
      <c r="CFG14" s="215"/>
      <c r="CFH14" s="215"/>
      <c r="CFI14" s="215"/>
      <c r="CFJ14" s="215"/>
      <c r="CFK14" s="215"/>
      <c r="CFL14" s="215"/>
      <c r="CFM14" s="215"/>
      <c r="CFN14" s="215"/>
      <c r="CFO14" s="215"/>
      <c r="CFP14" s="215"/>
      <c r="CFQ14" s="215"/>
      <c r="CFR14" s="215"/>
      <c r="CFS14" s="215"/>
      <c r="CFT14" s="215"/>
      <c r="CFU14" s="215"/>
      <c r="CFV14" s="215"/>
      <c r="CFW14" s="215"/>
      <c r="CFX14" s="215"/>
      <c r="CFY14" s="215"/>
      <c r="CFZ14" s="215"/>
      <c r="CGA14" s="215"/>
      <c r="CGB14" s="215"/>
      <c r="CGC14" s="215"/>
      <c r="CGD14" s="215"/>
      <c r="CGE14" s="215"/>
      <c r="CGF14" s="215"/>
      <c r="CGG14" s="215"/>
      <c r="CGH14" s="215"/>
      <c r="CGI14" s="215"/>
      <c r="CGJ14" s="215"/>
      <c r="CGK14" s="215"/>
      <c r="CGL14" s="215"/>
      <c r="CGM14" s="215"/>
      <c r="CGN14" s="215"/>
      <c r="CGO14" s="215"/>
      <c r="CGP14" s="215"/>
      <c r="CGQ14" s="215"/>
      <c r="CGR14" s="215"/>
      <c r="CGS14" s="215"/>
      <c r="CGT14" s="215"/>
      <c r="CGU14" s="215"/>
      <c r="CGV14" s="215"/>
      <c r="CGW14" s="215"/>
      <c r="CGX14" s="215"/>
      <c r="CGY14" s="215"/>
      <c r="CGZ14" s="215"/>
      <c r="CHA14" s="215"/>
      <c r="CHB14" s="215"/>
      <c r="CHC14" s="215"/>
      <c r="CHD14" s="215"/>
      <c r="CHE14" s="215"/>
      <c r="CHF14" s="215"/>
      <c r="CHG14" s="215"/>
      <c r="CHH14" s="215"/>
      <c r="CHI14" s="215"/>
      <c r="CHJ14" s="215"/>
      <c r="CHK14" s="215"/>
      <c r="CHL14" s="215"/>
      <c r="CHM14" s="215"/>
      <c r="CHN14" s="215"/>
      <c r="CHO14" s="215"/>
      <c r="CHP14" s="215"/>
      <c r="CHQ14" s="215"/>
      <c r="CHR14" s="215"/>
      <c r="CHS14" s="215"/>
      <c r="CHT14" s="215"/>
      <c r="CHU14" s="215"/>
      <c r="CHV14" s="215"/>
      <c r="CHW14" s="215"/>
      <c r="CHX14" s="215"/>
      <c r="CHY14" s="215"/>
      <c r="CHZ14" s="215"/>
      <c r="CIA14" s="215"/>
      <c r="CIB14" s="215"/>
      <c r="CIC14" s="215"/>
      <c r="CID14" s="215"/>
      <c r="CIE14" s="215"/>
      <c r="CIF14" s="215"/>
      <c r="CIG14" s="215"/>
      <c r="CIH14" s="215"/>
      <c r="CII14" s="215"/>
      <c r="CIJ14" s="215"/>
      <c r="CIK14" s="215"/>
      <c r="CIL14" s="215"/>
      <c r="CIM14" s="215"/>
      <c r="CIN14" s="215"/>
      <c r="CIO14" s="215"/>
      <c r="CIP14" s="215"/>
      <c r="CIQ14" s="215"/>
      <c r="CIR14" s="215"/>
      <c r="CIS14" s="215"/>
      <c r="CIT14" s="215"/>
      <c r="CIU14" s="215"/>
      <c r="CIV14" s="215"/>
      <c r="CIW14" s="215"/>
      <c r="CIX14" s="215"/>
      <c r="CIY14" s="215"/>
      <c r="CIZ14" s="215"/>
      <c r="CJA14" s="215"/>
      <c r="CJB14" s="215"/>
      <c r="CJC14" s="215"/>
      <c r="CJD14" s="215"/>
      <c r="CJE14" s="215"/>
      <c r="CJF14" s="215"/>
      <c r="CJG14" s="215"/>
      <c r="CJH14" s="215"/>
      <c r="CJI14" s="215"/>
      <c r="CJJ14" s="215"/>
      <c r="CJK14" s="215"/>
      <c r="CJL14" s="215"/>
      <c r="CJM14" s="215"/>
      <c r="CJN14" s="215"/>
      <c r="CJO14" s="215"/>
      <c r="CJP14" s="215"/>
      <c r="CJQ14" s="215"/>
      <c r="CJR14" s="215"/>
      <c r="CJS14" s="215"/>
      <c r="CJT14" s="215"/>
      <c r="CJU14" s="215"/>
      <c r="CJV14" s="215"/>
      <c r="CJW14" s="215"/>
      <c r="CJX14" s="215"/>
      <c r="CJY14" s="215"/>
      <c r="CJZ14" s="215"/>
      <c r="CKA14" s="215"/>
      <c r="CKB14" s="215"/>
      <c r="CKC14" s="215"/>
      <c r="CKD14" s="215"/>
      <c r="CKE14" s="215"/>
      <c r="CKF14" s="215"/>
      <c r="CKG14" s="215"/>
      <c r="CKH14" s="215"/>
      <c r="CKI14" s="215"/>
      <c r="CKJ14" s="215"/>
      <c r="CKK14" s="215"/>
      <c r="CKL14" s="215"/>
      <c r="CKM14" s="215"/>
      <c r="CKN14" s="215"/>
      <c r="CKO14" s="215"/>
      <c r="CKP14" s="215"/>
      <c r="CKQ14" s="215"/>
      <c r="CKR14" s="215"/>
      <c r="CKS14" s="215"/>
      <c r="CKT14" s="215"/>
      <c r="CKU14" s="215"/>
      <c r="CKV14" s="215"/>
      <c r="CKW14" s="215"/>
      <c r="CKX14" s="215"/>
      <c r="CKY14" s="215"/>
      <c r="CKZ14" s="215"/>
      <c r="CLA14" s="215"/>
      <c r="CLB14" s="215"/>
      <c r="CLC14" s="215"/>
      <c r="CLD14" s="215"/>
      <c r="CLE14" s="215"/>
      <c r="CLF14" s="215"/>
      <c r="CLG14" s="215"/>
      <c r="CLH14" s="215"/>
      <c r="CLI14" s="215"/>
      <c r="CLJ14" s="215"/>
      <c r="CLK14" s="215"/>
      <c r="CLL14" s="215"/>
      <c r="CLM14" s="215"/>
      <c r="CLN14" s="215"/>
      <c r="CLO14" s="215"/>
      <c r="CLP14" s="215"/>
      <c r="CLQ14" s="215"/>
      <c r="CLR14" s="215"/>
      <c r="CLS14" s="215"/>
      <c r="CLT14" s="215"/>
      <c r="CLU14" s="215"/>
      <c r="CLV14" s="215"/>
      <c r="CLW14" s="215"/>
      <c r="CLX14" s="215"/>
      <c r="CLY14" s="215"/>
      <c r="CLZ14" s="215"/>
      <c r="CMA14" s="215"/>
      <c r="CMB14" s="215"/>
      <c r="CMC14" s="215"/>
      <c r="CMD14" s="215"/>
      <c r="CME14" s="215"/>
      <c r="CMF14" s="215"/>
      <c r="CMG14" s="215"/>
      <c r="CMH14" s="215"/>
      <c r="CMI14" s="215"/>
      <c r="CMJ14" s="215"/>
      <c r="CMK14" s="215"/>
      <c r="CML14" s="215"/>
      <c r="CMM14" s="215"/>
      <c r="CMN14" s="215"/>
      <c r="CMO14" s="215"/>
      <c r="CMP14" s="215"/>
      <c r="CMQ14" s="215"/>
      <c r="CMR14" s="215"/>
      <c r="CMS14" s="215"/>
      <c r="CMT14" s="215"/>
      <c r="CMU14" s="215"/>
      <c r="CMV14" s="215"/>
      <c r="CMW14" s="215"/>
      <c r="CMX14" s="215"/>
      <c r="CMY14" s="215"/>
      <c r="CMZ14" s="215"/>
      <c r="CNA14" s="215"/>
      <c r="CNB14" s="215"/>
      <c r="CNC14" s="215"/>
      <c r="CND14" s="215"/>
      <c r="CNE14" s="215"/>
      <c r="CNF14" s="215"/>
      <c r="CNG14" s="215"/>
      <c r="CNH14" s="215"/>
      <c r="CNI14" s="215"/>
      <c r="CNJ14" s="215"/>
      <c r="CNK14" s="215"/>
      <c r="CNL14" s="215"/>
      <c r="CNM14" s="215"/>
      <c r="CNN14" s="215"/>
      <c r="CNO14" s="215"/>
      <c r="CNP14" s="215"/>
      <c r="CNQ14" s="215"/>
      <c r="CNR14" s="215"/>
      <c r="CNS14" s="215"/>
      <c r="CNT14" s="215"/>
      <c r="CNU14" s="215"/>
      <c r="CNV14" s="215"/>
      <c r="CNW14" s="215"/>
      <c r="CNX14" s="215"/>
      <c r="CNY14" s="215"/>
      <c r="CNZ14" s="215"/>
      <c r="COA14" s="215"/>
      <c r="COB14" s="215"/>
      <c r="COC14" s="215"/>
      <c r="COD14" s="215"/>
      <c r="COE14" s="215"/>
      <c r="COF14" s="215"/>
      <c r="COG14" s="215"/>
      <c r="COH14" s="215"/>
      <c r="COI14" s="215"/>
      <c r="COJ14" s="215"/>
      <c r="COK14" s="215"/>
      <c r="COL14" s="215"/>
      <c r="COM14" s="215"/>
      <c r="CON14" s="215"/>
      <c r="COO14" s="215"/>
      <c r="COP14" s="215"/>
      <c r="COQ14" s="215"/>
      <c r="COR14" s="215"/>
      <c r="COS14" s="215"/>
      <c r="COT14" s="215"/>
      <c r="COU14" s="215"/>
      <c r="COV14" s="215"/>
      <c r="COW14" s="215"/>
      <c r="COX14" s="215"/>
      <c r="COY14" s="215"/>
      <c r="COZ14" s="215"/>
      <c r="CPA14" s="215"/>
      <c r="CPB14" s="215"/>
      <c r="CPC14" s="215"/>
      <c r="CPD14" s="215"/>
      <c r="CPE14" s="215"/>
      <c r="CPF14" s="215"/>
      <c r="CPG14" s="215"/>
      <c r="CPH14" s="215"/>
      <c r="CPI14" s="215"/>
      <c r="CPJ14" s="215"/>
      <c r="CPK14" s="215"/>
      <c r="CPL14" s="215"/>
      <c r="CPM14" s="215"/>
      <c r="CPN14" s="215"/>
      <c r="CPO14" s="215"/>
      <c r="CPP14" s="215"/>
      <c r="CPQ14" s="215"/>
      <c r="CPR14" s="215"/>
      <c r="CPS14" s="215"/>
      <c r="CPT14" s="215"/>
      <c r="CPU14" s="215"/>
      <c r="CPV14" s="215"/>
      <c r="CPW14" s="215"/>
      <c r="CPX14" s="215"/>
      <c r="CPY14" s="215"/>
      <c r="CPZ14" s="215"/>
      <c r="CQA14" s="215"/>
      <c r="CQB14" s="215"/>
      <c r="CQC14" s="215"/>
      <c r="CQD14" s="215"/>
      <c r="CQE14" s="215"/>
      <c r="CQF14" s="215"/>
      <c r="CQG14" s="215"/>
      <c r="CQH14" s="215"/>
      <c r="CQI14" s="215"/>
      <c r="CQJ14" s="215"/>
      <c r="CQK14" s="215"/>
      <c r="CQL14" s="215"/>
      <c r="CQM14" s="215"/>
      <c r="CQN14" s="215"/>
      <c r="CQO14" s="215"/>
      <c r="CQP14" s="215"/>
      <c r="CQQ14" s="215"/>
      <c r="CQR14" s="215"/>
      <c r="CQS14" s="215"/>
      <c r="CQT14" s="215"/>
      <c r="CQU14" s="215"/>
      <c r="CQV14" s="215"/>
      <c r="CQW14" s="215"/>
      <c r="CQX14" s="215"/>
      <c r="CQY14" s="215"/>
      <c r="CQZ14" s="215"/>
      <c r="CRA14" s="215"/>
      <c r="CRB14" s="215"/>
      <c r="CRC14" s="215"/>
      <c r="CRD14" s="215"/>
      <c r="CRE14" s="215"/>
      <c r="CRF14" s="215"/>
      <c r="CRG14" s="215"/>
      <c r="CRH14" s="215"/>
      <c r="CRI14" s="215"/>
      <c r="CRJ14" s="215"/>
      <c r="CRK14" s="215"/>
      <c r="CRL14" s="215"/>
      <c r="CRM14" s="215"/>
      <c r="CRN14" s="215"/>
      <c r="CRO14" s="215"/>
      <c r="CRP14" s="215"/>
      <c r="CRQ14" s="215"/>
      <c r="CRR14" s="215"/>
      <c r="CRS14" s="215"/>
      <c r="CRT14" s="215"/>
      <c r="CRU14" s="215"/>
      <c r="CRV14" s="215"/>
      <c r="CRW14" s="215"/>
      <c r="CRX14" s="215"/>
      <c r="CRY14" s="215"/>
      <c r="CRZ14" s="215"/>
      <c r="CSA14" s="215"/>
      <c r="CSB14" s="215"/>
      <c r="CSC14" s="215"/>
      <c r="CSD14" s="215"/>
      <c r="CSE14" s="215"/>
      <c r="CSF14" s="215"/>
      <c r="CSG14" s="215"/>
      <c r="CSH14" s="215"/>
      <c r="CSI14" s="215"/>
      <c r="CSJ14" s="215"/>
      <c r="CSK14" s="215"/>
      <c r="CSL14" s="215"/>
      <c r="CSM14" s="215"/>
      <c r="CSN14" s="215"/>
      <c r="CSO14" s="215"/>
      <c r="CSP14" s="215"/>
      <c r="CSQ14" s="215"/>
      <c r="CSR14" s="215"/>
      <c r="CSS14" s="215"/>
      <c r="CST14" s="215"/>
      <c r="CSU14" s="215"/>
      <c r="CSV14" s="215"/>
      <c r="CSW14" s="215"/>
      <c r="CSX14" s="215"/>
      <c r="CSY14" s="215"/>
      <c r="CSZ14" s="215"/>
      <c r="CTA14" s="215"/>
      <c r="CTB14" s="215"/>
      <c r="CTC14" s="215"/>
      <c r="CTD14" s="215"/>
      <c r="CTE14" s="215"/>
      <c r="CTF14" s="215"/>
      <c r="CTG14" s="215"/>
      <c r="CTH14" s="215"/>
      <c r="CTI14" s="215"/>
      <c r="CTJ14" s="215"/>
      <c r="CTK14" s="215"/>
      <c r="CTL14" s="215"/>
      <c r="CTM14" s="215"/>
      <c r="CTN14" s="215"/>
      <c r="CTO14" s="215"/>
      <c r="CTP14" s="215"/>
      <c r="CTQ14" s="215"/>
      <c r="CTR14" s="215"/>
      <c r="CTS14" s="215"/>
      <c r="CTT14" s="215"/>
      <c r="CTU14" s="215"/>
      <c r="CTV14" s="215"/>
      <c r="CTW14" s="215"/>
      <c r="CTX14" s="215"/>
      <c r="CTY14" s="215"/>
      <c r="CTZ14" s="215"/>
      <c r="CUA14" s="215"/>
      <c r="CUB14" s="215"/>
      <c r="CUC14" s="215"/>
      <c r="CUD14" s="215"/>
      <c r="CUE14" s="215"/>
      <c r="CUF14" s="215"/>
      <c r="CUG14" s="215"/>
      <c r="CUH14" s="215"/>
      <c r="CUI14" s="215"/>
      <c r="CUJ14" s="215"/>
      <c r="CUK14" s="215"/>
      <c r="CUL14" s="215"/>
      <c r="CUM14" s="215"/>
      <c r="CUN14" s="215"/>
      <c r="CUO14" s="215"/>
      <c r="CUP14" s="215"/>
      <c r="CUQ14" s="215"/>
      <c r="CUR14" s="215"/>
      <c r="CUS14" s="215"/>
      <c r="CUT14" s="215"/>
      <c r="CUU14" s="215"/>
      <c r="CUV14" s="215"/>
      <c r="CUW14" s="215"/>
      <c r="CUX14" s="215"/>
      <c r="CUY14" s="215"/>
      <c r="CUZ14" s="215"/>
      <c r="CVA14" s="215"/>
      <c r="CVB14" s="215"/>
      <c r="CVC14" s="215"/>
      <c r="CVD14" s="215"/>
      <c r="CVE14" s="215"/>
      <c r="CVF14" s="215"/>
      <c r="CVG14" s="215"/>
      <c r="CVH14" s="215"/>
      <c r="CVI14" s="215"/>
      <c r="CVJ14" s="215"/>
      <c r="CVK14" s="215"/>
      <c r="CVL14" s="215"/>
      <c r="CVM14" s="215"/>
      <c r="CVN14" s="215"/>
      <c r="CVO14" s="215"/>
      <c r="CVP14" s="215"/>
      <c r="CVQ14" s="215"/>
      <c r="CVR14" s="215"/>
      <c r="CVS14" s="215"/>
      <c r="CVT14" s="215"/>
      <c r="CVU14" s="215"/>
      <c r="CVV14" s="215"/>
      <c r="CVW14" s="215"/>
      <c r="CVX14" s="215"/>
      <c r="CVY14" s="215"/>
      <c r="CVZ14" s="215"/>
      <c r="CWA14" s="215"/>
      <c r="CWB14" s="215"/>
      <c r="CWC14" s="215"/>
      <c r="CWD14" s="215"/>
      <c r="CWE14" s="215"/>
      <c r="CWF14" s="215"/>
      <c r="CWG14" s="215"/>
      <c r="CWH14" s="215"/>
      <c r="CWI14" s="215"/>
      <c r="CWJ14" s="215"/>
      <c r="CWK14" s="215"/>
      <c r="CWL14" s="215"/>
      <c r="CWM14" s="215"/>
      <c r="CWN14" s="215"/>
      <c r="CWO14" s="215"/>
      <c r="CWP14" s="215"/>
      <c r="CWQ14" s="215"/>
      <c r="CWR14" s="215"/>
      <c r="CWS14" s="215"/>
      <c r="CWT14" s="215"/>
      <c r="CWU14" s="215"/>
      <c r="CWV14" s="215"/>
      <c r="CWW14" s="215"/>
      <c r="CWX14" s="215"/>
      <c r="CWY14" s="215"/>
      <c r="CWZ14" s="215"/>
      <c r="CXA14" s="215"/>
      <c r="CXB14" s="215"/>
      <c r="CXC14" s="215"/>
      <c r="CXD14" s="215"/>
      <c r="CXE14" s="215"/>
      <c r="CXF14" s="215"/>
      <c r="CXG14" s="215"/>
      <c r="CXH14" s="215"/>
      <c r="CXI14" s="215"/>
      <c r="CXJ14" s="215"/>
      <c r="CXK14" s="215"/>
      <c r="CXL14" s="215"/>
      <c r="CXM14" s="215"/>
      <c r="CXN14" s="215"/>
      <c r="CXO14" s="215"/>
      <c r="CXP14" s="215"/>
      <c r="CXQ14" s="215"/>
      <c r="CXR14" s="215"/>
      <c r="CXS14" s="215"/>
      <c r="CXT14" s="215"/>
      <c r="CXU14" s="215"/>
      <c r="CXV14" s="215"/>
      <c r="CXW14" s="215"/>
      <c r="CXX14" s="215"/>
      <c r="CXY14" s="215"/>
      <c r="CXZ14" s="215"/>
      <c r="CYA14" s="215"/>
      <c r="CYB14" s="215"/>
      <c r="CYC14" s="215"/>
      <c r="CYD14" s="215"/>
      <c r="CYE14" s="215"/>
      <c r="CYF14" s="215"/>
      <c r="CYG14" s="215"/>
      <c r="CYH14" s="215"/>
      <c r="CYI14" s="215"/>
      <c r="CYJ14" s="215"/>
      <c r="CYK14" s="215"/>
      <c r="CYL14" s="215"/>
      <c r="CYM14" s="215"/>
      <c r="CYN14" s="215"/>
      <c r="CYO14" s="215"/>
      <c r="CYP14" s="215"/>
      <c r="CYQ14" s="215"/>
      <c r="CYR14" s="215"/>
      <c r="CYS14" s="215"/>
      <c r="CYT14" s="215"/>
      <c r="CYU14" s="215"/>
      <c r="CYV14" s="215"/>
      <c r="CYW14" s="215"/>
      <c r="CYX14" s="215"/>
      <c r="CYY14" s="215"/>
      <c r="CYZ14" s="215"/>
      <c r="CZA14" s="215"/>
      <c r="CZB14" s="215"/>
      <c r="CZC14" s="215"/>
      <c r="CZD14" s="215"/>
      <c r="CZE14" s="215"/>
      <c r="CZF14" s="215"/>
      <c r="CZG14" s="215"/>
      <c r="CZH14" s="215"/>
      <c r="CZI14" s="215"/>
      <c r="CZJ14" s="215"/>
      <c r="CZK14" s="215"/>
      <c r="CZL14" s="215"/>
      <c r="CZM14" s="215"/>
      <c r="CZN14" s="215"/>
      <c r="CZO14" s="215"/>
      <c r="CZP14" s="215"/>
      <c r="CZQ14" s="215"/>
      <c r="CZR14" s="215"/>
      <c r="CZS14" s="215"/>
      <c r="CZT14" s="215"/>
      <c r="CZU14" s="215"/>
      <c r="CZV14" s="215"/>
      <c r="CZW14" s="215"/>
      <c r="CZX14" s="215"/>
      <c r="CZY14" s="215"/>
      <c r="CZZ14" s="215"/>
      <c r="DAA14" s="215"/>
      <c r="DAB14" s="215"/>
      <c r="DAC14" s="215"/>
      <c r="DAD14" s="215"/>
      <c r="DAE14" s="215"/>
      <c r="DAF14" s="215"/>
      <c r="DAG14" s="215"/>
      <c r="DAH14" s="215"/>
      <c r="DAI14" s="215"/>
      <c r="DAJ14" s="215"/>
      <c r="DAK14" s="215"/>
      <c r="DAL14" s="215"/>
      <c r="DAM14" s="215"/>
      <c r="DAN14" s="215"/>
      <c r="DAO14" s="215"/>
      <c r="DAP14" s="215"/>
      <c r="DAQ14" s="215"/>
      <c r="DAR14" s="215"/>
      <c r="DAS14" s="215"/>
      <c r="DAT14" s="215"/>
      <c r="DAU14" s="215"/>
      <c r="DAV14" s="215"/>
      <c r="DAW14" s="215"/>
      <c r="DAX14" s="215"/>
      <c r="DAY14" s="215"/>
      <c r="DAZ14" s="215"/>
      <c r="DBA14" s="215"/>
      <c r="DBB14" s="215"/>
      <c r="DBC14" s="215"/>
      <c r="DBD14" s="215"/>
      <c r="DBE14" s="215"/>
      <c r="DBF14" s="215"/>
      <c r="DBG14" s="215"/>
      <c r="DBH14" s="215"/>
      <c r="DBI14" s="215"/>
      <c r="DBJ14" s="215"/>
      <c r="DBK14" s="215"/>
      <c r="DBL14" s="215"/>
      <c r="DBM14" s="215"/>
      <c r="DBN14" s="215"/>
      <c r="DBO14" s="215"/>
      <c r="DBP14" s="215"/>
      <c r="DBQ14" s="215"/>
      <c r="DBR14" s="215"/>
      <c r="DBS14" s="215"/>
      <c r="DBT14" s="215"/>
      <c r="DBU14" s="215"/>
      <c r="DBV14" s="215"/>
      <c r="DBW14" s="215"/>
      <c r="DBX14" s="215"/>
      <c r="DBY14" s="215"/>
      <c r="DBZ14" s="215"/>
      <c r="DCA14" s="215"/>
      <c r="DCB14" s="215"/>
      <c r="DCC14" s="215"/>
      <c r="DCD14" s="215"/>
      <c r="DCE14" s="215"/>
      <c r="DCF14" s="215"/>
      <c r="DCG14" s="215"/>
      <c r="DCH14" s="215"/>
      <c r="DCI14" s="215"/>
      <c r="DCJ14" s="215"/>
      <c r="DCK14" s="215"/>
      <c r="DCL14" s="215"/>
      <c r="DCM14" s="215"/>
      <c r="DCN14" s="215"/>
      <c r="DCO14" s="215"/>
      <c r="DCP14" s="215"/>
      <c r="DCQ14" s="215"/>
      <c r="DCR14" s="215"/>
      <c r="DCS14" s="215"/>
      <c r="DCT14" s="215"/>
      <c r="DCU14" s="215"/>
      <c r="DCV14" s="215"/>
      <c r="DCW14" s="215"/>
      <c r="DCX14" s="215"/>
      <c r="DCY14" s="215"/>
      <c r="DCZ14" s="215"/>
      <c r="DDA14" s="215"/>
      <c r="DDB14" s="215"/>
      <c r="DDC14" s="215"/>
      <c r="DDD14" s="215"/>
      <c r="DDE14" s="215"/>
      <c r="DDF14" s="215"/>
      <c r="DDG14" s="215"/>
      <c r="DDH14" s="215"/>
      <c r="DDI14" s="215"/>
      <c r="DDJ14" s="215"/>
      <c r="DDK14" s="215"/>
      <c r="DDL14" s="215"/>
      <c r="DDM14" s="215"/>
      <c r="DDN14" s="215"/>
      <c r="DDO14" s="215"/>
      <c r="DDP14" s="215"/>
      <c r="DDQ14" s="215"/>
      <c r="DDR14" s="215"/>
      <c r="DDS14" s="215"/>
      <c r="DDT14" s="215"/>
      <c r="DDU14" s="215"/>
      <c r="DDV14" s="215"/>
      <c r="DDW14" s="215"/>
      <c r="DDX14" s="215"/>
      <c r="DDY14" s="215"/>
      <c r="DDZ14" s="215"/>
      <c r="DEA14" s="215"/>
      <c r="DEB14" s="215"/>
      <c r="DEC14" s="215"/>
      <c r="DED14" s="215"/>
      <c r="DEE14" s="215"/>
      <c r="DEF14" s="215"/>
      <c r="DEG14" s="215"/>
      <c r="DEH14" s="215"/>
      <c r="DEI14" s="215"/>
      <c r="DEJ14" s="215"/>
      <c r="DEK14" s="215"/>
      <c r="DEL14" s="215"/>
      <c r="DEM14" s="215"/>
      <c r="DEN14" s="215"/>
      <c r="DEO14" s="215"/>
      <c r="DEP14" s="215"/>
      <c r="DEQ14" s="215"/>
      <c r="DER14" s="215"/>
      <c r="DES14" s="215"/>
      <c r="DET14" s="215"/>
      <c r="DEU14" s="215"/>
      <c r="DEV14" s="215"/>
      <c r="DEW14" s="215"/>
      <c r="DEX14" s="215"/>
      <c r="DEY14" s="215"/>
      <c r="DEZ14" s="215"/>
      <c r="DFA14" s="215"/>
      <c r="DFB14" s="215"/>
      <c r="DFC14" s="215"/>
      <c r="DFD14" s="215"/>
      <c r="DFE14" s="215"/>
      <c r="DFF14" s="215"/>
      <c r="DFG14" s="215"/>
      <c r="DFH14" s="215"/>
      <c r="DFI14" s="215"/>
      <c r="DFJ14" s="215"/>
      <c r="DFK14" s="215"/>
      <c r="DFL14" s="215"/>
      <c r="DFM14" s="215"/>
      <c r="DFN14" s="215"/>
      <c r="DFO14" s="215"/>
      <c r="DFP14" s="215"/>
      <c r="DFQ14" s="215"/>
      <c r="DFR14" s="215"/>
      <c r="DFS14" s="215"/>
      <c r="DFT14" s="215"/>
      <c r="DFU14" s="215"/>
      <c r="DFV14" s="215"/>
      <c r="DFW14" s="215"/>
      <c r="DFX14" s="215"/>
      <c r="DFY14" s="215"/>
      <c r="DFZ14" s="215"/>
      <c r="DGA14" s="215"/>
      <c r="DGB14" s="215"/>
      <c r="DGC14" s="215"/>
      <c r="DGD14" s="215"/>
      <c r="DGE14" s="215"/>
      <c r="DGF14" s="215"/>
      <c r="DGG14" s="215"/>
      <c r="DGH14" s="215"/>
      <c r="DGI14" s="215"/>
      <c r="DGJ14" s="215"/>
      <c r="DGK14" s="215"/>
      <c r="DGL14" s="215"/>
      <c r="DGM14" s="215"/>
      <c r="DGN14" s="215"/>
      <c r="DGO14" s="215"/>
      <c r="DGP14" s="215"/>
      <c r="DGQ14" s="215"/>
      <c r="DGR14" s="215"/>
      <c r="DGS14" s="215"/>
      <c r="DGT14" s="215"/>
      <c r="DGU14" s="215"/>
      <c r="DGV14" s="215"/>
      <c r="DGW14" s="215"/>
      <c r="DGX14" s="215"/>
      <c r="DGY14" s="215"/>
      <c r="DGZ14" s="215"/>
      <c r="DHA14" s="215"/>
      <c r="DHB14" s="215"/>
      <c r="DHC14" s="215"/>
      <c r="DHD14" s="215"/>
      <c r="DHE14" s="215"/>
      <c r="DHF14" s="215"/>
      <c r="DHG14" s="215"/>
      <c r="DHH14" s="215"/>
      <c r="DHI14" s="215"/>
      <c r="DHJ14" s="215"/>
      <c r="DHK14" s="215"/>
      <c r="DHL14" s="215"/>
      <c r="DHM14" s="215"/>
      <c r="DHN14" s="215"/>
      <c r="DHO14" s="215"/>
      <c r="DHP14" s="215"/>
      <c r="DHQ14" s="215"/>
      <c r="DHR14" s="215"/>
      <c r="DHS14" s="215"/>
      <c r="DHT14" s="215"/>
      <c r="DHU14" s="215"/>
      <c r="DHV14" s="215"/>
      <c r="DHW14" s="215"/>
      <c r="DHX14" s="215"/>
      <c r="DHY14" s="215"/>
      <c r="DHZ14" s="215"/>
      <c r="DIA14" s="215"/>
      <c r="DIB14" s="215"/>
      <c r="DIC14" s="215"/>
      <c r="DID14" s="215"/>
      <c r="DIE14" s="215"/>
      <c r="DIF14" s="215"/>
      <c r="DIG14" s="215"/>
      <c r="DIH14" s="215"/>
      <c r="DII14" s="215"/>
      <c r="DIJ14" s="215"/>
      <c r="DIK14" s="215"/>
      <c r="DIL14" s="215"/>
      <c r="DIM14" s="215"/>
      <c r="DIN14" s="215"/>
      <c r="DIO14" s="215"/>
      <c r="DIP14" s="215"/>
      <c r="DIQ14" s="215"/>
      <c r="DIR14" s="215"/>
      <c r="DIS14" s="215"/>
      <c r="DIT14" s="215"/>
      <c r="DIU14" s="215"/>
      <c r="DIV14" s="215"/>
      <c r="DIW14" s="215"/>
      <c r="DIX14" s="215"/>
      <c r="DIY14" s="215"/>
      <c r="DIZ14" s="215"/>
      <c r="DJA14" s="215"/>
      <c r="DJB14" s="215"/>
      <c r="DJC14" s="215"/>
      <c r="DJD14" s="215"/>
      <c r="DJE14" s="215"/>
      <c r="DJF14" s="215"/>
      <c r="DJG14" s="215"/>
      <c r="DJH14" s="215"/>
      <c r="DJI14" s="215"/>
      <c r="DJJ14" s="215"/>
      <c r="DJK14" s="215"/>
      <c r="DJL14" s="215"/>
      <c r="DJM14" s="215"/>
      <c r="DJN14" s="215"/>
      <c r="DJO14" s="215"/>
      <c r="DJP14" s="215"/>
      <c r="DJQ14" s="215"/>
      <c r="DJR14" s="215"/>
      <c r="DJS14" s="215"/>
      <c r="DJT14" s="215"/>
      <c r="DJU14" s="215"/>
      <c r="DJV14" s="215"/>
      <c r="DJW14" s="215"/>
      <c r="DJX14" s="215"/>
      <c r="DJY14" s="215"/>
      <c r="DJZ14" s="215"/>
      <c r="DKA14" s="215"/>
      <c r="DKB14" s="215"/>
      <c r="DKC14" s="215"/>
      <c r="DKD14" s="215"/>
      <c r="DKE14" s="215"/>
      <c r="DKF14" s="215"/>
      <c r="DKG14" s="215"/>
      <c r="DKH14" s="215"/>
      <c r="DKI14" s="215"/>
      <c r="DKJ14" s="215"/>
      <c r="DKK14" s="215"/>
      <c r="DKL14" s="215"/>
      <c r="DKM14" s="215"/>
      <c r="DKN14" s="215"/>
      <c r="DKO14" s="215"/>
      <c r="DKP14" s="215"/>
      <c r="DKQ14" s="215"/>
      <c r="DKR14" s="215"/>
      <c r="DKS14" s="215"/>
      <c r="DKT14" s="215"/>
      <c r="DKU14" s="215"/>
      <c r="DKV14" s="215"/>
      <c r="DKW14" s="215"/>
      <c r="DKX14" s="215"/>
      <c r="DKY14" s="215"/>
      <c r="DKZ14" s="215"/>
      <c r="DLA14" s="215"/>
      <c r="DLB14" s="215"/>
      <c r="DLC14" s="215"/>
      <c r="DLD14" s="215"/>
      <c r="DLE14" s="215"/>
      <c r="DLF14" s="215"/>
      <c r="DLG14" s="215"/>
      <c r="DLH14" s="215"/>
      <c r="DLI14" s="215"/>
      <c r="DLJ14" s="215"/>
      <c r="DLK14" s="215"/>
      <c r="DLL14" s="215"/>
      <c r="DLM14" s="215"/>
      <c r="DLN14" s="215"/>
      <c r="DLO14" s="215"/>
      <c r="DLP14" s="215"/>
      <c r="DLQ14" s="215"/>
      <c r="DLR14" s="215"/>
      <c r="DLS14" s="215"/>
      <c r="DLT14" s="215"/>
      <c r="DLU14" s="215"/>
      <c r="DLV14" s="215"/>
      <c r="DLW14" s="215"/>
      <c r="DLX14" s="215"/>
      <c r="DLY14" s="215"/>
      <c r="DLZ14" s="215"/>
      <c r="DMA14" s="215"/>
      <c r="DMB14" s="215"/>
      <c r="DMC14" s="215"/>
      <c r="DMD14" s="215"/>
      <c r="DME14" s="215"/>
      <c r="DMF14" s="215"/>
      <c r="DMG14" s="215"/>
      <c r="DMH14" s="215"/>
      <c r="DMI14" s="215"/>
      <c r="DMJ14" s="215"/>
      <c r="DMK14" s="215"/>
      <c r="DML14" s="215"/>
      <c r="DMM14" s="215"/>
      <c r="DMN14" s="215"/>
      <c r="DMO14" s="215"/>
      <c r="DMP14" s="215"/>
      <c r="DMQ14" s="215"/>
      <c r="DMR14" s="215"/>
      <c r="DMS14" s="215"/>
      <c r="DMT14" s="215"/>
      <c r="DMU14" s="215"/>
      <c r="DMV14" s="215"/>
      <c r="DMW14" s="215"/>
      <c r="DMX14" s="215"/>
      <c r="DMY14" s="215"/>
      <c r="DMZ14" s="215"/>
      <c r="DNA14" s="215"/>
      <c r="DNB14" s="215"/>
      <c r="DNC14" s="215"/>
      <c r="DND14" s="215"/>
      <c r="DNE14" s="215"/>
      <c r="DNF14" s="215"/>
      <c r="DNG14" s="215"/>
      <c r="DNH14" s="215"/>
      <c r="DNI14" s="215"/>
      <c r="DNJ14" s="215"/>
      <c r="DNK14" s="215"/>
      <c r="DNL14" s="215"/>
      <c r="DNM14" s="215"/>
      <c r="DNN14" s="215"/>
      <c r="DNO14" s="215"/>
      <c r="DNP14" s="215"/>
      <c r="DNQ14" s="215"/>
      <c r="DNR14" s="215"/>
      <c r="DNS14" s="215"/>
      <c r="DNT14" s="215"/>
      <c r="DNU14" s="215"/>
      <c r="DNV14" s="215"/>
      <c r="DNW14" s="215"/>
      <c r="DNX14" s="215"/>
      <c r="DNY14" s="215"/>
      <c r="DNZ14" s="215"/>
      <c r="DOA14" s="215"/>
      <c r="DOB14" s="215"/>
      <c r="DOC14" s="215"/>
      <c r="DOD14" s="215"/>
      <c r="DOE14" s="215"/>
      <c r="DOF14" s="215"/>
      <c r="DOG14" s="215"/>
      <c r="DOH14" s="215"/>
      <c r="DOI14" s="215"/>
      <c r="DOJ14" s="215"/>
      <c r="DOK14" s="215"/>
      <c r="DOL14" s="215"/>
      <c r="DOM14" s="215"/>
      <c r="DON14" s="215"/>
      <c r="DOO14" s="215"/>
      <c r="DOP14" s="215"/>
      <c r="DOQ14" s="215"/>
      <c r="DOR14" s="215"/>
      <c r="DOS14" s="215"/>
      <c r="DOT14" s="215"/>
      <c r="DOU14" s="215"/>
      <c r="DOV14" s="215"/>
      <c r="DOW14" s="215"/>
      <c r="DOX14" s="215"/>
      <c r="DOY14" s="215"/>
      <c r="DOZ14" s="215"/>
      <c r="DPA14" s="215"/>
      <c r="DPB14" s="215"/>
      <c r="DPC14" s="215"/>
      <c r="DPD14" s="215"/>
      <c r="DPE14" s="215"/>
      <c r="DPF14" s="215"/>
      <c r="DPG14" s="215"/>
      <c r="DPH14" s="215"/>
      <c r="DPI14" s="215"/>
      <c r="DPJ14" s="215"/>
      <c r="DPK14" s="215"/>
      <c r="DPL14" s="215"/>
      <c r="DPM14" s="215"/>
      <c r="DPN14" s="215"/>
      <c r="DPO14" s="215"/>
      <c r="DPP14" s="215"/>
      <c r="DPQ14" s="215"/>
      <c r="DPR14" s="215"/>
      <c r="DPS14" s="215"/>
      <c r="DPT14" s="215"/>
      <c r="DPU14" s="215"/>
      <c r="DPV14" s="215"/>
      <c r="DPW14" s="215"/>
      <c r="DPX14" s="215"/>
      <c r="DPY14" s="215"/>
      <c r="DPZ14" s="215"/>
      <c r="DQA14" s="215"/>
      <c r="DQB14" s="215"/>
      <c r="DQC14" s="215"/>
      <c r="DQD14" s="215"/>
      <c r="DQE14" s="215"/>
      <c r="DQF14" s="215"/>
      <c r="DQG14" s="215"/>
      <c r="DQH14" s="215"/>
      <c r="DQI14" s="215"/>
      <c r="DQJ14" s="215"/>
      <c r="DQK14" s="215"/>
      <c r="DQL14" s="215"/>
      <c r="DQM14" s="215"/>
      <c r="DQN14" s="215"/>
      <c r="DQO14" s="215"/>
      <c r="DQP14" s="215"/>
      <c r="DQQ14" s="215"/>
      <c r="DQR14" s="215"/>
      <c r="DQS14" s="215"/>
      <c r="DQT14" s="215"/>
      <c r="DQU14" s="215"/>
      <c r="DQV14" s="215"/>
      <c r="DQW14" s="215"/>
      <c r="DQX14" s="215"/>
      <c r="DQY14" s="215"/>
      <c r="DQZ14" s="215"/>
      <c r="DRA14" s="215"/>
      <c r="DRB14" s="215"/>
      <c r="DRC14" s="215"/>
      <c r="DRD14" s="215"/>
      <c r="DRE14" s="215"/>
      <c r="DRF14" s="215"/>
      <c r="DRG14" s="215"/>
      <c r="DRH14" s="215"/>
      <c r="DRI14" s="215"/>
      <c r="DRJ14" s="215"/>
      <c r="DRK14" s="215"/>
      <c r="DRL14" s="215"/>
      <c r="DRM14" s="215"/>
      <c r="DRN14" s="215"/>
      <c r="DRO14" s="215"/>
      <c r="DRP14" s="215"/>
      <c r="DRQ14" s="215"/>
      <c r="DRR14" s="215"/>
      <c r="DRS14" s="215"/>
      <c r="DRT14" s="215"/>
      <c r="DRU14" s="215"/>
      <c r="DRV14" s="215"/>
      <c r="DRW14" s="215"/>
      <c r="DRX14" s="215"/>
      <c r="DRY14" s="215"/>
      <c r="DRZ14" s="215"/>
      <c r="DSA14" s="215"/>
      <c r="DSB14" s="215"/>
      <c r="DSC14" s="215"/>
      <c r="DSD14" s="215"/>
      <c r="DSE14" s="215"/>
      <c r="DSF14" s="215"/>
      <c r="DSG14" s="215"/>
      <c r="DSH14" s="215"/>
      <c r="DSI14" s="215"/>
      <c r="DSJ14" s="215"/>
      <c r="DSK14" s="215"/>
      <c r="DSL14" s="215"/>
      <c r="DSM14" s="215"/>
      <c r="DSN14" s="215"/>
      <c r="DSO14" s="215"/>
      <c r="DSP14" s="215"/>
      <c r="DSQ14" s="215"/>
      <c r="DSR14" s="215"/>
      <c r="DSS14" s="215"/>
      <c r="DST14" s="215"/>
      <c r="DSU14" s="215"/>
      <c r="DSV14" s="215"/>
      <c r="DSW14" s="215"/>
      <c r="DSX14" s="215"/>
      <c r="DSY14" s="215"/>
      <c r="DSZ14" s="215"/>
      <c r="DTA14" s="215"/>
      <c r="DTB14" s="215"/>
      <c r="DTC14" s="215"/>
      <c r="DTD14" s="215"/>
      <c r="DTE14" s="215"/>
      <c r="DTF14" s="215"/>
      <c r="DTG14" s="215"/>
      <c r="DTH14" s="215"/>
      <c r="DTI14" s="215"/>
      <c r="DTJ14" s="215"/>
      <c r="DTK14" s="215"/>
      <c r="DTL14" s="215"/>
      <c r="DTM14" s="215"/>
      <c r="DTN14" s="215"/>
      <c r="DTO14" s="215"/>
      <c r="DTP14" s="215"/>
      <c r="DTQ14" s="215"/>
      <c r="DTR14" s="215"/>
      <c r="DTS14" s="215"/>
      <c r="DTT14" s="215"/>
      <c r="DTU14" s="215"/>
      <c r="DTV14" s="215"/>
      <c r="DTW14" s="215"/>
      <c r="DTX14" s="215"/>
      <c r="DTY14" s="215"/>
      <c r="DTZ14" s="215"/>
      <c r="DUA14" s="215"/>
      <c r="DUB14" s="215"/>
      <c r="DUC14" s="215"/>
      <c r="DUD14" s="215"/>
      <c r="DUE14" s="215"/>
      <c r="DUF14" s="215"/>
      <c r="DUG14" s="215"/>
      <c r="DUH14" s="215"/>
      <c r="DUI14" s="215"/>
      <c r="DUJ14" s="215"/>
      <c r="DUK14" s="215"/>
      <c r="DUL14" s="215"/>
      <c r="DUM14" s="215"/>
      <c r="DUN14" s="215"/>
      <c r="DUO14" s="215"/>
      <c r="DUP14" s="215"/>
      <c r="DUQ14" s="215"/>
      <c r="DUR14" s="215"/>
      <c r="DUS14" s="215"/>
      <c r="DUT14" s="215"/>
      <c r="DUU14" s="215"/>
      <c r="DUV14" s="215"/>
      <c r="DUW14" s="215"/>
      <c r="DUX14" s="215"/>
      <c r="DUY14" s="215"/>
      <c r="DUZ14" s="215"/>
      <c r="DVA14" s="215"/>
      <c r="DVB14" s="215"/>
      <c r="DVC14" s="215"/>
      <c r="DVD14" s="215"/>
      <c r="DVE14" s="215"/>
      <c r="DVF14" s="215"/>
      <c r="DVG14" s="215"/>
      <c r="DVH14" s="215"/>
      <c r="DVI14" s="215"/>
      <c r="DVJ14" s="215"/>
      <c r="DVK14" s="215"/>
      <c r="DVL14" s="215"/>
      <c r="DVM14" s="215"/>
      <c r="DVN14" s="215"/>
      <c r="DVO14" s="215"/>
      <c r="DVP14" s="215"/>
      <c r="DVQ14" s="215"/>
      <c r="DVR14" s="215"/>
      <c r="DVS14" s="215"/>
      <c r="DVT14" s="215"/>
      <c r="DVU14" s="215"/>
      <c r="DVV14" s="215"/>
      <c r="DVW14" s="215"/>
      <c r="DVX14" s="215"/>
      <c r="DVY14" s="215"/>
      <c r="DVZ14" s="215"/>
      <c r="DWA14" s="215"/>
      <c r="DWB14" s="215"/>
      <c r="DWC14" s="215"/>
      <c r="DWD14" s="215"/>
      <c r="DWE14" s="215"/>
      <c r="DWF14" s="215"/>
      <c r="DWG14" s="215"/>
      <c r="DWH14" s="215"/>
      <c r="DWI14" s="215"/>
      <c r="DWJ14" s="215"/>
      <c r="DWK14" s="215"/>
      <c r="DWL14" s="215"/>
      <c r="DWM14" s="215"/>
      <c r="DWN14" s="215"/>
      <c r="DWO14" s="215"/>
      <c r="DWP14" s="215"/>
      <c r="DWQ14" s="215"/>
      <c r="DWR14" s="215"/>
      <c r="DWS14" s="215"/>
      <c r="DWT14" s="215"/>
      <c r="DWU14" s="215"/>
      <c r="DWV14" s="215"/>
      <c r="DWW14" s="215"/>
      <c r="DWX14" s="215"/>
      <c r="DWY14" s="215"/>
      <c r="DWZ14" s="215"/>
      <c r="DXA14" s="215"/>
      <c r="DXB14" s="215"/>
      <c r="DXC14" s="215"/>
      <c r="DXD14" s="215"/>
      <c r="DXE14" s="215"/>
      <c r="DXF14" s="215"/>
      <c r="DXG14" s="215"/>
      <c r="DXH14" s="215"/>
      <c r="DXI14" s="215"/>
      <c r="DXJ14" s="215"/>
      <c r="DXK14" s="215"/>
      <c r="DXL14" s="215"/>
      <c r="DXM14" s="215"/>
      <c r="DXN14" s="215"/>
      <c r="DXO14" s="215"/>
      <c r="DXP14" s="215"/>
      <c r="DXQ14" s="215"/>
      <c r="DXR14" s="215"/>
      <c r="DXS14" s="215"/>
      <c r="DXT14" s="215"/>
      <c r="DXU14" s="215"/>
      <c r="DXV14" s="215"/>
      <c r="DXW14" s="215"/>
      <c r="DXX14" s="215"/>
      <c r="DXY14" s="215"/>
      <c r="DXZ14" s="215"/>
      <c r="DYA14" s="215"/>
      <c r="DYB14" s="215"/>
      <c r="DYC14" s="215"/>
      <c r="DYD14" s="215"/>
      <c r="DYE14" s="215"/>
      <c r="DYF14" s="215"/>
      <c r="DYG14" s="215"/>
      <c r="DYH14" s="215"/>
      <c r="DYI14" s="215"/>
      <c r="DYJ14" s="215"/>
      <c r="DYK14" s="215"/>
      <c r="DYL14" s="215"/>
      <c r="DYM14" s="215"/>
      <c r="DYN14" s="215"/>
      <c r="DYO14" s="215"/>
      <c r="DYP14" s="215"/>
      <c r="DYQ14" s="215"/>
      <c r="DYR14" s="215"/>
      <c r="DYS14" s="215"/>
      <c r="DYT14" s="215"/>
      <c r="DYU14" s="215"/>
      <c r="DYV14" s="215"/>
      <c r="DYW14" s="215"/>
      <c r="DYX14" s="215"/>
      <c r="DYY14" s="215"/>
      <c r="DYZ14" s="215"/>
      <c r="DZA14" s="215"/>
      <c r="DZB14" s="215"/>
      <c r="DZC14" s="215"/>
      <c r="DZD14" s="215"/>
      <c r="DZE14" s="215"/>
      <c r="DZF14" s="215"/>
      <c r="DZG14" s="215"/>
      <c r="DZH14" s="215"/>
      <c r="DZI14" s="215"/>
      <c r="DZJ14" s="215"/>
      <c r="DZK14" s="215"/>
      <c r="DZL14" s="215"/>
      <c r="DZM14" s="215"/>
      <c r="DZN14" s="215"/>
      <c r="DZO14" s="215"/>
      <c r="DZP14" s="215"/>
      <c r="DZQ14" s="215"/>
      <c r="DZR14" s="215"/>
      <c r="DZS14" s="215"/>
      <c r="DZT14" s="215"/>
      <c r="DZU14" s="215"/>
      <c r="DZV14" s="215"/>
      <c r="DZW14" s="215"/>
      <c r="DZX14" s="215"/>
      <c r="DZY14" s="215"/>
      <c r="DZZ14" s="215"/>
      <c r="EAA14" s="215"/>
      <c r="EAB14" s="215"/>
      <c r="EAC14" s="215"/>
      <c r="EAD14" s="215"/>
      <c r="EAE14" s="215"/>
      <c r="EAF14" s="215"/>
      <c r="EAG14" s="215"/>
      <c r="EAH14" s="215"/>
      <c r="EAI14" s="215"/>
      <c r="EAJ14" s="215"/>
      <c r="EAK14" s="215"/>
      <c r="EAL14" s="215"/>
      <c r="EAM14" s="215"/>
      <c r="EAN14" s="215"/>
      <c r="EAO14" s="215"/>
      <c r="EAP14" s="215"/>
      <c r="EAQ14" s="215"/>
      <c r="EAR14" s="215"/>
      <c r="EAS14" s="215"/>
      <c r="EAT14" s="215"/>
      <c r="EAU14" s="215"/>
      <c r="EAV14" s="215"/>
      <c r="EAW14" s="215"/>
      <c r="EAX14" s="215"/>
      <c r="EAY14" s="215"/>
      <c r="EAZ14" s="215"/>
      <c r="EBA14" s="215"/>
      <c r="EBB14" s="215"/>
      <c r="EBC14" s="215"/>
      <c r="EBD14" s="215"/>
      <c r="EBE14" s="215"/>
      <c r="EBF14" s="215"/>
      <c r="EBG14" s="215"/>
      <c r="EBH14" s="215"/>
      <c r="EBI14" s="215"/>
      <c r="EBJ14" s="215"/>
      <c r="EBK14" s="215"/>
      <c r="EBL14" s="215"/>
      <c r="EBM14" s="215"/>
      <c r="EBN14" s="215"/>
      <c r="EBO14" s="215"/>
      <c r="EBP14" s="215"/>
      <c r="EBQ14" s="215"/>
      <c r="EBR14" s="215"/>
      <c r="EBS14" s="215"/>
      <c r="EBT14" s="215"/>
      <c r="EBU14" s="215"/>
      <c r="EBV14" s="215"/>
      <c r="EBW14" s="215"/>
      <c r="EBX14" s="215"/>
      <c r="EBY14" s="215"/>
      <c r="EBZ14" s="215"/>
      <c r="ECA14" s="215"/>
      <c r="ECB14" s="215"/>
      <c r="ECC14" s="215"/>
      <c r="ECD14" s="215"/>
      <c r="ECE14" s="215"/>
      <c r="ECF14" s="215"/>
      <c r="ECG14" s="215"/>
      <c r="ECH14" s="215"/>
      <c r="ECI14" s="215"/>
      <c r="ECJ14" s="215"/>
      <c r="ECK14" s="215"/>
      <c r="ECL14" s="215"/>
      <c r="ECM14" s="215"/>
      <c r="ECN14" s="215"/>
      <c r="ECO14" s="215"/>
      <c r="ECP14" s="215"/>
      <c r="ECQ14" s="215"/>
      <c r="ECR14" s="215"/>
      <c r="ECS14" s="215"/>
      <c r="ECT14" s="215"/>
      <c r="ECU14" s="215"/>
      <c r="ECV14" s="215"/>
      <c r="ECW14" s="215"/>
      <c r="ECX14" s="215"/>
      <c r="ECY14" s="215"/>
      <c r="ECZ14" s="215"/>
      <c r="EDA14" s="215"/>
      <c r="EDB14" s="215"/>
      <c r="EDC14" s="215"/>
      <c r="EDD14" s="215"/>
      <c r="EDE14" s="215"/>
      <c r="EDF14" s="215"/>
      <c r="EDG14" s="215"/>
      <c r="EDH14" s="215"/>
      <c r="EDI14" s="215"/>
      <c r="EDJ14" s="215"/>
      <c r="EDK14" s="215"/>
      <c r="EDL14" s="215"/>
      <c r="EDM14" s="215"/>
      <c r="EDN14" s="215"/>
      <c r="EDO14" s="215"/>
      <c r="EDP14" s="215"/>
      <c r="EDQ14" s="215"/>
      <c r="EDR14" s="215"/>
      <c r="EDS14" s="215"/>
      <c r="EDT14" s="215"/>
      <c r="EDU14" s="215"/>
      <c r="EDV14" s="215"/>
      <c r="EDW14" s="215"/>
      <c r="EDX14" s="215"/>
      <c r="EDY14" s="215"/>
      <c r="EDZ14" s="215"/>
      <c r="EEA14" s="215"/>
      <c r="EEB14" s="215"/>
      <c r="EEC14" s="215"/>
      <c r="EED14" s="215"/>
      <c r="EEE14" s="215"/>
      <c r="EEF14" s="215"/>
      <c r="EEG14" s="215"/>
      <c r="EEH14" s="215"/>
      <c r="EEI14" s="215"/>
      <c r="EEJ14" s="215"/>
      <c r="EEK14" s="215"/>
      <c r="EEL14" s="215"/>
      <c r="EEM14" s="215"/>
      <c r="EEN14" s="215"/>
      <c r="EEO14" s="215"/>
      <c r="EEP14" s="215"/>
      <c r="EEQ14" s="215"/>
      <c r="EER14" s="215"/>
      <c r="EES14" s="215"/>
      <c r="EET14" s="215"/>
      <c r="EEU14" s="215"/>
      <c r="EEV14" s="215"/>
      <c r="EEW14" s="215"/>
      <c r="EEX14" s="215"/>
      <c r="EEY14" s="215"/>
      <c r="EEZ14" s="215"/>
      <c r="EFA14" s="215"/>
      <c r="EFB14" s="215"/>
      <c r="EFC14" s="215"/>
      <c r="EFD14" s="215"/>
      <c r="EFE14" s="215"/>
      <c r="EFF14" s="215"/>
      <c r="EFG14" s="215"/>
      <c r="EFH14" s="215"/>
      <c r="EFI14" s="215"/>
      <c r="EFJ14" s="215"/>
      <c r="EFK14" s="215"/>
      <c r="EFL14" s="215"/>
      <c r="EFM14" s="215"/>
      <c r="EFN14" s="215"/>
      <c r="EFO14" s="215"/>
      <c r="EFP14" s="215"/>
      <c r="EFQ14" s="215"/>
      <c r="EFR14" s="215"/>
      <c r="EFS14" s="215"/>
      <c r="EFT14" s="215"/>
      <c r="EFU14" s="215"/>
      <c r="EFV14" s="215"/>
      <c r="EFW14" s="215"/>
      <c r="EFX14" s="215"/>
      <c r="EFY14" s="215"/>
      <c r="EFZ14" s="215"/>
      <c r="EGA14" s="215"/>
      <c r="EGB14" s="215"/>
      <c r="EGC14" s="215"/>
      <c r="EGD14" s="215"/>
      <c r="EGE14" s="215"/>
      <c r="EGF14" s="215"/>
      <c r="EGG14" s="215"/>
      <c r="EGH14" s="215"/>
      <c r="EGI14" s="215"/>
      <c r="EGJ14" s="215"/>
      <c r="EGK14" s="215"/>
      <c r="EGL14" s="215"/>
      <c r="EGM14" s="215"/>
      <c r="EGN14" s="215"/>
      <c r="EGO14" s="215"/>
      <c r="EGP14" s="215"/>
      <c r="EGQ14" s="215"/>
      <c r="EGR14" s="215"/>
      <c r="EGS14" s="215"/>
      <c r="EGT14" s="215"/>
      <c r="EGU14" s="215"/>
      <c r="EGV14" s="215"/>
      <c r="EGW14" s="215"/>
      <c r="EGX14" s="215"/>
      <c r="EGY14" s="215"/>
      <c r="EGZ14" s="215"/>
      <c r="EHA14" s="215"/>
      <c r="EHB14" s="215"/>
      <c r="EHC14" s="215"/>
      <c r="EHD14" s="215"/>
      <c r="EHE14" s="215"/>
      <c r="EHF14" s="215"/>
      <c r="EHG14" s="215"/>
      <c r="EHH14" s="215"/>
      <c r="EHI14" s="215"/>
      <c r="EHJ14" s="215"/>
      <c r="EHK14" s="215"/>
      <c r="EHL14" s="215"/>
      <c r="EHM14" s="215"/>
      <c r="EHN14" s="215"/>
      <c r="EHO14" s="215"/>
      <c r="EHP14" s="215"/>
      <c r="EHQ14" s="215"/>
      <c r="EHR14" s="215"/>
      <c r="EHS14" s="215"/>
      <c r="EHT14" s="215"/>
      <c r="EHU14" s="215"/>
      <c r="EHV14" s="215"/>
      <c r="EHW14" s="215"/>
      <c r="EHX14" s="215"/>
      <c r="EHY14" s="215"/>
      <c r="EHZ14" s="215"/>
      <c r="EIA14" s="215"/>
      <c r="EIB14" s="215"/>
      <c r="EIC14" s="215"/>
      <c r="EID14" s="215"/>
      <c r="EIE14" s="215"/>
      <c r="EIF14" s="215"/>
      <c r="EIG14" s="215"/>
      <c r="EIH14" s="215"/>
      <c r="EII14" s="215"/>
      <c r="EIJ14" s="215"/>
      <c r="EIK14" s="215"/>
      <c r="EIL14" s="215"/>
      <c r="EIM14" s="215"/>
      <c r="EIN14" s="215"/>
      <c r="EIO14" s="215"/>
      <c r="EIP14" s="215"/>
      <c r="EIQ14" s="215"/>
      <c r="EIR14" s="215"/>
      <c r="EIS14" s="215"/>
      <c r="EIT14" s="215"/>
      <c r="EIU14" s="215"/>
      <c r="EIV14" s="215"/>
      <c r="EIW14" s="215"/>
      <c r="EIX14" s="215"/>
      <c r="EIY14" s="215"/>
      <c r="EIZ14" s="215"/>
      <c r="EJA14" s="215"/>
      <c r="EJB14" s="215"/>
      <c r="EJC14" s="215"/>
      <c r="EJD14" s="215"/>
      <c r="EJE14" s="215"/>
      <c r="EJF14" s="215"/>
      <c r="EJG14" s="215"/>
      <c r="EJH14" s="215"/>
      <c r="EJI14" s="215"/>
      <c r="EJJ14" s="215"/>
      <c r="EJK14" s="215"/>
      <c r="EJL14" s="215"/>
      <c r="EJM14" s="215"/>
      <c r="EJN14" s="215"/>
      <c r="EJO14" s="215"/>
      <c r="EJP14" s="215"/>
      <c r="EJQ14" s="215"/>
      <c r="EJR14" s="215"/>
      <c r="EJS14" s="215"/>
      <c r="EJT14" s="215"/>
      <c r="EJU14" s="215"/>
      <c r="EJV14" s="215"/>
      <c r="EJW14" s="215"/>
      <c r="EJX14" s="215"/>
      <c r="EJY14" s="215"/>
      <c r="EJZ14" s="215"/>
      <c r="EKA14" s="215"/>
      <c r="EKB14" s="215"/>
      <c r="EKC14" s="215"/>
      <c r="EKD14" s="215"/>
      <c r="EKE14" s="215"/>
      <c r="EKF14" s="215"/>
      <c r="EKG14" s="215"/>
      <c r="EKH14" s="215"/>
      <c r="EKI14" s="215"/>
      <c r="EKJ14" s="215"/>
      <c r="EKK14" s="215"/>
      <c r="EKL14" s="215"/>
      <c r="EKM14" s="215"/>
      <c r="EKN14" s="215"/>
      <c r="EKO14" s="215"/>
      <c r="EKP14" s="215"/>
      <c r="EKQ14" s="215"/>
      <c r="EKR14" s="215"/>
      <c r="EKS14" s="215"/>
      <c r="EKT14" s="215"/>
      <c r="EKU14" s="215"/>
      <c r="EKV14" s="215"/>
      <c r="EKW14" s="215"/>
      <c r="EKX14" s="215"/>
      <c r="EKY14" s="215"/>
      <c r="EKZ14" s="215"/>
      <c r="ELA14" s="215"/>
      <c r="ELB14" s="215"/>
      <c r="ELC14" s="215"/>
      <c r="ELD14" s="215"/>
      <c r="ELE14" s="215"/>
      <c r="ELF14" s="215"/>
      <c r="ELG14" s="215"/>
      <c r="ELH14" s="215"/>
      <c r="ELI14" s="215"/>
      <c r="ELJ14" s="215"/>
      <c r="ELK14" s="215"/>
      <c r="ELL14" s="215"/>
      <c r="ELM14" s="215"/>
      <c r="ELN14" s="215"/>
      <c r="ELO14" s="215"/>
      <c r="ELP14" s="215"/>
      <c r="ELQ14" s="215"/>
      <c r="ELR14" s="215"/>
      <c r="ELS14" s="215"/>
      <c r="ELT14" s="215"/>
      <c r="ELU14" s="215"/>
      <c r="ELV14" s="215"/>
      <c r="ELW14" s="215"/>
      <c r="ELX14" s="215"/>
      <c r="ELY14" s="215"/>
      <c r="ELZ14" s="215"/>
      <c r="EMA14" s="215"/>
      <c r="EMB14" s="215"/>
      <c r="EMC14" s="215"/>
      <c r="EMD14" s="215"/>
      <c r="EME14" s="215"/>
      <c r="EMF14" s="215"/>
      <c r="EMG14" s="215"/>
      <c r="EMH14" s="215"/>
      <c r="EMI14" s="215"/>
      <c r="EMJ14" s="215"/>
      <c r="EMK14" s="215"/>
      <c r="EML14" s="215"/>
      <c r="EMM14" s="215"/>
      <c r="EMN14" s="215"/>
      <c r="EMO14" s="215"/>
      <c r="EMP14" s="215"/>
      <c r="EMQ14" s="215"/>
      <c r="EMR14" s="215"/>
      <c r="EMS14" s="215"/>
      <c r="EMT14" s="215"/>
      <c r="EMU14" s="215"/>
      <c r="EMV14" s="215"/>
      <c r="EMW14" s="215"/>
      <c r="EMX14" s="215"/>
      <c r="EMY14" s="215"/>
      <c r="EMZ14" s="215"/>
      <c r="ENA14" s="215"/>
      <c r="ENB14" s="215"/>
      <c r="ENC14" s="215"/>
      <c r="END14" s="215"/>
      <c r="ENE14" s="215"/>
      <c r="ENF14" s="215"/>
      <c r="ENG14" s="215"/>
      <c r="ENH14" s="215"/>
      <c r="ENI14" s="215"/>
      <c r="ENJ14" s="215"/>
      <c r="ENK14" s="215"/>
      <c r="ENL14" s="215"/>
      <c r="ENM14" s="215"/>
      <c r="ENN14" s="215"/>
      <c r="ENO14" s="215"/>
      <c r="ENP14" s="215"/>
      <c r="ENQ14" s="215"/>
      <c r="ENR14" s="215"/>
      <c r="ENS14" s="215"/>
      <c r="ENT14" s="215"/>
      <c r="ENU14" s="215"/>
      <c r="ENV14" s="215"/>
      <c r="ENW14" s="215"/>
      <c r="ENX14" s="215"/>
      <c r="ENY14" s="215"/>
      <c r="ENZ14" s="215"/>
      <c r="EOA14" s="215"/>
      <c r="EOB14" s="215"/>
      <c r="EOC14" s="215"/>
      <c r="EOD14" s="215"/>
      <c r="EOE14" s="215"/>
      <c r="EOF14" s="215"/>
      <c r="EOG14" s="215"/>
      <c r="EOH14" s="215"/>
      <c r="EOI14" s="215"/>
      <c r="EOJ14" s="215"/>
      <c r="EOK14" s="215"/>
      <c r="EOL14" s="215"/>
      <c r="EOM14" s="215"/>
      <c r="EON14" s="215"/>
      <c r="EOO14" s="215"/>
      <c r="EOP14" s="215"/>
      <c r="EOQ14" s="215"/>
      <c r="EOR14" s="215"/>
      <c r="EOS14" s="215"/>
      <c r="EOT14" s="215"/>
      <c r="EOU14" s="215"/>
      <c r="EOV14" s="215"/>
      <c r="EOW14" s="215"/>
      <c r="EOX14" s="215"/>
      <c r="EOY14" s="215"/>
      <c r="EOZ14" s="215"/>
      <c r="EPA14" s="215"/>
      <c r="EPB14" s="215"/>
      <c r="EPC14" s="215"/>
      <c r="EPD14" s="215"/>
      <c r="EPE14" s="215"/>
      <c r="EPF14" s="215"/>
      <c r="EPG14" s="215"/>
      <c r="EPH14" s="215"/>
      <c r="EPI14" s="215"/>
      <c r="EPJ14" s="215"/>
      <c r="EPK14" s="215"/>
      <c r="EPL14" s="215"/>
      <c r="EPM14" s="215"/>
      <c r="EPN14" s="215"/>
      <c r="EPO14" s="215"/>
      <c r="EPP14" s="215"/>
      <c r="EPQ14" s="215"/>
      <c r="EPR14" s="215"/>
      <c r="EPS14" s="215"/>
      <c r="EPT14" s="215"/>
      <c r="EPU14" s="215"/>
      <c r="EPV14" s="215"/>
      <c r="EPW14" s="215"/>
      <c r="EPX14" s="215"/>
      <c r="EPY14" s="215"/>
      <c r="EPZ14" s="215"/>
      <c r="EQA14" s="215"/>
      <c r="EQB14" s="215"/>
      <c r="EQC14" s="215"/>
      <c r="EQD14" s="215"/>
      <c r="EQE14" s="215"/>
      <c r="EQF14" s="215"/>
      <c r="EQG14" s="215"/>
      <c r="EQH14" s="215"/>
      <c r="EQI14" s="215"/>
      <c r="EQJ14" s="215"/>
      <c r="EQK14" s="215"/>
      <c r="EQL14" s="215"/>
      <c r="EQM14" s="215"/>
      <c r="EQN14" s="215"/>
      <c r="EQO14" s="215"/>
      <c r="EQP14" s="215"/>
      <c r="EQQ14" s="215"/>
      <c r="EQR14" s="215"/>
      <c r="EQS14" s="215"/>
      <c r="EQT14" s="215"/>
      <c r="EQU14" s="215"/>
      <c r="EQV14" s="215"/>
      <c r="EQW14" s="215"/>
      <c r="EQX14" s="215"/>
      <c r="EQY14" s="215"/>
      <c r="EQZ14" s="215"/>
      <c r="ERA14" s="215"/>
      <c r="ERB14" s="215"/>
      <c r="ERC14" s="215"/>
      <c r="ERD14" s="215"/>
      <c r="ERE14" s="215"/>
      <c r="ERF14" s="215"/>
      <c r="ERG14" s="215"/>
      <c r="ERH14" s="215"/>
      <c r="ERI14" s="215"/>
      <c r="ERJ14" s="215"/>
      <c r="ERK14" s="215"/>
      <c r="ERL14" s="215"/>
      <c r="ERM14" s="215"/>
      <c r="ERN14" s="215"/>
      <c r="ERO14" s="215"/>
      <c r="ERP14" s="215"/>
      <c r="ERQ14" s="215"/>
      <c r="ERR14" s="215"/>
      <c r="ERS14" s="215"/>
      <c r="ERT14" s="215"/>
      <c r="ERU14" s="215"/>
      <c r="ERV14" s="215"/>
      <c r="ERW14" s="215"/>
      <c r="ERX14" s="215"/>
      <c r="ERY14" s="215"/>
      <c r="ERZ14" s="215"/>
      <c r="ESA14" s="215"/>
      <c r="ESB14" s="215"/>
      <c r="ESC14" s="215"/>
      <c r="ESD14" s="215"/>
      <c r="ESE14" s="215"/>
      <c r="ESF14" s="215"/>
      <c r="ESG14" s="215"/>
      <c r="ESH14" s="215"/>
      <c r="ESI14" s="215"/>
      <c r="ESJ14" s="215"/>
      <c r="ESK14" s="215"/>
      <c r="ESL14" s="215"/>
      <c r="ESM14" s="215"/>
      <c r="ESN14" s="215"/>
      <c r="ESO14" s="215"/>
      <c r="ESP14" s="215"/>
      <c r="ESQ14" s="215"/>
      <c r="ESR14" s="215"/>
      <c r="ESS14" s="215"/>
      <c r="EST14" s="215"/>
      <c r="ESU14" s="215"/>
      <c r="ESV14" s="215"/>
      <c r="ESW14" s="215"/>
      <c r="ESX14" s="215"/>
      <c r="ESY14" s="215"/>
      <c r="ESZ14" s="215"/>
      <c r="ETA14" s="215"/>
      <c r="ETB14" s="215"/>
      <c r="ETC14" s="215"/>
      <c r="ETD14" s="215"/>
      <c r="ETE14" s="215"/>
      <c r="ETF14" s="215"/>
      <c r="ETG14" s="215"/>
      <c r="ETH14" s="215"/>
      <c r="ETI14" s="215"/>
      <c r="ETJ14" s="215"/>
      <c r="ETK14" s="215"/>
      <c r="ETL14" s="215"/>
      <c r="ETM14" s="215"/>
      <c r="ETN14" s="215"/>
      <c r="ETO14" s="215"/>
      <c r="ETP14" s="215"/>
      <c r="ETQ14" s="215"/>
      <c r="ETR14" s="215"/>
      <c r="ETS14" s="215"/>
      <c r="ETT14" s="215"/>
      <c r="ETU14" s="215"/>
      <c r="ETV14" s="215"/>
      <c r="ETW14" s="215"/>
      <c r="ETX14" s="215"/>
      <c r="ETY14" s="215"/>
      <c r="ETZ14" s="215"/>
      <c r="EUA14" s="215"/>
      <c r="EUB14" s="215"/>
      <c r="EUC14" s="215"/>
      <c r="EUD14" s="215"/>
      <c r="EUE14" s="215"/>
      <c r="EUF14" s="215"/>
      <c r="EUG14" s="215"/>
      <c r="EUH14" s="215"/>
      <c r="EUI14" s="215"/>
      <c r="EUJ14" s="215"/>
      <c r="EUK14" s="215"/>
      <c r="EUL14" s="215"/>
      <c r="EUM14" s="215"/>
      <c r="EUN14" s="215"/>
      <c r="EUO14" s="215"/>
      <c r="EUP14" s="215"/>
      <c r="EUQ14" s="215"/>
      <c r="EUR14" s="215"/>
      <c r="EUS14" s="215"/>
      <c r="EUT14" s="215"/>
      <c r="EUU14" s="215"/>
      <c r="EUV14" s="215"/>
      <c r="EUW14" s="215"/>
      <c r="EUX14" s="215"/>
      <c r="EUY14" s="215"/>
      <c r="EUZ14" s="215"/>
      <c r="EVA14" s="215"/>
      <c r="EVB14" s="215"/>
      <c r="EVC14" s="215"/>
      <c r="EVD14" s="215"/>
      <c r="EVE14" s="215"/>
      <c r="EVF14" s="215"/>
      <c r="EVG14" s="215"/>
      <c r="EVH14" s="215"/>
      <c r="EVI14" s="215"/>
      <c r="EVJ14" s="215"/>
      <c r="EVK14" s="215"/>
      <c r="EVL14" s="215"/>
      <c r="EVM14" s="215"/>
      <c r="EVN14" s="215"/>
      <c r="EVO14" s="215"/>
      <c r="EVP14" s="215"/>
      <c r="EVQ14" s="215"/>
      <c r="EVR14" s="215"/>
      <c r="EVS14" s="215"/>
      <c r="EVT14" s="215"/>
      <c r="EVU14" s="215"/>
      <c r="EVV14" s="215"/>
      <c r="EVW14" s="215"/>
      <c r="EVX14" s="215"/>
      <c r="EVY14" s="215"/>
      <c r="EVZ14" s="215"/>
      <c r="EWA14" s="215"/>
      <c r="EWB14" s="215"/>
      <c r="EWC14" s="215"/>
      <c r="EWD14" s="215"/>
      <c r="EWE14" s="215"/>
      <c r="EWF14" s="215"/>
      <c r="EWG14" s="215"/>
      <c r="EWH14" s="215"/>
      <c r="EWI14" s="215"/>
      <c r="EWJ14" s="215"/>
      <c r="EWK14" s="215"/>
      <c r="EWL14" s="215"/>
      <c r="EWM14" s="215"/>
      <c r="EWN14" s="215"/>
      <c r="EWO14" s="215"/>
      <c r="EWP14" s="215"/>
      <c r="EWQ14" s="215"/>
      <c r="EWR14" s="215"/>
      <c r="EWS14" s="215"/>
      <c r="EWT14" s="215"/>
      <c r="EWU14" s="215"/>
      <c r="EWV14" s="215"/>
      <c r="EWW14" s="215"/>
      <c r="EWX14" s="215"/>
      <c r="EWY14" s="215"/>
      <c r="EWZ14" s="215"/>
      <c r="EXA14" s="215"/>
      <c r="EXB14" s="215"/>
      <c r="EXC14" s="215"/>
      <c r="EXD14" s="215"/>
      <c r="EXE14" s="215"/>
      <c r="EXF14" s="215"/>
      <c r="EXG14" s="215"/>
      <c r="EXH14" s="215"/>
      <c r="EXI14" s="215"/>
      <c r="EXJ14" s="215"/>
      <c r="EXK14" s="215"/>
      <c r="EXL14" s="215"/>
      <c r="EXM14" s="215"/>
      <c r="EXN14" s="215"/>
      <c r="EXO14" s="215"/>
      <c r="EXP14" s="215"/>
      <c r="EXQ14" s="215"/>
      <c r="EXR14" s="215"/>
      <c r="EXS14" s="215"/>
      <c r="EXT14" s="215"/>
      <c r="EXU14" s="215"/>
      <c r="EXV14" s="215"/>
      <c r="EXW14" s="215"/>
      <c r="EXX14" s="215"/>
      <c r="EXY14" s="215"/>
      <c r="EXZ14" s="215"/>
      <c r="EYA14" s="215"/>
      <c r="EYB14" s="215"/>
      <c r="EYC14" s="215"/>
      <c r="EYD14" s="215"/>
      <c r="EYE14" s="215"/>
      <c r="EYF14" s="215"/>
      <c r="EYG14" s="215"/>
      <c r="EYH14" s="215"/>
      <c r="EYI14" s="215"/>
      <c r="EYJ14" s="215"/>
      <c r="EYK14" s="215"/>
      <c r="EYL14" s="215"/>
      <c r="EYM14" s="215"/>
      <c r="EYN14" s="215"/>
      <c r="EYO14" s="215"/>
      <c r="EYP14" s="215"/>
      <c r="EYQ14" s="215"/>
      <c r="EYR14" s="215"/>
      <c r="EYS14" s="215"/>
      <c r="EYT14" s="215"/>
      <c r="EYU14" s="215"/>
      <c r="EYV14" s="215"/>
      <c r="EYW14" s="215"/>
      <c r="EYX14" s="215"/>
      <c r="EYY14" s="215"/>
      <c r="EYZ14" s="215"/>
      <c r="EZA14" s="215"/>
      <c r="EZB14" s="215"/>
      <c r="EZC14" s="215"/>
      <c r="EZD14" s="215"/>
      <c r="EZE14" s="215"/>
      <c r="EZF14" s="215"/>
      <c r="EZG14" s="215"/>
      <c r="EZH14" s="215"/>
      <c r="EZI14" s="215"/>
      <c r="EZJ14" s="215"/>
      <c r="EZK14" s="215"/>
      <c r="EZL14" s="215"/>
      <c r="EZM14" s="215"/>
      <c r="EZN14" s="215"/>
      <c r="EZO14" s="215"/>
      <c r="EZP14" s="215"/>
      <c r="EZQ14" s="215"/>
      <c r="EZR14" s="215"/>
      <c r="EZS14" s="215"/>
      <c r="EZT14" s="215"/>
      <c r="EZU14" s="215"/>
      <c r="EZV14" s="215"/>
      <c r="EZW14" s="215"/>
      <c r="EZX14" s="215"/>
      <c r="EZY14" s="215"/>
      <c r="EZZ14" s="215"/>
      <c r="FAA14" s="215"/>
      <c r="FAB14" s="215"/>
      <c r="FAC14" s="215"/>
      <c r="FAD14" s="215"/>
      <c r="FAE14" s="215"/>
      <c r="FAF14" s="215"/>
      <c r="FAG14" s="215"/>
      <c r="FAH14" s="215"/>
      <c r="FAI14" s="215"/>
      <c r="FAJ14" s="215"/>
      <c r="FAK14" s="215"/>
      <c r="FAL14" s="215"/>
      <c r="FAM14" s="215"/>
      <c r="FAN14" s="215"/>
      <c r="FAO14" s="215"/>
      <c r="FAP14" s="215"/>
      <c r="FAQ14" s="215"/>
      <c r="FAR14" s="215"/>
      <c r="FAS14" s="215"/>
      <c r="FAT14" s="215"/>
      <c r="FAU14" s="215"/>
      <c r="FAV14" s="215"/>
      <c r="FAW14" s="215"/>
      <c r="FAX14" s="215"/>
      <c r="FAY14" s="215"/>
      <c r="FAZ14" s="215"/>
      <c r="FBA14" s="215"/>
      <c r="FBB14" s="215"/>
      <c r="FBC14" s="215"/>
      <c r="FBD14" s="215"/>
      <c r="FBE14" s="215"/>
      <c r="FBF14" s="215"/>
      <c r="FBG14" s="215"/>
      <c r="FBH14" s="215"/>
      <c r="FBI14" s="215"/>
      <c r="FBJ14" s="215"/>
      <c r="FBK14" s="215"/>
      <c r="FBL14" s="215"/>
      <c r="FBM14" s="215"/>
      <c r="FBN14" s="215"/>
      <c r="FBO14" s="215"/>
      <c r="FBP14" s="215"/>
      <c r="FBQ14" s="215"/>
      <c r="FBR14" s="215"/>
      <c r="FBS14" s="215"/>
      <c r="FBT14" s="215"/>
      <c r="FBU14" s="215"/>
      <c r="FBV14" s="215"/>
      <c r="FBW14" s="215"/>
      <c r="FBX14" s="215"/>
      <c r="FBY14" s="215"/>
      <c r="FBZ14" s="215"/>
      <c r="FCA14" s="215"/>
      <c r="FCB14" s="215"/>
      <c r="FCC14" s="215"/>
      <c r="FCD14" s="215"/>
      <c r="FCE14" s="215"/>
      <c r="FCF14" s="215"/>
      <c r="FCG14" s="215"/>
      <c r="FCH14" s="215"/>
      <c r="FCI14" s="215"/>
      <c r="FCJ14" s="215"/>
      <c r="FCK14" s="215"/>
      <c r="FCL14" s="215"/>
      <c r="FCM14" s="215"/>
      <c r="FCN14" s="215"/>
      <c r="FCO14" s="215"/>
      <c r="FCP14" s="215"/>
      <c r="FCQ14" s="215"/>
      <c r="FCR14" s="215"/>
      <c r="FCS14" s="215"/>
      <c r="FCT14" s="215"/>
      <c r="FCU14" s="215"/>
      <c r="FCV14" s="215"/>
      <c r="FCW14" s="215"/>
      <c r="FCX14" s="215"/>
      <c r="FCY14" s="215"/>
      <c r="FCZ14" s="215"/>
      <c r="FDA14" s="215"/>
      <c r="FDB14" s="215"/>
      <c r="FDC14" s="215"/>
      <c r="FDD14" s="215"/>
      <c r="FDE14" s="215"/>
      <c r="FDF14" s="215"/>
      <c r="FDG14" s="215"/>
      <c r="FDH14" s="215"/>
      <c r="FDI14" s="215"/>
      <c r="FDJ14" s="215"/>
      <c r="FDK14" s="215"/>
      <c r="FDL14" s="215"/>
      <c r="FDM14" s="215"/>
      <c r="FDN14" s="215"/>
      <c r="FDO14" s="215"/>
      <c r="FDP14" s="215"/>
      <c r="FDQ14" s="215"/>
      <c r="FDR14" s="215"/>
      <c r="FDS14" s="215"/>
      <c r="FDT14" s="215"/>
      <c r="FDU14" s="215"/>
      <c r="FDV14" s="215"/>
      <c r="FDW14" s="215"/>
      <c r="FDX14" s="215"/>
      <c r="FDY14" s="215"/>
      <c r="FDZ14" s="215"/>
      <c r="FEA14" s="215"/>
      <c r="FEB14" s="215"/>
      <c r="FEC14" s="215"/>
      <c r="FED14" s="215"/>
      <c r="FEE14" s="215"/>
      <c r="FEF14" s="215"/>
      <c r="FEG14" s="215"/>
      <c r="FEH14" s="215"/>
      <c r="FEI14" s="215"/>
      <c r="FEJ14" s="215"/>
      <c r="FEK14" s="215"/>
      <c r="FEL14" s="215"/>
      <c r="FEM14" s="215"/>
      <c r="FEN14" s="215"/>
      <c r="FEO14" s="215"/>
      <c r="FEP14" s="215"/>
      <c r="FEQ14" s="215"/>
      <c r="FER14" s="215"/>
      <c r="FES14" s="215"/>
      <c r="FET14" s="215"/>
      <c r="FEU14" s="215"/>
      <c r="FEV14" s="215"/>
      <c r="FEW14" s="215"/>
      <c r="FEX14" s="215"/>
      <c r="FEY14" s="215"/>
      <c r="FEZ14" s="215"/>
      <c r="FFA14" s="215"/>
      <c r="FFB14" s="215"/>
      <c r="FFC14" s="215"/>
      <c r="FFD14" s="215"/>
      <c r="FFE14" s="215"/>
      <c r="FFF14" s="215"/>
      <c r="FFG14" s="215"/>
      <c r="FFH14" s="215"/>
      <c r="FFI14" s="215"/>
      <c r="FFJ14" s="215"/>
      <c r="FFK14" s="215"/>
      <c r="FFL14" s="215"/>
      <c r="FFM14" s="215"/>
      <c r="FFN14" s="215"/>
      <c r="FFO14" s="215"/>
      <c r="FFP14" s="215"/>
      <c r="FFQ14" s="215"/>
      <c r="FFR14" s="215"/>
      <c r="FFS14" s="215"/>
      <c r="FFT14" s="215"/>
      <c r="FFU14" s="215"/>
      <c r="FFV14" s="215"/>
      <c r="FFW14" s="215"/>
      <c r="FFX14" s="215"/>
      <c r="FFY14" s="215"/>
      <c r="FFZ14" s="215"/>
      <c r="FGA14" s="215"/>
      <c r="FGB14" s="215"/>
      <c r="FGC14" s="215"/>
      <c r="FGD14" s="215"/>
      <c r="FGE14" s="215"/>
      <c r="FGF14" s="215"/>
      <c r="FGG14" s="215"/>
      <c r="FGH14" s="215"/>
      <c r="FGI14" s="215"/>
      <c r="FGJ14" s="215"/>
      <c r="FGK14" s="215"/>
      <c r="FGL14" s="215"/>
      <c r="FGM14" s="215"/>
      <c r="FGN14" s="215"/>
      <c r="FGO14" s="215"/>
      <c r="FGP14" s="215"/>
      <c r="FGQ14" s="215"/>
      <c r="FGR14" s="215"/>
      <c r="FGS14" s="215"/>
      <c r="FGT14" s="215"/>
      <c r="FGU14" s="215"/>
      <c r="FGV14" s="215"/>
      <c r="FGW14" s="215"/>
      <c r="FGX14" s="215"/>
      <c r="FGY14" s="215"/>
      <c r="FGZ14" s="215"/>
      <c r="FHA14" s="215"/>
      <c r="FHB14" s="215"/>
      <c r="FHC14" s="215"/>
      <c r="FHD14" s="215"/>
      <c r="FHE14" s="215"/>
      <c r="FHF14" s="215"/>
      <c r="FHG14" s="215"/>
      <c r="FHH14" s="215"/>
      <c r="FHI14" s="215"/>
      <c r="FHJ14" s="215"/>
      <c r="FHK14" s="215"/>
      <c r="FHL14" s="215"/>
      <c r="FHM14" s="215"/>
      <c r="FHN14" s="215"/>
      <c r="FHO14" s="215"/>
      <c r="FHP14" s="215"/>
      <c r="FHQ14" s="215"/>
      <c r="FHR14" s="215"/>
      <c r="FHS14" s="215"/>
      <c r="FHT14" s="215"/>
      <c r="FHU14" s="215"/>
      <c r="FHV14" s="215"/>
      <c r="FHW14" s="215"/>
      <c r="FHX14" s="215"/>
      <c r="FHY14" s="215"/>
      <c r="FHZ14" s="215"/>
      <c r="FIA14" s="215"/>
      <c r="FIB14" s="215"/>
      <c r="FIC14" s="215"/>
      <c r="FID14" s="215"/>
      <c r="FIE14" s="215"/>
      <c r="FIF14" s="215"/>
      <c r="FIG14" s="215"/>
      <c r="FIH14" s="215"/>
      <c r="FII14" s="215"/>
      <c r="FIJ14" s="215"/>
      <c r="FIK14" s="215"/>
      <c r="FIL14" s="215"/>
      <c r="FIM14" s="215"/>
      <c r="FIN14" s="215"/>
      <c r="FIO14" s="215"/>
      <c r="FIP14" s="215"/>
      <c r="FIQ14" s="215"/>
      <c r="FIR14" s="215"/>
      <c r="FIS14" s="215"/>
      <c r="FIT14" s="215"/>
      <c r="FIU14" s="215"/>
      <c r="FIV14" s="215"/>
      <c r="FIW14" s="215"/>
      <c r="FIX14" s="215"/>
      <c r="FIY14" s="215"/>
      <c r="FIZ14" s="215"/>
      <c r="FJA14" s="215"/>
      <c r="FJB14" s="215"/>
      <c r="FJC14" s="215"/>
      <c r="FJD14" s="215"/>
      <c r="FJE14" s="215"/>
      <c r="FJF14" s="215"/>
      <c r="FJG14" s="215"/>
      <c r="FJH14" s="215"/>
      <c r="FJI14" s="215"/>
      <c r="FJJ14" s="215"/>
      <c r="FJK14" s="215"/>
      <c r="FJL14" s="215"/>
      <c r="FJM14" s="215"/>
      <c r="FJN14" s="215"/>
      <c r="FJO14" s="215"/>
      <c r="FJP14" s="215"/>
      <c r="FJQ14" s="215"/>
      <c r="FJR14" s="215"/>
      <c r="FJS14" s="215"/>
      <c r="FJT14" s="215"/>
      <c r="FJU14" s="215"/>
      <c r="FJV14" s="215"/>
      <c r="FJW14" s="215"/>
      <c r="FJX14" s="215"/>
      <c r="FJY14" s="215"/>
      <c r="FJZ14" s="215"/>
      <c r="FKA14" s="215"/>
      <c r="FKB14" s="215"/>
      <c r="FKC14" s="215"/>
      <c r="FKD14" s="215"/>
      <c r="FKE14" s="215"/>
      <c r="FKF14" s="215"/>
      <c r="FKG14" s="215"/>
      <c r="FKH14" s="215"/>
      <c r="FKI14" s="215"/>
      <c r="FKJ14" s="215"/>
      <c r="FKK14" s="215"/>
      <c r="FKL14" s="215"/>
      <c r="FKM14" s="215"/>
      <c r="FKN14" s="215"/>
      <c r="FKO14" s="215"/>
      <c r="FKP14" s="215"/>
      <c r="FKQ14" s="215"/>
      <c r="FKR14" s="215"/>
      <c r="FKS14" s="215"/>
      <c r="FKT14" s="215"/>
      <c r="FKU14" s="215"/>
      <c r="FKV14" s="215"/>
      <c r="FKW14" s="215"/>
      <c r="FKX14" s="215"/>
      <c r="FKY14" s="215"/>
      <c r="FKZ14" s="215"/>
      <c r="FLA14" s="215"/>
      <c r="FLB14" s="215"/>
      <c r="FLC14" s="215"/>
      <c r="FLD14" s="215"/>
      <c r="FLE14" s="215"/>
      <c r="FLF14" s="215"/>
      <c r="FLG14" s="215"/>
      <c r="FLH14" s="215"/>
      <c r="FLI14" s="215"/>
      <c r="FLJ14" s="215"/>
      <c r="FLK14" s="215"/>
      <c r="FLL14" s="215"/>
      <c r="FLM14" s="215"/>
      <c r="FLN14" s="215"/>
      <c r="FLO14" s="215"/>
      <c r="FLP14" s="215"/>
      <c r="FLQ14" s="215"/>
      <c r="FLR14" s="215"/>
      <c r="FLS14" s="215"/>
      <c r="FLT14" s="215"/>
      <c r="FLU14" s="215"/>
      <c r="FLV14" s="215"/>
      <c r="FLW14" s="215"/>
      <c r="FLX14" s="215"/>
      <c r="FLY14" s="215"/>
      <c r="FLZ14" s="215"/>
      <c r="FMA14" s="215"/>
      <c r="FMB14" s="215"/>
      <c r="FMC14" s="215"/>
      <c r="FMD14" s="215"/>
      <c r="FME14" s="215"/>
      <c r="FMF14" s="215"/>
      <c r="FMG14" s="215"/>
      <c r="FMH14" s="215"/>
      <c r="FMI14" s="215"/>
      <c r="FMJ14" s="215"/>
      <c r="FMK14" s="215"/>
      <c r="FML14" s="215"/>
      <c r="FMM14" s="215"/>
      <c r="FMN14" s="215"/>
      <c r="FMO14" s="215"/>
      <c r="FMP14" s="215"/>
      <c r="FMQ14" s="215"/>
      <c r="FMR14" s="215"/>
      <c r="FMS14" s="215"/>
      <c r="FMT14" s="215"/>
      <c r="FMU14" s="215"/>
      <c r="FMV14" s="215"/>
      <c r="FMW14" s="215"/>
      <c r="FMX14" s="215"/>
      <c r="FMY14" s="215"/>
      <c r="FMZ14" s="215"/>
      <c r="FNA14" s="215"/>
      <c r="FNB14" s="215"/>
      <c r="FNC14" s="215"/>
      <c r="FND14" s="215"/>
      <c r="FNE14" s="215"/>
      <c r="FNF14" s="215"/>
      <c r="FNG14" s="215"/>
      <c r="FNH14" s="215"/>
      <c r="FNI14" s="215"/>
      <c r="FNJ14" s="215"/>
      <c r="FNK14" s="215"/>
      <c r="FNL14" s="215"/>
      <c r="FNM14" s="215"/>
      <c r="FNN14" s="215"/>
      <c r="FNO14" s="215"/>
      <c r="FNP14" s="215"/>
      <c r="FNQ14" s="215"/>
      <c r="FNR14" s="215"/>
      <c r="FNS14" s="215"/>
      <c r="FNT14" s="215"/>
      <c r="FNU14" s="215"/>
      <c r="FNV14" s="215"/>
      <c r="FNW14" s="215"/>
      <c r="FNX14" s="215"/>
      <c r="FNY14" s="215"/>
      <c r="FNZ14" s="215"/>
      <c r="FOA14" s="215"/>
      <c r="FOB14" s="215"/>
      <c r="FOC14" s="215"/>
      <c r="FOD14" s="215"/>
      <c r="FOE14" s="215"/>
      <c r="FOF14" s="215"/>
      <c r="FOG14" s="215"/>
      <c r="FOH14" s="215"/>
      <c r="FOI14" s="215"/>
      <c r="FOJ14" s="215"/>
      <c r="FOK14" s="215"/>
      <c r="FOL14" s="215"/>
      <c r="FOM14" s="215"/>
      <c r="FON14" s="215"/>
      <c r="FOO14" s="215"/>
      <c r="FOP14" s="215"/>
      <c r="FOQ14" s="215"/>
      <c r="FOR14" s="215"/>
      <c r="FOS14" s="215"/>
      <c r="FOT14" s="215"/>
      <c r="FOU14" s="215"/>
      <c r="FOV14" s="215"/>
      <c r="FOW14" s="215"/>
      <c r="FOX14" s="215"/>
      <c r="FOY14" s="215"/>
      <c r="FOZ14" s="215"/>
      <c r="FPA14" s="215"/>
      <c r="FPB14" s="215"/>
      <c r="FPC14" s="215"/>
      <c r="FPD14" s="215"/>
      <c r="FPE14" s="215"/>
      <c r="FPF14" s="215"/>
      <c r="FPG14" s="215"/>
      <c r="FPH14" s="215"/>
      <c r="FPI14" s="215"/>
      <c r="FPJ14" s="215"/>
      <c r="FPK14" s="215"/>
      <c r="FPL14" s="215"/>
      <c r="FPM14" s="215"/>
      <c r="FPN14" s="215"/>
      <c r="FPO14" s="215"/>
      <c r="FPP14" s="215"/>
      <c r="FPQ14" s="215"/>
      <c r="FPR14" s="215"/>
      <c r="FPS14" s="215"/>
      <c r="FPT14" s="215"/>
      <c r="FPU14" s="215"/>
      <c r="FPV14" s="215"/>
      <c r="FPW14" s="215"/>
      <c r="FPX14" s="215"/>
      <c r="FPY14" s="215"/>
      <c r="FPZ14" s="215"/>
      <c r="FQA14" s="215"/>
      <c r="FQB14" s="215"/>
      <c r="FQC14" s="215"/>
      <c r="FQD14" s="215"/>
      <c r="FQE14" s="215"/>
      <c r="FQF14" s="215"/>
      <c r="FQG14" s="215"/>
      <c r="FQH14" s="215"/>
      <c r="FQI14" s="215"/>
      <c r="FQJ14" s="215"/>
      <c r="FQK14" s="215"/>
      <c r="FQL14" s="215"/>
      <c r="FQM14" s="215"/>
      <c r="FQN14" s="215"/>
      <c r="FQO14" s="215"/>
      <c r="FQP14" s="215"/>
      <c r="FQQ14" s="215"/>
      <c r="FQR14" s="215"/>
      <c r="FQS14" s="215"/>
      <c r="FQT14" s="215"/>
      <c r="FQU14" s="215"/>
      <c r="FQV14" s="215"/>
      <c r="FQW14" s="215"/>
      <c r="FQX14" s="215"/>
      <c r="FQY14" s="215"/>
      <c r="FQZ14" s="215"/>
      <c r="FRA14" s="215"/>
      <c r="FRB14" s="215"/>
      <c r="FRC14" s="215"/>
      <c r="FRD14" s="215"/>
      <c r="FRE14" s="215"/>
      <c r="FRF14" s="215"/>
      <c r="FRG14" s="215"/>
      <c r="FRH14" s="215"/>
      <c r="FRI14" s="215"/>
      <c r="FRJ14" s="215"/>
      <c r="FRK14" s="215"/>
      <c r="FRL14" s="215"/>
      <c r="FRM14" s="215"/>
      <c r="FRN14" s="215"/>
      <c r="FRO14" s="215"/>
      <c r="FRP14" s="215"/>
      <c r="FRQ14" s="215"/>
      <c r="FRR14" s="215"/>
      <c r="FRS14" s="215"/>
      <c r="FRT14" s="215"/>
      <c r="FRU14" s="215"/>
      <c r="FRV14" s="215"/>
      <c r="FRW14" s="215"/>
      <c r="FRX14" s="215"/>
      <c r="FRY14" s="215"/>
      <c r="FRZ14" s="215"/>
      <c r="FSA14" s="215"/>
      <c r="FSB14" s="215"/>
      <c r="FSC14" s="215"/>
      <c r="FSD14" s="215"/>
      <c r="FSE14" s="215"/>
      <c r="FSF14" s="215"/>
      <c r="FSG14" s="215"/>
      <c r="FSH14" s="215"/>
      <c r="FSI14" s="215"/>
      <c r="FSJ14" s="215"/>
      <c r="FSK14" s="215"/>
      <c r="FSL14" s="215"/>
      <c r="FSM14" s="215"/>
      <c r="FSN14" s="215"/>
      <c r="FSO14" s="215"/>
      <c r="FSP14" s="215"/>
      <c r="FSQ14" s="215"/>
      <c r="FSR14" s="215"/>
      <c r="FSS14" s="215"/>
      <c r="FST14" s="215"/>
      <c r="FSU14" s="215"/>
      <c r="FSV14" s="215"/>
      <c r="FSW14" s="215"/>
      <c r="FSX14" s="215"/>
      <c r="FSY14" s="215"/>
      <c r="FSZ14" s="215"/>
      <c r="FTA14" s="215"/>
      <c r="FTB14" s="215"/>
      <c r="FTC14" s="215"/>
      <c r="FTD14" s="215"/>
      <c r="FTE14" s="215"/>
      <c r="FTF14" s="215"/>
      <c r="FTG14" s="215"/>
      <c r="FTH14" s="215"/>
      <c r="FTI14" s="215"/>
      <c r="FTJ14" s="215"/>
      <c r="FTK14" s="215"/>
      <c r="FTL14" s="215"/>
      <c r="FTM14" s="215"/>
      <c r="FTN14" s="215"/>
      <c r="FTO14" s="215"/>
      <c r="FTP14" s="215"/>
      <c r="FTQ14" s="215"/>
      <c r="FTR14" s="215"/>
      <c r="FTS14" s="215"/>
      <c r="FTT14" s="215"/>
      <c r="FTU14" s="215"/>
      <c r="FTV14" s="215"/>
      <c r="FTW14" s="215"/>
      <c r="FTX14" s="215"/>
      <c r="FTY14" s="215"/>
      <c r="FTZ14" s="215"/>
      <c r="FUA14" s="215"/>
      <c r="FUB14" s="215"/>
      <c r="FUC14" s="215"/>
      <c r="FUD14" s="215"/>
      <c r="FUE14" s="215"/>
      <c r="FUF14" s="215"/>
      <c r="FUG14" s="215"/>
      <c r="FUH14" s="215"/>
      <c r="FUI14" s="215"/>
      <c r="FUJ14" s="215"/>
      <c r="FUK14" s="215"/>
      <c r="FUL14" s="215"/>
      <c r="FUM14" s="215"/>
      <c r="FUN14" s="215"/>
      <c r="FUO14" s="215"/>
      <c r="FUP14" s="215"/>
      <c r="FUQ14" s="215"/>
      <c r="FUR14" s="215"/>
      <c r="FUS14" s="215"/>
      <c r="FUT14" s="215"/>
      <c r="FUU14" s="215"/>
      <c r="FUV14" s="215"/>
      <c r="FUW14" s="215"/>
      <c r="FUX14" s="215"/>
      <c r="FUY14" s="215"/>
      <c r="FUZ14" s="215"/>
      <c r="FVA14" s="215"/>
      <c r="FVB14" s="215"/>
      <c r="FVC14" s="215"/>
      <c r="FVD14" s="215"/>
      <c r="FVE14" s="215"/>
      <c r="FVF14" s="215"/>
      <c r="FVG14" s="215"/>
      <c r="FVH14" s="215"/>
      <c r="FVI14" s="215"/>
      <c r="FVJ14" s="215"/>
      <c r="FVK14" s="215"/>
      <c r="FVL14" s="215"/>
      <c r="FVM14" s="215"/>
      <c r="FVN14" s="215"/>
      <c r="FVO14" s="215"/>
      <c r="FVP14" s="215"/>
      <c r="FVQ14" s="215"/>
      <c r="FVR14" s="215"/>
      <c r="FVS14" s="215"/>
      <c r="FVT14" s="215"/>
      <c r="FVU14" s="215"/>
      <c r="FVV14" s="215"/>
      <c r="FVW14" s="215"/>
      <c r="FVX14" s="215"/>
      <c r="FVY14" s="215"/>
      <c r="FVZ14" s="215"/>
      <c r="FWA14" s="215"/>
      <c r="FWB14" s="215"/>
      <c r="FWC14" s="215"/>
      <c r="FWD14" s="215"/>
      <c r="FWE14" s="215"/>
      <c r="FWF14" s="215"/>
      <c r="FWG14" s="215"/>
      <c r="FWH14" s="215"/>
      <c r="FWI14" s="215"/>
      <c r="FWJ14" s="215"/>
      <c r="FWK14" s="215"/>
      <c r="FWL14" s="215"/>
      <c r="FWM14" s="215"/>
      <c r="FWN14" s="215"/>
      <c r="FWO14" s="215"/>
      <c r="FWP14" s="215"/>
      <c r="FWQ14" s="215"/>
      <c r="FWR14" s="215"/>
      <c r="FWS14" s="215"/>
      <c r="FWT14" s="215"/>
      <c r="FWU14" s="215"/>
      <c r="FWV14" s="215"/>
      <c r="FWW14" s="215"/>
      <c r="FWX14" s="215"/>
      <c r="FWY14" s="215"/>
      <c r="FWZ14" s="215"/>
      <c r="FXA14" s="215"/>
      <c r="FXB14" s="215"/>
      <c r="FXC14" s="215"/>
      <c r="FXD14" s="215"/>
      <c r="FXE14" s="215"/>
      <c r="FXF14" s="215"/>
      <c r="FXG14" s="215"/>
      <c r="FXH14" s="215"/>
      <c r="FXI14" s="215"/>
      <c r="FXJ14" s="215"/>
      <c r="FXK14" s="215"/>
      <c r="FXL14" s="215"/>
      <c r="FXM14" s="215"/>
      <c r="FXN14" s="215"/>
      <c r="FXO14" s="215"/>
      <c r="FXP14" s="215"/>
      <c r="FXQ14" s="215"/>
      <c r="FXR14" s="215"/>
      <c r="FXS14" s="215"/>
      <c r="FXT14" s="215"/>
      <c r="FXU14" s="215"/>
      <c r="FXV14" s="215"/>
      <c r="FXW14" s="215"/>
      <c r="FXX14" s="215"/>
      <c r="FXY14" s="215"/>
      <c r="FXZ14" s="215"/>
      <c r="FYA14" s="215"/>
      <c r="FYB14" s="215"/>
      <c r="FYC14" s="215"/>
      <c r="FYD14" s="215"/>
      <c r="FYE14" s="215"/>
      <c r="FYF14" s="215"/>
      <c r="FYG14" s="215"/>
      <c r="FYH14" s="215"/>
      <c r="FYI14" s="215"/>
      <c r="FYJ14" s="215"/>
      <c r="FYK14" s="215"/>
      <c r="FYL14" s="215"/>
      <c r="FYM14" s="215"/>
      <c r="FYN14" s="215"/>
      <c r="FYO14" s="215"/>
      <c r="FYP14" s="215"/>
      <c r="FYQ14" s="215"/>
      <c r="FYR14" s="215"/>
      <c r="FYS14" s="215"/>
      <c r="FYT14" s="215"/>
      <c r="FYU14" s="215"/>
      <c r="FYV14" s="215"/>
      <c r="FYW14" s="215"/>
      <c r="FYX14" s="215"/>
      <c r="FYY14" s="215"/>
      <c r="FYZ14" s="215"/>
      <c r="FZA14" s="215"/>
      <c r="FZB14" s="215"/>
      <c r="FZC14" s="215"/>
      <c r="FZD14" s="215"/>
      <c r="FZE14" s="215"/>
      <c r="FZF14" s="215"/>
      <c r="FZG14" s="215"/>
      <c r="FZH14" s="215"/>
      <c r="FZI14" s="215"/>
      <c r="FZJ14" s="215"/>
      <c r="FZK14" s="215"/>
      <c r="FZL14" s="215"/>
      <c r="FZM14" s="215"/>
      <c r="FZN14" s="215"/>
      <c r="FZO14" s="215"/>
      <c r="FZP14" s="215"/>
      <c r="FZQ14" s="215"/>
      <c r="FZR14" s="215"/>
      <c r="FZS14" s="215"/>
      <c r="FZT14" s="215"/>
      <c r="FZU14" s="215"/>
      <c r="FZV14" s="215"/>
      <c r="FZW14" s="215"/>
      <c r="FZX14" s="215"/>
      <c r="FZY14" s="215"/>
      <c r="FZZ14" s="215"/>
      <c r="GAA14" s="215"/>
      <c r="GAB14" s="215"/>
      <c r="GAC14" s="215"/>
      <c r="GAD14" s="215"/>
      <c r="GAE14" s="215"/>
      <c r="GAF14" s="215"/>
      <c r="GAG14" s="215"/>
      <c r="GAH14" s="215"/>
      <c r="GAI14" s="215"/>
      <c r="GAJ14" s="215"/>
      <c r="GAK14" s="215"/>
      <c r="GAL14" s="215"/>
      <c r="GAM14" s="215"/>
      <c r="GAN14" s="215"/>
      <c r="GAO14" s="215"/>
      <c r="GAP14" s="215"/>
      <c r="GAQ14" s="215"/>
      <c r="GAR14" s="215"/>
      <c r="GAS14" s="215"/>
      <c r="GAT14" s="215"/>
      <c r="GAU14" s="215"/>
      <c r="GAV14" s="215"/>
      <c r="GAW14" s="215"/>
      <c r="GAX14" s="215"/>
      <c r="GAY14" s="215"/>
      <c r="GAZ14" s="215"/>
      <c r="GBA14" s="215"/>
      <c r="GBB14" s="215"/>
      <c r="GBC14" s="215"/>
      <c r="GBD14" s="215"/>
      <c r="GBE14" s="215"/>
      <c r="GBF14" s="215"/>
      <c r="GBG14" s="215"/>
      <c r="GBH14" s="215"/>
      <c r="GBI14" s="215"/>
      <c r="GBJ14" s="215"/>
      <c r="GBK14" s="215"/>
      <c r="GBL14" s="215"/>
      <c r="GBM14" s="215"/>
      <c r="GBN14" s="215"/>
      <c r="GBO14" s="215"/>
      <c r="GBP14" s="215"/>
      <c r="GBQ14" s="215"/>
      <c r="GBR14" s="215"/>
      <c r="GBS14" s="215"/>
      <c r="GBT14" s="215"/>
      <c r="GBU14" s="215"/>
      <c r="GBV14" s="215"/>
      <c r="GBW14" s="215"/>
      <c r="GBX14" s="215"/>
      <c r="GBY14" s="215"/>
      <c r="GBZ14" s="215"/>
      <c r="GCA14" s="215"/>
      <c r="GCB14" s="215"/>
      <c r="GCC14" s="215"/>
      <c r="GCD14" s="215"/>
      <c r="GCE14" s="215"/>
      <c r="GCF14" s="215"/>
      <c r="GCG14" s="215"/>
      <c r="GCH14" s="215"/>
      <c r="GCI14" s="215"/>
      <c r="GCJ14" s="215"/>
      <c r="GCK14" s="215"/>
      <c r="GCL14" s="215"/>
      <c r="GCM14" s="215"/>
      <c r="GCN14" s="215"/>
      <c r="GCO14" s="215"/>
      <c r="GCP14" s="215"/>
      <c r="GCQ14" s="215"/>
      <c r="GCR14" s="215"/>
      <c r="GCS14" s="215"/>
      <c r="GCT14" s="215"/>
      <c r="GCU14" s="215"/>
      <c r="GCV14" s="215"/>
      <c r="GCW14" s="215"/>
      <c r="GCX14" s="215"/>
      <c r="GCY14" s="215"/>
      <c r="GCZ14" s="215"/>
      <c r="GDA14" s="215"/>
      <c r="GDB14" s="215"/>
      <c r="GDC14" s="215"/>
      <c r="GDD14" s="215"/>
      <c r="GDE14" s="215"/>
      <c r="GDF14" s="215"/>
      <c r="GDG14" s="215"/>
      <c r="GDH14" s="215"/>
      <c r="GDI14" s="215"/>
      <c r="GDJ14" s="215"/>
      <c r="GDK14" s="215"/>
      <c r="GDL14" s="215"/>
      <c r="GDM14" s="215"/>
      <c r="GDN14" s="215"/>
      <c r="GDO14" s="215"/>
      <c r="GDP14" s="215"/>
      <c r="GDQ14" s="215"/>
      <c r="GDR14" s="215"/>
      <c r="GDS14" s="215"/>
      <c r="GDT14" s="215"/>
      <c r="GDU14" s="215"/>
      <c r="GDV14" s="215"/>
      <c r="GDW14" s="215"/>
      <c r="GDX14" s="215"/>
      <c r="GDY14" s="215"/>
      <c r="GDZ14" s="215"/>
      <c r="GEA14" s="215"/>
      <c r="GEB14" s="215"/>
      <c r="GEC14" s="215"/>
      <c r="GED14" s="215"/>
      <c r="GEE14" s="215"/>
      <c r="GEF14" s="215"/>
      <c r="GEG14" s="215"/>
      <c r="GEH14" s="215"/>
      <c r="GEI14" s="215"/>
      <c r="GEJ14" s="215"/>
      <c r="GEK14" s="215"/>
      <c r="GEL14" s="215"/>
      <c r="GEM14" s="215"/>
      <c r="GEN14" s="215"/>
      <c r="GEO14" s="215"/>
      <c r="GEP14" s="215"/>
      <c r="GEQ14" s="215"/>
      <c r="GER14" s="215"/>
      <c r="GES14" s="215"/>
      <c r="GET14" s="215"/>
      <c r="GEU14" s="215"/>
      <c r="GEV14" s="215"/>
      <c r="GEW14" s="215"/>
      <c r="GEX14" s="215"/>
      <c r="GEY14" s="215"/>
      <c r="GEZ14" s="215"/>
      <c r="GFA14" s="215"/>
      <c r="GFB14" s="215"/>
      <c r="GFC14" s="215"/>
      <c r="GFD14" s="215"/>
      <c r="GFE14" s="215"/>
      <c r="GFF14" s="215"/>
      <c r="GFG14" s="215"/>
      <c r="GFH14" s="215"/>
      <c r="GFI14" s="215"/>
      <c r="GFJ14" s="215"/>
      <c r="GFK14" s="215"/>
      <c r="GFL14" s="215"/>
      <c r="GFM14" s="215"/>
      <c r="GFN14" s="215"/>
      <c r="GFO14" s="215"/>
      <c r="GFP14" s="215"/>
      <c r="GFQ14" s="215"/>
      <c r="GFR14" s="215"/>
      <c r="GFS14" s="215"/>
      <c r="GFT14" s="215"/>
      <c r="GFU14" s="215"/>
      <c r="GFV14" s="215"/>
      <c r="GFW14" s="215"/>
      <c r="GFX14" s="215"/>
      <c r="GFY14" s="215"/>
      <c r="GFZ14" s="215"/>
      <c r="GGA14" s="215"/>
      <c r="GGB14" s="215"/>
      <c r="GGC14" s="215"/>
      <c r="GGD14" s="215"/>
      <c r="GGE14" s="215"/>
      <c r="GGF14" s="215"/>
      <c r="GGG14" s="215"/>
      <c r="GGH14" s="215"/>
      <c r="GGI14" s="215"/>
      <c r="GGJ14" s="215"/>
      <c r="GGK14" s="215"/>
      <c r="GGL14" s="215"/>
      <c r="GGM14" s="215"/>
      <c r="GGN14" s="215"/>
      <c r="GGO14" s="215"/>
      <c r="GGP14" s="215"/>
      <c r="GGQ14" s="215"/>
      <c r="GGR14" s="215"/>
      <c r="GGS14" s="215"/>
      <c r="GGT14" s="215"/>
      <c r="GGU14" s="215"/>
      <c r="GGV14" s="215"/>
      <c r="GGW14" s="215"/>
      <c r="GGX14" s="215"/>
      <c r="GGY14" s="215"/>
      <c r="GGZ14" s="215"/>
      <c r="GHA14" s="215"/>
      <c r="GHB14" s="215"/>
      <c r="GHC14" s="215"/>
      <c r="GHD14" s="215"/>
      <c r="GHE14" s="215"/>
      <c r="GHF14" s="215"/>
      <c r="GHG14" s="215"/>
      <c r="GHH14" s="215"/>
      <c r="GHI14" s="215"/>
      <c r="GHJ14" s="215"/>
      <c r="GHK14" s="215"/>
      <c r="GHL14" s="215"/>
      <c r="GHM14" s="215"/>
      <c r="GHN14" s="215"/>
      <c r="GHO14" s="215"/>
      <c r="GHP14" s="215"/>
      <c r="GHQ14" s="215"/>
      <c r="GHR14" s="215"/>
      <c r="GHS14" s="215"/>
      <c r="GHT14" s="215"/>
      <c r="GHU14" s="215"/>
      <c r="GHV14" s="215"/>
      <c r="GHW14" s="215"/>
      <c r="GHX14" s="215"/>
      <c r="GHY14" s="215"/>
      <c r="GHZ14" s="215"/>
      <c r="GIA14" s="215"/>
      <c r="GIB14" s="215"/>
      <c r="GIC14" s="215"/>
      <c r="GID14" s="215"/>
      <c r="GIE14" s="215"/>
      <c r="GIF14" s="215"/>
      <c r="GIG14" s="215"/>
      <c r="GIH14" s="215"/>
      <c r="GII14" s="215"/>
      <c r="GIJ14" s="215"/>
      <c r="GIK14" s="215"/>
      <c r="GIL14" s="215"/>
      <c r="GIM14" s="215"/>
      <c r="GIN14" s="215"/>
      <c r="GIO14" s="215"/>
      <c r="GIP14" s="215"/>
      <c r="GIQ14" s="215"/>
      <c r="GIR14" s="215"/>
      <c r="GIS14" s="215"/>
      <c r="GIT14" s="215"/>
      <c r="GIU14" s="215"/>
      <c r="GIV14" s="215"/>
      <c r="GIW14" s="215"/>
      <c r="GIX14" s="215"/>
      <c r="GIY14" s="215"/>
      <c r="GIZ14" s="215"/>
      <c r="GJA14" s="215"/>
      <c r="GJB14" s="215"/>
      <c r="GJC14" s="215"/>
      <c r="GJD14" s="215"/>
      <c r="GJE14" s="215"/>
      <c r="GJF14" s="215"/>
      <c r="GJG14" s="215"/>
      <c r="GJH14" s="215"/>
      <c r="GJI14" s="215"/>
      <c r="GJJ14" s="215"/>
      <c r="GJK14" s="215"/>
      <c r="GJL14" s="215"/>
      <c r="GJM14" s="215"/>
      <c r="GJN14" s="215"/>
      <c r="GJO14" s="215"/>
      <c r="GJP14" s="215"/>
      <c r="GJQ14" s="215"/>
      <c r="GJR14" s="215"/>
      <c r="GJS14" s="215"/>
      <c r="GJT14" s="215"/>
      <c r="GJU14" s="215"/>
      <c r="GJV14" s="215"/>
      <c r="GJW14" s="215"/>
      <c r="GJX14" s="215"/>
      <c r="GJY14" s="215"/>
      <c r="GJZ14" s="215"/>
      <c r="GKA14" s="215"/>
      <c r="GKB14" s="215"/>
      <c r="GKC14" s="215"/>
      <c r="GKD14" s="215"/>
      <c r="GKE14" s="215"/>
      <c r="GKF14" s="215"/>
      <c r="GKG14" s="215"/>
      <c r="GKH14" s="215"/>
      <c r="GKI14" s="215"/>
      <c r="GKJ14" s="215"/>
      <c r="GKK14" s="215"/>
      <c r="GKL14" s="215"/>
      <c r="GKM14" s="215"/>
      <c r="GKN14" s="215"/>
      <c r="GKO14" s="215"/>
      <c r="GKP14" s="215"/>
      <c r="GKQ14" s="215"/>
      <c r="GKR14" s="215"/>
      <c r="GKS14" s="215"/>
      <c r="GKT14" s="215"/>
      <c r="GKU14" s="215"/>
      <c r="GKV14" s="215"/>
      <c r="GKW14" s="215"/>
      <c r="GKX14" s="215"/>
      <c r="GKY14" s="215"/>
      <c r="GKZ14" s="215"/>
      <c r="GLA14" s="215"/>
      <c r="GLB14" s="215"/>
      <c r="GLC14" s="215"/>
      <c r="GLD14" s="215"/>
      <c r="GLE14" s="215"/>
      <c r="GLF14" s="215"/>
      <c r="GLG14" s="215"/>
      <c r="GLH14" s="215"/>
      <c r="GLI14" s="215"/>
      <c r="GLJ14" s="215"/>
      <c r="GLK14" s="215"/>
      <c r="GLL14" s="215"/>
      <c r="GLM14" s="215"/>
      <c r="GLN14" s="215"/>
      <c r="GLO14" s="215"/>
      <c r="GLP14" s="215"/>
      <c r="GLQ14" s="215"/>
      <c r="GLR14" s="215"/>
      <c r="GLS14" s="215"/>
      <c r="GLT14" s="215"/>
      <c r="GLU14" s="215"/>
      <c r="GLV14" s="215"/>
      <c r="GLW14" s="215"/>
      <c r="GLX14" s="215"/>
      <c r="GLY14" s="215"/>
      <c r="GLZ14" s="215"/>
      <c r="GMA14" s="215"/>
      <c r="GMB14" s="215"/>
      <c r="GMC14" s="215"/>
      <c r="GMD14" s="215"/>
      <c r="GME14" s="215"/>
      <c r="GMF14" s="215"/>
      <c r="GMG14" s="215"/>
      <c r="GMH14" s="215"/>
      <c r="GMI14" s="215"/>
      <c r="GMJ14" s="215"/>
      <c r="GMK14" s="215"/>
      <c r="GML14" s="215"/>
      <c r="GMM14" s="215"/>
      <c r="GMN14" s="215"/>
      <c r="GMO14" s="215"/>
      <c r="GMP14" s="215"/>
      <c r="GMQ14" s="215"/>
      <c r="GMR14" s="215"/>
      <c r="GMS14" s="215"/>
      <c r="GMT14" s="215"/>
      <c r="GMU14" s="215"/>
      <c r="GMV14" s="215"/>
      <c r="GMW14" s="215"/>
      <c r="GMX14" s="215"/>
      <c r="GMY14" s="215"/>
      <c r="GMZ14" s="215"/>
      <c r="GNA14" s="215"/>
      <c r="GNB14" s="215"/>
      <c r="GNC14" s="215"/>
      <c r="GND14" s="215"/>
      <c r="GNE14" s="215"/>
      <c r="GNF14" s="215"/>
      <c r="GNG14" s="215"/>
      <c r="GNH14" s="215"/>
      <c r="GNI14" s="215"/>
      <c r="GNJ14" s="215"/>
      <c r="GNK14" s="215"/>
      <c r="GNL14" s="215"/>
      <c r="GNM14" s="215"/>
      <c r="GNN14" s="215"/>
      <c r="GNO14" s="215"/>
      <c r="GNP14" s="215"/>
      <c r="GNQ14" s="215"/>
      <c r="GNR14" s="215"/>
      <c r="GNS14" s="215"/>
      <c r="GNT14" s="215"/>
      <c r="GNU14" s="215"/>
      <c r="GNV14" s="215"/>
      <c r="GNW14" s="215"/>
      <c r="GNX14" s="215"/>
      <c r="GNY14" s="215"/>
      <c r="GNZ14" s="215"/>
      <c r="GOA14" s="215"/>
      <c r="GOB14" s="215"/>
      <c r="GOC14" s="215"/>
      <c r="GOD14" s="215"/>
      <c r="GOE14" s="215"/>
      <c r="GOF14" s="215"/>
      <c r="GOG14" s="215"/>
      <c r="GOH14" s="215"/>
      <c r="GOI14" s="215"/>
      <c r="GOJ14" s="215"/>
      <c r="GOK14" s="215"/>
      <c r="GOL14" s="215"/>
      <c r="GOM14" s="215"/>
      <c r="GON14" s="215"/>
      <c r="GOO14" s="215"/>
      <c r="GOP14" s="215"/>
      <c r="GOQ14" s="215"/>
      <c r="GOR14" s="215"/>
      <c r="GOS14" s="215"/>
      <c r="GOT14" s="215"/>
      <c r="GOU14" s="215"/>
      <c r="GOV14" s="215"/>
      <c r="GOW14" s="215"/>
      <c r="GOX14" s="215"/>
      <c r="GOY14" s="215"/>
      <c r="GOZ14" s="215"/>
      <c r="GPA14" s="215"/>
      <c r="GPB14" s="215"/>
      <c r="GPC14" s="215"/>
      <c r="GPD14" s="215"/>
      <c r="GPE14" s="215"/>
      <c r="GPF14" s="215"/>
      <c r="GPG14" s="215"/>
      <c r="GPH14" s="215"/>
      <c r="GPI14" s="215"/>
      <c r="GPJ14" s="215"/>
      <c r="GPK14" s="215"/>
      <c r="GPL14" s="215"/>
      <c r="GPM14" s="215"/>
      <c r="GPN14" s="215"/>
      <c r="GPO14" s="215"/>
      <c r="GPP14" s="215"/>
      <c r="GPQ14" s="215"/>
      <c r="GPR14" s="215"/>
      <c r="GPS14" s="215"/>
      <c r="GPT14" s="215"/>
      <c r="GPU14" s="215"/>
      <c r="GPV14" s="215"/>
      <c r="GPW14" s="215"/>
      <c r="GPX14" s="215"/>
      <c r="GPY14" s="215"/>
      <c r="GPZ14" s="215"/>
      <c r="GQA14" s="215"/>
      <c r="GQB14" s="215"/>
      <c r="GQC14" s="215"/>
      <c r="GQD14" s="215"/>
      <c r="GQE14" s="215"/>
      <c r="GQF14" s="215"/>
      <c r="GQG14" s="215"/>
      <c r="GQH14" s="215"/>
      <c r="GQI14" s="215"/>
      <c r="GQJ14" s="215"/>
      <c r="GQK14" s="215"/>
      <c r="GQL14" s="215"/>
      <c r="GQM14" s="215"/>
      <c r="GQN14" s="215"/>
      <c r="GQO14" s="215"/>
      <c r="GQP14" s="215"/>
      <c r="GQQ14" s="215"/>
      <c r="GQR14" s="215"/>
      <c r="GQS14" s="215"/>
      <c r="GQT14" s="215"/>
      <c r="GQU14" s="215"/>
      <c r="GQV14" s="215"/>
      <c r="GQW14" s="215"/>
      <c r="GQX14" s="215"/>
      <c r="GQY14" s="215"/>
      <c r="GQZ14" s="215"/>
      <c r="GRA14" s="215"/>
      <c r="GRB14" s="215"/>
      <c r="GRC14" s="215"/>
      <c r="GRD14" s="215"/>
      <c r="GRE14" s="215"/>
      <c r="GRF14" s="215"/>
      <c r="GRG14" s="215"/>
      <c r="GRH14" s="215"/>
      <c r="GRI14" s="215"/>
      <c r="GRJ14" s="215"/>
      <c r="GRK14" s="215"/>
      <c r="GRL14" s="215"/>
      <c r="GRM14" s="215"/>
      <c r="GRN14" s="215"/>
      <c r="GRO14" s="215"/>
      <c r="GRP14" s="215"/>
      <c r="GRQ14" s="215"/>
      <c r="GRR14" s="215"/>
      <c r="GRS14" s="215"/>
      <c r="GRT14" s="215"/>
      <c r="GRU14" s="215"/>
      <c r="GRV14" s="215"/>
      <c r="GRW14" s="215"/>
      <c r="GRX14" s="215"/>
      <c r="GRY14" s="215"/>
      <c r="GRZ14" s="215"/>
      <c r="GSA14" s="215"/>
      <c r="GSB14" s="215"/>
      <c r="GSC14" s="215"/>
      <c r="GSD14" s="215"/>
      <c r="GSE14" s="215"/>
      <c r="GSF14" s="215"/>
      <c r="GSG14" s="215"/>
      <c r="GSH14" s="215"/>
      <c r="GSI14" s="215"/>
      <c r="GSJ14" s="215"/>
      <c r="GSK14" s="215"/>
      <c r="GSL14" s="215"/>
      <c r="GSM14" s="215"/>
      <c r="GSN14" s="215"/>
      <c r="GSO14" s="215"/>
      <c r="GSP14" s="215"/>
      <c r="GSQ14" s="215"/>
      <c r="GSR14" s="215"/>
      <c r="GSS14" s="215"/>
      <c r="GST14" s="215"/>
      <c r="GSU14" s="215"/>
      <c r="GSV14" s="215"/>
      <c r="GSW14" s="215"/>
      <c r="GSX14" s="215"/>
      <c r="GSY14" s="215"/>
      <c r="GSZ14" s="215"/>
      <c r="GTA14" s="215"/>
      <c r="GTB14" s="215"/>
      <c r="GTC14" s="215"/>
      <c r="GTD14" s="215"/>
      <c r="GTE14" s="215"/>
      <c r="GTF14" s="215"/>
      <c r="GTG14" s="215"/>
      <c r="GTH14" s="215"/>
      <c r="GTI14" s="215"/>
      <c r="GTJ14" s="215"/>
      <c r="GTK14" s="215"/>
      <c r="GTL14" s="215"/>
      <c r="GTM14" s="215"/>
      <c r="GTN14" s="215"/>
      <c r="GTO14" s="215"/>
      <c r="GTP14" s="215"/>
      <c r="GTQ14" s="215"/>
      <c r="GTR14" s="215"/>
      <c r="GTS14" s="215"/>
      <c r="GTT14" s="215"/>
      <c r="GTU14" s="215"/>
      <c r="GTV14" s="215"/>
      <c r="GTW14" s="215"/>
      <c r="GTX14" s="215"/>
      <c r="GTY14" s="215"/>
      <c r="GTZ14" s="215"/>
      <c r="GUA14" s="215"/>
      <c r="GUB14" s="215"/>
      <c r="GUC14" s="215"/>
      <c r="GUD14" s="215"/>
      <c r="GUE14" s="215"/>
      <c r="GUF14" s="215"/>
      <c r="GUG14" s="215"/>
      <c r="GUH14" s="215"/>
      <c r="GUI14" s="215"/>
      <c r="GUJ14" s="215"/>
      <c r="GUK14" s="215"/>
      <c r="GUL14" s="215"/>
      <c r="GUM14" s="215"/>
      <c r="GUN14" s="215"/>
      <c r="GUO14" s="215"/>
      <c r="GUP14" s="215"/>
      <c r="GUQ14" s="215"/>
      <c r="GUR14" s="215"/>
      <c r="GUS14" s="215"/>
      <c r="GUT14" s="215"/>
      <c r="GUU14" s="215"/>
      <c r="GUV14" s="215"/>
      <c r="GUW14" s="215"/>
      <c r="GUX14" s="215"/>
      <c r="GUY14" s="215"/>
      <c r="GUZ14" s="215"/>
      <c r="GVA14" s="215"/>
      <c r="GVB14" s="215"/>
      <c r="GVC14" s="215"/>
      <c r="GVD14" s="215"/>
      <c r="GVE14" s="215"/>
      <c r="GVF14" s="215"/>
      <c r="GVG14" s="215"/>
      <c r="GVH14" s="215"/>
      <c r="GVI14" s="215"/>
      <c r="GVJ14" s="215"/>
      <c r="GVK14" s="215"/>
      <c r="GVL14" s="215"/>
      <c r="GVM14" s="215"/>
      <c r="GVN14" s="215"/>
      <c r="GVO14" s="215"/>
      <c r="GVP14" s="215"/>
      <c r="GVQ14" s="215"/>
      <c r="GVR14" s="215"/>
      <c r="GVS14" s="215"/>
      <c r="GVT14" s="215"/>
      <c r="GVU14" s="215"/>
      <c r="GVV14" s="215"/>
      <c r="GVW14" s="215"/>
      <c r="GVX14" s="215"/>
      <c r="GVY14" s="215"/>
      <c r="GVZ14" s="215"/>
      <c r="GWA14" s="215"/>
      <c r="GWB14" s="215"/>
      <c r="GWC14" s="215"/>
      <c r="GWD14" s="215"/>
      <c r="GWE14" s="215"/>
      <c r="GWF14" s="215"/>
      <c r="GWG14" s="215"/>
      <c r="GWH14" s="215"/>
      <c r="GWI14" s="215"/>
      <c r="GWJ14" s="215"/>
      <c r="GWK14" s="215"/>
      <c r="GWL14" s="215"/>
      <c r="GWM14" s="215"/>
      <c r="GWN14" s="215"/>
      <c r="GWO14" s="215"/>
      <c r="GWP14" s="215"/>
      <c r="GWQ14" s="215"/>
      <c r="GWR14" s="215"/>
      <c r="GWS14" s="215"/>
      <c r="GWT14" s="215"/>
      <c r="GWU14" s="215"/>
      <c r="GWV14" s="215"/>
      <c r="GWW14" s="215"/>
      <c r="GWX14" s="215"/>
      <c r="GWY14" s="215"/>
      <c r="GWZ14" s="215"/>
      <c r="GXA14" s="215"/>
      <c r="GXB14" s="215"/>
      <c r="GXC14" s="215"/>
      <c r="GXD14" s="215"/>
      <c r="GXE14" s="215"/>
      <c r="GXF14" s="215"/>
      <c r="GXG14" s="215"/>
      <c r="GXH14" s="215"/>
      <c r="GXI14" s="215"/>
      <c r="GXJ14" s="215"/>
      <c r="GXK14" s="215"/>
      <c r="GXL14" s="215"/>
      <c r="GXM14" s="215"/>
      <c r="GXN14" s="215"/>
      <c r="GXO14" s="215"/>
      <c r="GXP14" s="215"/>
      <c r="GXQ14" s="215"/>
      <c r="GXR14" s="215"/>
      <c r="GXS14" s="215"/>
      <c r="GXT14" s="215"/>
      <c r="GXU14" s="215"/>
      <c r="GXV14" s="215"/>
      <c r="GXW14" s="215"/>
      <c r="GXX14" s="215"/>
      <c r="GXY14" s="215"/>
      <c r="GXZ14" s="215"/>
      <c r="GYA14" s="215"/>
      <c r="GYB14" s="215"/>
      <c r="GYC14" s="215"/>
      <c r="GYD14" s="215"/>
      <c r="GYE14" s="215"/>
      <c r="GYF14" s="215"/>
      <c r="GYG14" s="215"/>
      <c r="GYH14" s="215"/>
      <c r="GYI14" s="215"/>
      <c r="GYJ14" s="215"/>
      <c r="GYK14" s="215"/>
      <c r="GYL14" s="215"/>
      <c r="GYM14" s="215"/>
      <c r="GYN14" s="215"/>
      <c r="GYO14" s="215"/>
      <c r="GYP14" s="215"/>
      <c r="GYQ14" s="215"/>
      <c r="GYR14" s="215"/>
      <c r="GYS14" s="215"/>
      <c r="GYT14" s="215"/>
      <c r="GYU14" s="215"/>
      <c r="GYV14" s="215"/>
      <c r="GYW14" s="215"/>
      <c r="GYX14" s="215"/>
      <c r="GYY14" s="215"/>
      <c r="GYZ14" s="215"/>
      <c r="GZA14" s="215"/>
      <c r="GZB14" s="215"/>
      <c r="GZC14" s="215"/>
      <c r="GZD14" s="215"/>
      <c r="GZE14" s="215"/>
      <c r="GZF14" s="215"/>
      <c r="GZG14" s="215"/>
      <c r="GZH14" s="215"/>
      <c r="GZI14" s="215"/>
      <c r="GZJ14" s="215"/>
      <c r="GZK14" s="215"/>
      <c r="GZL14" s="215"/>
      <c r="GZM14" s="215"/>
      <c r="GZN14" s="215"/>
      <c r="GZO14" s="215"/>
      <c r="GZP14" s="215"/>
      <c r="GZQ14" s="215"/>
      <c r="GZR14" s="215"/>
      <c r="GZS14" s="215"/>
      <c r="GZT14" s="215"/>
      <c r="GZU14" s="215"/>
      <c r="GZV14" s="215"/>
      <c r="GZW14" s="215"/>
      <c r="GZX14" s="215"/>
      <c r="GZY14" s="215"/>
      <c r="GZZ14" s="215"/>
      <c r="HAA14" s="215"/>
      <c r="HAB14" s="215"/>
      <c r="HAC14" s="215"/>
      <c r="HAD14" s="215"/>
      <c r="HAE14" s="215"/>
      <c r="HAF14" s="215"/>
      <c r="HAG14" s="215"/>
      <c r="HAH14" s="215"/>
      <c r="HAI14" s="215"/>
      <c r="HAJ14" s="215"/>
      <c r="HAK14" s="215"/>
      <c r="HAL14" s="215"/>
      <c r="HAM14" s="215"/>
      <c r="HAN14" s="215"/>
      <c r="HAO14" s="215"/>
      <c r="HAP14" s="215"/>
      <c r="HAQ14" s="215"/>
      <c r="HAR14" s="215"/>
      <c r="HAS14" s="215"/>
      <c r="HAT14" s="215"/>
      <c r="HAU14" s="215"/>
      <c r="HAV14" s="215"/>
      <c r="HAW14" s="215"/>
      <c r="HAX14" s="215"/>
      <c r="HAY14" s="215"/>
      <c r="HAZ14" s="215"/>
      <c r="HBA14" s="215"/>
      <c r="HBB14" s="215"/>
      <c r="HBC14" s="215"/>
      <c r="HBD14" s="215"/>
      <c r="HBE14" s="215"/>
      <c r="HBF14" s="215"/>
      <c r="HBG14" s="215"/>
      <c r="HBH14" s="215"/>
      <c r="HBI14" s="215"/>
      <c r="HBJ14" s="215"/>
      <c r="HBK14" s="215"/>
      <c r="HBL14" s="215"/>
      <c r="HBM14" s="215"/>
      <c r="HBN14" s="215"/>
      <c r="HBO14" s="215"/>
      <c r="HBP14" s="215"/>
      <c r="HBQ14" s="215"/>
      <c r="HBR14" s="215"/>
      <c r="HBS14" s="215"/>
      <c r="HBT14" s="215"/>
      <c r="HBU14" s="215"/>
      <c r="HBV14" s="215"/>
      <c r="HBW14" s="215"/>
      <c r="HBX14" s="215"/>
      <c r="HBY14" s="215"/>
      <c r="HBZ14" s="215"/>
      <c r="HCA14" s="215"/>
      <c r="HCB14" s="215"/>
      <c r="HCC14" s="215"/>
      <c r="HCD14" s="215"/>
      <c r="HCE14" s="215"/>
      <c r="HCF14" s="215"/>
      <c r="HCG14" s="215"/>
      <c r="HCH14" s="215"/>
      <c r="HCI14" s="215"/>
      <c r="HCJ14" s="215"/>
      <c r="HCK14" s="215"/>
      <c r="HCL14" s="215"/>
      <c r="HCM14" s="215"/>
      <c r="HCN14" s="215"/>
      <c r="HCO14" s="215"/>
      <c r="HCP14" s="215"/>
      <c r="HCQ14" s="215"/>
      <c r="HCR14" s="215"/>
      <c r="HCS14" s="215"/>
      <c r="HCT14" s="215"/>
      <c r="HCU14" s="215"/>
      <c r="HCV14" s="215"/>
      <c r="HCW14" s="215"/>
      <c r="HCX14" s="215"/>
      <c r="HCY14" s="215"/>
      <c r="HCZ14" s="215"/>
      <c r="HDA14" s="215"/>
      <c r="HDB14" s="215"/>
      <c r="HDC14" s="215"/>
      <c r="HDD14" s="215"/>
      <c r="HDE14" s="215"/>
      <c r="HDF14" s="215"/>
      <c r="HDG14" s="215"/>
      <c r="HDH14" s="215"/>
      <c r="HDI14" s="215"/>
      <c r="HDJ14" s="215"/>
      <c r="HDK14" s="215"/>
      <c r="HDL14" s="215"/>
      <c r="HDM14" s="215"/>
      <c r="HDN14" s="215"/>
      <c r="HDO14" s="215"/>
      <c r="HDP14" s="215"/>
      <c r="HDQ14" s="215"/>
      <c r="HDR14" s="215"/>
      <c r="HDS14" s="215"/>
      <c r="HDT14" s="215"/>
      <c r="HDU14" s="215"/>
      <c r="HDV14" s="215"/>
      <c r="HDW14" s="215"/>
      <c r="HDX14" s="215"/>
      <c r="HDY14" s="215"/>
      <c r="HDZ14" s="215"/>
      <c r="HEA14" s="215"/>
      <c r="HEB14" s="215"/>
      <c r="HEC14" s="215"/>
      <c r="HED14" s="215"/>
      <c r="HEE14" s="215"/>
      <c r="HEF14" s="215"/>
      <c r="HEG14" s="215"/>
      <c r="HEH14" s="215"/>
      <c r="HEI14" s="215"/>
      <c r="HEJ14" s="215"/>
      <c r="HEK14" s="215"/>
      <c r="HEL14" s="215"/>
      <c r="HEM14" s="215"/>
      <c r="HEN14" s="215"/>
      <c r="HEO14" s="215"/>
      <c r="HEP14" s="215"/>
      <c r="HEQ14" s="215"/>
      <c r="HER14" s="215"/>
      <c r="HES14" s="215"/>
      <c r="HET14" s="215"/>
      <c r="HEU14" s="215"/>
      <c r="HEV14" s="215"/>
      <c r="HEW14" s="215"/>
      <c r="HEX14" s="215"/>
      <c r="HEY14" s="215"/>
      <c r="HEZ14" s="215"/>
      <c r="HFA14" s="215"/>
      <c r="HFB14" s="215"/>
      <c r="HFC14" s="215"/>
      <c r="HFD14" s="215"/>
      <c r="HFE14" s="215"/>
      <c r="HFF14" s="215"/>
      <c r="HFG14" s="215"/>
      <c r="HFH14" s="215"/>
      <c r="HFI14" s="215"/>
      <c r="HFJ14" s="215"/>
      <c r="HFK14" s="215"/>
      <c r="HFL14" s="215"/>
      <c r="HFM14" s="215"/>
      <c r="HFN14" s="215"/>
      <c r="HFO14" s="215"/>
      <c r="HFP14" s="215"/>
      <c r="HFQ14" s="215"/>
      <c r="HFR14" s="215"/>
      <c r="HFS14" s="215"/>
      <c r="HFT14" s="215"/>
      <c r="HFU14" s="215"/>
      <c r="HFV14" s="215"/>
      <c r="HFW14" s="215"/>
      <c r="HFX14" s="215"/>
      <c r="HFY14" s="215"/>
      <c r="HFZ14" s="215"/>
      <c r="HGA14" s="215"/>
      <c r="HGB14" s="215"/>
      <c r="HGC14" s="215"/>
      <c r="HGD14" s="215"/>
      <c r="HGE14" s="215"/>
      <c r="HGF14" s="215"/>
      <c r="HGG14" s="215"/>
      <c r="HGH14" s="215"/>
      <c r="HGI14" s="215"/>
      <c r="HGJ14" s="215"/>
      <c r="HGK14" s="215"/>
      <c r="HGL14" s="215"/>
      <c r="HGM14" s="215"/>
      <c r="HGN14" s="215"/>
      <c r="HGO14" s="215"/>
      <c r="HGP14" s="215"/>
      <c r="HGQ14" s="215"/>
      <c r="HGR14" s="215"/>
      <c r="HGS14" s="215"/>
      <c r="HGT14" s="215"/>
      <c r="HGU14" s="215"/>
      <c r="HGV14" s="215"/>
      <c r="HGW14" s="215"/>
      <c r="HGX14" s="215"/>
      <c r="HGY14" s="215"/>
      <c r="HGZ14" s="215"/>
      <c r="HHA14" s="215"/>
      <c r="HHB14" s="215"/>
      <c r="HHC14" s="215"/>
      <c r="HHD14" s="215"/>
      <c r="HHE14" s="215"/>
      <c r="HHF14" s="215"/>
      <c r="HHG14" s="215"/>
      <c r="HHH14" s="215"/>
      <c r="HHI14" s="215"/>
      <c r="HHJ14" s="215"/>
      <c r="HHK14" s="215"/>
      <c r="HHL14" s="215"/>
      <c r="HHM14" s="215"/>
      <c r="HHN14" s="215"/>
      <c r="HHO14" s="215"/>
      <c r="HHP14" s="215"/>
      <c r="HHQ14" s="215"/>
      <c r="HHR14" s="215"/>
      <c r="HHS14" s="215"/>
      <c r="HHT14" s="215"/>
      <c r="HHU14" s="215"/>
      <c r="HHV14" s="215"/>
      <c r="HHW14" s="215"/>
      <c r="HHX14" s="215"/>
      <c r="HHY14" s="215"/>
      <c r="HHZ14" s="215"/>
      <c r="HIA14" s="215"/>
      <c r="HIB14" s="215"/>
      <c r="HIC14" s="215"/>
      <c r="HID14" s="215"/>
      <c r="HIE14" s="215"/>
      <c r="HIF14" s="215"/>
      <c r="HIG14" s="215"/>
      <c r="HIH14" s="215"/>
      <c r="HII14" s="215"/>
      <c r="HIJ14" s="215"/>
      <c r="HIK14" s="215"/>
      <c r="HIL14" s="215"/>
      <c r="HIM14" s="215"/>
      <c r="HIN14" s="215"/>
      <c r="HIO14" s="215"/>
      <c r="HIP14" s="215"/>
      <c r="HIQ14" s="215"/>
      <c r="HIR14" s="215"/>
      <c r="HIS14" s="215"/>
      <c r="HIT14" s="215"/>
      <c r="HIU14" s="215"/>
      <c r="HIV14" s="215"/>
      <c r="HIW14" s="215"/>
      <c r="HIX14" s="215"/>
      <c r="HIY14" s="215"/>
      <c r="HIZ14" s="215"/>
      <c r="HJA14" s="215"/>
      <c r="HJB14" s="215"/>
      <c r="HJC14" s="215"/>
      <c r="HJD14" s="215"/>
      <c r="HJE14" s="215"/>
      <c r="HJF14" s="215"/>
      <c r="HJG14" s="215"/>
      <c r="HJH14" s="215"/>
      <c r="HJI14" s="215"/>
      <c r="HJJ14" s="215"/>
      <c r="HJK14" s="215"/>
      <c r="HJL14" s="215"/>
      <c r="HJM14" s="215"/>
      <c r="HJN14" s="215"/>
      <c r="HJO14" s="215"/>
      <c r="HJP14" s="215"/>
      <c r="HJQ14" s="215"/>
      <c r="HJR14" s="215"/>
      <c r="HJS14" s="215"/>
      <c r="HJT14" s="215"/>
      <c r="HJU14" s="215"/>
      <c r="HJV14" s="215"/>
      <c r="HJW14" s="215"/>
      <c r="HJX14" s="215"/>
      <c r="HJY14" s="215"/>
      <c r="HJZ14" s="215"/>
      <c r="HKA14" s="215"/>
      <c r="HKB14" s="215"/>
      <c r="HKC14" s="215"/>
      <c r="HKD14" s="215"/>
      <c r="HKE14" s="215"/>
      <c r="HKF14" s="215"/>
      <c r="HKG14" s="215"/>
      <c r="HKH14" s="215"/>
      <c r="HKI14" s="215"/>
      <c r="HKJ14" s="215"/>
      <c r="HKK14" s="215"/>
      <c r="HKL14" s="215"/>
      <c r="HKM14" s="215"/>
      <c r="HKN14" s="215"/>
      <c r="HKO14" s="215"/>
      <c r="HKP14" s="215"/>
      <c r="HKQ14" s="215"/>
      <c r="HKR14" s="215"/>
      <c r="HKS14" s="215"/>
      <c r="HKT14" s="215"/>
      <c r="HKU14" s="215"/>
      <c r="HKV14" s="215"/>
      <c r="HKW14" s="215"/>
      <c r="HKX14" s="215"/>
      <c r="HKY14" s="215"/>
      <c r="HKZ14" s="215"/>
      <c r="HLA14" s="215"/>
      <c r="HLB14" s="215"/>
      <c r="HLC14" s="215"/>
      <c r="HLD14" s="215"/>
      <c r="HLE14" s="215"/>
      <c r="HLF14" s="215"/>
      <c r="HLG14" s="215"/>
      <c r="HLH14" s="215"/>
      <c r="HLI14" s="215"/>
      <c r="HLJ14" s="215"/>
      <c r="HLK14" s="215"/>
      <c r="HLL14" s="215"/>
      <c r="HLM14" s="215"/>
      <c r="HLN14" s="215"/>
      <c r="HLO14" s="215"/>
      <c r="HLP14" s="215"/>
      <c r="HLQ14" s="215"/>
      <c r="HLR14" s="215"/>
      <c r="HLS14" s="215"/>
      <c r="HLT14" s="215"/>
      <c r="HLU14" s="215"/>
      <c r="HLV14" s="215"/>
      <c r="HLW14" s="215"/>
      <c r="HLX14" s="215"/>
      <c r="HLY14" s="215"/>
      <c r="HLZ14" s="215"/>
      <c r="HMA14" s="215"/>
      <c r="HMB14" s="215"/>
      <c r="HMC14" s="215"/>
      <c r="HMD14" s="215"/>
      <c r="HME14" s="215"/>
      <c r="HMF14" s="215"/>
      <c r="HMG14" s="215"/>
      <c r="HMH14" s="215"/>
      <c r="HMI14" s="215"/>
      <c r="HMJ14" s="215"/>
      <c r="HMK14" s="215"/>
      <c r="HML14" s="215"/>
      <c r="HMM14" s="215"/>
      <c r="HMN14" s="215"/>
      <c r="HMO14" s="215"/>
      <c r="HMP14" s="215"/>
      <c r="HMQ14" s="215"/>
      <c r="HMR14" s="215"/>
      <c r="HMS14" s="215"/>
      <c r="HMT14" s="215"/>
      <c r="HMU14" s="215"/>
      <c r="HMV14" s="215"/>
      <c r="HMW14" s="215"/>
      <c r="HMX14" s="215"/>
      <c r="HMY14" s="215"/>
      <c r="HMZ14" s="215"/>
      <c r="HNA14" s="215"/>
      <c r="HNB14" s="215"/>
      <c r="HNC14" s="215"/>
      <c r="HND14" s="215"/>
      <c r="HNE14" s="215"/>
      <c r="HNF14" s="215"/>
      <c r="HNG14" s="215"/>
      <c r="HNH14" s="215"/>
      <c r="HNI14" s="215"/>
      <c r="HNJ14" s="215"/>
      <c r="HNK14" s="215"/>
      <c r="HNL14" s="215"/>
      <c r="HNM14" s="215"/>
      <c r="HNN14" s="215"/>
      <c r="HNO14" s="215"/>
      <c r="HNP14" s="215"/>
      <c r="HNQ14" s="215"/>
      <c r="HNR14" s="215"/>
      <c r="HNS14" s="215"/>
      <c r="HNT14" s="215"/>
      <c r="HNU14" s="215"/>
      <c r="HNV14" s="215"/>
      <c r="HNW14" s="215"/>
      <c r="HNX14" s="215"/>
      <c r="HNY14" s="215"/>
      <c r="HNZ14" s="215"/>
      <c r="HOA14" s="215"/>
      <c r="HOB14" s="215"/>
      <c r="HOC14" s="215"/>
      <c r="HOD14" s="215"/>
      <c r="HOE14" s="215"/>
      <c r="HOF14" s="215"/>
      <c r="HOG14" s="215"/>
      <c r="HOH14" s="215"/>
      <c r="HOI14" s="215"/>
      <c r="HOJ14" s="215"/>
      <c r="HOK14" s="215"/>
      <c r="HOL14" s="215"/>
      <c r="HOM14" s="215"/>
      <c r="HON14" s="215"/>
      <c r="HOO14" s="215"/>
      <c r="HOP14" s="215"/>
      <c r="HOQ14" s="215"/>
      <c r="HOR14" s="215"/>
      <c r="HOS14" s="215"/>
      <c r="HOT14" s="215"/>
      <c r="HOU14" s="215"/>
      <c r="HOV14" s="215"/>
      <c r="HOW14" s="215"/>
      <c r="HOX14" s="215"/>
      <c r="HOY14" s="215"/>
      <c r="HOZ14" s="215"/>
      <c r="HPA14" s="215"/>
      <c r="HPB14" s="215"/>
      <c r="HPC14" s="215"/>
      <c r="HPD14" s="215"/>
      <c r="HPE14" s="215"/>
      <c r="HPF14" s="215"/>
      <c r="HPG14" s="215"/>
      <c r="HPH14" s="215"/>
      <c r="HPI14" s="215"/>
      <c r="HPJ14" s="215"/>
      <c r="HPK14" s="215"/>
      <c r="HPL14" s="215"/>
      <c r="HPM14" s="215"/>
      <c r="HPN14" s="215"/>
      <c r="HPO14" s="215"/>
      <c r="HPP14" s="215"/>
      <c r="HPQ14" s="215"/>
      <c r="HPR14" s="215"/>
      <c r="HPS14" s="215"/>
      <c r="HPT14" s="215"/>
      <c r="HPU14" s="215"/>
      <c r="HPV14" s="215"/>
      <c r="HPW14" s="215"/>
      <c r="HPX14" s="215"/>
      <c r="HPY14" s="215"/>
      <c r="HPZ14" s="215"/>
      <c r="HQA14" s="215"/>
      <c r="HQB14" s="215"/>
      <c r="HQC14" s="215"/>
      <c r="HQD14" s="215"/>
      <c r="HQE14" s="215"/>
      <c r="HQF14" s="215"/>
      <c r="HQG14" s="215"/>
      <c r="HQH14" s="215"/>
      <c r="HQI14" s="215"/>
      <c r="HQJ14" s="215"/>
      <c r="HQK14" s="215"/>
      <c r="HQL14" s="215"/>
      <c r="HQM14" s="215"/>
      <c r="HQN14" s="215"/>
      <c r="HQO14" s="215"/>
      <c r="HQP14" s="215"/>
      <c r="HQQ14" s="215"/>
      <c r="HQR14" s="215"/>
      <c r="HQS14" s="215"/>
      <c r="HQT14" s="215"/>
      <c r="HQU14" s="215"/>
      <c r="HQV14" s="215"/>
      <c r="HQW14" s="215"/>
      <c r="HQX14" s="215"/>
      <c r="HQY14" s="215"/>
      <c r="HQZ14" s="215"/>
      <c r="HRA14" s="215"/>
      <c r="HRB14" s="215"/>
      <c r="HRC14" s="215"/>
      <c r="HRD14" s="215"/>
      <c r="HRE14" s="215"/>
      <c r="HRF14" s="215"/>
      <c r="HRG14" s="215"/>
      <c r="HRH14" s="215"/>
      <c r="HRI14" s="215"/>
      <c r="HRJ14" s="215"/>
      <c r="HRK14" s="215"/>
      <c r="HRL14" s="215"/>
      <c r="HRM14" s="215"/>
      <c r="HRN14" s="215"/>
      <c r="HRO14" s="215"/>
      <c r="HRP14" s="215"/>
      <c r="HRQ14" s="215"/>
      <c r="HRR14" s="215"/>
      <c r="HRS14" s="215"/>
      <c r="HRT14" s="215"/>
      <c r="HRU14" s="215"/>
      <c r="HRV14" s="215"/>
      <c r="HRW14" s="215"/>
      <c r="HRX14" s="215"/>
      <c r="HRY14" s="215"/>
      <c r="HRZ14" s="215"/>
      <c r="HSA14" s="215"/>
      <c r="HSB14" s="215"/>
      <c r="HSC14" s="215"/>
      <c r="HSD14" s="215"/>
      <c r="HSE14" s="215"/>
      <c r="HSF14" s="215"/>
      <c r="HSG14" s="215"/>
      <c r="HSH14" s="215"/>
      <c r="HSI14" s="215"/>
      <c r="HSJ14" s="215"/>
      <c r="HSK14" s="215"/>
      <c r="HSL14" s="215"/>
      <c r="HSM14" s="215"/>
      <c r="HSN14" s="215"/>
      <c r="HSO14" s="215"/>
      <c r="HSP14" s="215"/>
      <c r="HSQ14" s="215"/>
      <c r="HSR14" s="215"/>
      <c r="HSS14" s="215"/>
      <c r="HST14" s="215"/>
      <c r="HSU14" s="215"/>
      <c r="HSV14" s="215"/>
      <c r="HSW14" s="215"/>
      <c r="HSX14" s="215"/>
      <c r="HSY14" s="215"/>
      <c r="HSZ14" s="215"/>
      <c r="HTA14" s="215"/>
      <c r="HTB14" s="215"/>
      <c r="HTC14" s="215"/>
      <c r="HTD14" s="215"/>
      <c r="HTE14" s="215"/>
      <c r="HTF14" s="215"/>
      <c r="HTG14" s="215"/>
      <c r="HTH14" s="215"/>
      <c r="HTI14" s="215"/>
      <c r="HTJ14" s="215"/>
      <c r="HTK14" s="215"/>
      <c r="HTL14" s="215"/>
      <c r="HTM14" s="215"/>
      <c r="HTN14" s="215"/>
      <c r="HTO14" s="215"/>
      <c r="HTP14" s="215"/>
      <c r="HTQ14" s="215"/>
      <c r="HTR14" s="215"/>
      <c r="HTS14" s="215"/>
      <c r="HTT14" s="215"/>
      <c r="HTU14" s="215"/>
      <c r="HTV14" s="215"/>
      <c r="HTW14" s="215"/>
      <c r="HTX14" s="215"/>
      <c r="HTY14" s="215"/>
      <c r="HTZ14" s="215"/>
      <c r="HUA14" s="215"/>
      <c r="HUB14" s="215"/>
      <c r="HUC14" s="215"/>
      <c r="HUD14" s="215"/>
      <c r="HUE14" s="215"/>
      <c r="HUF14" s="215"/>
      <c r="HUG14" s="215"/>
      <c r="HUH14" s="215"/>
      <c r="HUI14" s="215"/>
      <c r="HUJ14" s="215"/>
      <c r="HUK14" s="215"/>
      <c r="HUL14" s="215"/>
      <c r="HUM14" s="215"/>
      <c r="HUN14" s="215"/>
      <c r="HUO14" s="215"/>
      <c r="HUP14" s="215"/>
      <c r="HUQ14" s="215"/>
      <c r="HUR14" s="215"/>
      <c r="HUS14" s="215"/>
      <c r="HUT14" s="215"/>
      <c r="HUU14" s="215"/>
      <c r="HUV14" s="215"/>
      <c r="HUW14" s="215"/>
      <c r="HUX14" s="215"/>
      <c r="HUY14" s="215"/>
      <c r="HUZ14" s="215"/>
      <c r="HVA14" s="215"/>
      <c r="HVB14" s="215"/>
      <c r="HVC14" s="215"/>
      <c r="HVD14" s="215"/>
      <c r="HVE14" s="215"/>
      <c r="HVF14" s="215"/>
      <c r="HVG14" s="215"/>
      <c r="HVH14" s="215"/>
      <c r="HVI14" s="215"/>
      <c r="HVJ14" s="215"/>
      <c r="HVK14" s="215"/>
      <c r="HVL14" s="215"/>
      <c r="HVM14" s="215"/>
      <c r="HVN14" s="215"/>
      <c r="HVO14" s="215"/>
      <c r="HVP14" s="215"/>
      <c r="HVQ14" s="215"/>
      <c r="HVR14" s="215"/>
      <c r="HVS14" s="215"/>
      <c r="HVT14" s="215"/>
      <c r="HVU14" s="215"/>
      <c r="HVV14" s="215"/>
      <c r="HVW14" s="215"/>
      <c r="HVX14" s="215"/>
      <c r="HVY14" s="215"/>
      <c r="HVZ14" s="215"/>
      <c r="HWA14" s="215"/>
      <c r="HWB14" s="215"/>
      <c r="HWC14" s="215"/>
      <c r="HWD14" s="215"/>
      <c r="HWE14" s="215"/>
      <c r="HWF14" s="215"/>
      <c r="HWG14" s="215"/>
      <c r="HWH14" s="215"/>
      <c r="HWI14" s="215"/>
      <c r="HWJ14" s="215"/>
      <c r="HWK14" s="215"/>
      <c r="HWL14" s="215"/>
      <c r="HWM14" s="215"/>
      <c r="HWN14" s="215"/>
      <c r="HWO14" s="215"/>
      <c r="HWP14" s="215"/>
      <c r="HWQ14" s="215"/>
      <c r="HWR14" s="215"/>
      <c r="HWS14" s="215"/>
      <c r="HWT14" s="215"/>
      <c r="HWU14" s="215"/>
      <c r="HWV14" s="215"/>
      <c r="HWW14" s="215"/>
      <c r="HWX14" s="215"/>
      <c r="HWY14" s="215"/>
      <c r="HWZ14" s="215"/>
      <c r="HXA14" s="215"/>
      <c r="HXB14" s="215"/>
      <c r="HXC14" s="215"/>
      <c r="HXD14" s="215"/>
      <c r="HXE14" s="215"/>
      <c r="HXF14" s="215"/>
      <c r="HXG14" s="215"/>
      <c r="HXH14" s="215"/>
      <c r="HXI14" s="215"/>
      <c r="HXJ14" s="215"/>
      <c r="HXK14" s="215"/>
      <c r="HXL14" s="215"/>
      <c r="HXM14" s="215"/>
      <c r="HXN14" s="215"/>
      <c r="HXO14" s="215"/>
      <c r="HXP14" s="215"/>
      <c r="HXQ14" s="215"/>
      <c r="HXR14" s="215"/>
      <c r="HXS14" s="215"/>
      <c r="HXT14" s="215"/>
      <c r="HXU14" s="215"/>
      <c r="HXV14" s="215"/>
      <c r="HXW14" s="215"/>
      <c r="HXX14" s="215"/>
      <c r="HXY14" s="215"/>
      <c r="HXZ14" s="215"/>
      <c r="HYA14" s="215"/>
      <c r="HYB14" s="215"/>
      <c r="HYC14" s="215"/>
      <c r="HYD14" s="215"/>
      <c r="HYE14" s="215"/>
      <c r="HYF14" s="215"/>
      <c r="HYG14" s="215"/>
      <c r="HYH14" s="215"/>
      <c r="HYI14" s="215"/>
      <c r="HYJ14" s="215"/>
      <c r="HYK14" s="215"/>
      <c r="HYL14" s="215"/>
      <c r="HYM14" s="215"/>
      <c r="HYN14" s="215"/>
      <c r="HYO14" s="215"/>
      <c r="HYP14" s="215"/>
      <c r="HYQ14" s="215"/>
      <c r="HYR14" s="215"/>
      <c r="HYS14" s="215"/>
      <c r="HYT14" s="215"/>
      <c r="HYU14" s="215"/>
      <c r="HYV14" s="215"/>
      <c r="HYW14" s="215"/>
      <c r="HYX14" s="215"/>
      <c r="HYY14" s="215"/>
      <c r="HYZ14" s="215"/>
      <c r="HZA14" s="215"/>
      <c r="HZB14" s="215"/>
      <c r="HZC14" s="215"/>
      <c r="HZD14" s="215"/>
      <c r="HZE14" s="215"/>
      <c r="HZF14" s="215"/>
      <c r="HZG14" s="215"/>
      <c r="HZH14" s="215"/>
      <c r="HZI14" s="215"/>
      <c r="HZJ14" s="215"/>
      <c r="HZK14" s="215"/>
      <c r="HZL14" s="215"/>
      <c r="HZM14" s="215"/>
      <c r="HZN14" s="215"/>
      <c r="HZO14" s="215"/>
      <c r="HZP14" s="215"/>
      <c r="HZQ14" s="215"/>
      <c r="HZR14" s="215"/>
      <c r="HZS14" s="215"/>
      <c r="HZT14" s="215"/>
      <c r="HZU14" s="215"/>
      <c r="HZV14" s="215"/>
      <c r="HZW14" s="215"/>
      <c r="HZX14" s="215"/>
      <c r="HZY14" s="215"/>
      <c r="HZZ14" s="215"/>
      <c r="IAA14" s="215"/>
      <c r="IAB14" s="215"/>
      <c r="IAC14" s="215"/>
      <c r="IAD14" s="215"/>
      <c r="IAE14" s="215"/>
      <c r="IAF14" s="215"/>
      <c r="IAG14" s="215"/>
      <c r="IAH14" s="215"/>
      <c r="IAI14" s="215"/>
      <c r="IAJ14" s="215"/>
      <c r="IAK14" s="215"/>
      <c r="IAL14" s="215"/>
      <c r="IAM14" s="215"/>
      <c r="IAN14" s="215"/>
      <c r="IAO14" s="215"/>
      <c r="IAP14" s="215"/>
      <c r="IAQ14" s="215"/>
      <c r="IAR14" s="215"/>
      <c r="IAS14" s="215"/>
      <c r="IAT14" s="215"/>
      <c r="IAU14" s="215"/>
      <c r="IAV14" s="215"/>
      <c r="IAW14" s="215"/>
      <c r="IAX14" s="215"/>
      <c r="IAY14" s="215"/>
      <c r="IAZ14" s="215"/>
      <c r="IBA14" s="215"/>
      <c r="IBB14" s="215"/>
      <c r="IBC14" s="215"/>
      <c r="IBD14" s="215"/>
      <c r="IBE14" s="215"/>
      <c r="IBF14" s="215"/>
      <c r="IBG14" s="215"/>
      <c r="IBH14" s="215"/>
      <c r="IBI14" s="215"/>
      <c r="IBJ14" s="215"/>
      <c r="IBK14" s="215"/>
      <c r="IBL14" s="215"/>
      <c r="IBM14" s="215"/>
      <c r="IBN14" s="215"/>
      <c r="IBO14" s="215"/>
      <c r="IBP14" s="215"/>
      <c r="IBQ14" s="215"/>
      <c r="IBR14" s="215"/>
      <c r="IBS14" s="215"/>
      <c r="IBT14" s="215"/>
      <c r="IBU14" s="215"/>
      <c r="IBV14" s="215"/>
      <c r="IBW14" s="215"/>
      <c r="IBX14" s="215"/>
      <c r="IBY14" s="215"/>
      <c r="IBZ14" s="215"/>
      <c r="ICA14" s="215"/>
      <c r="ICB14" s="215"/>
      <c r="ICC14" s="215"/>
      <c r="ICD14" s="215"/>
      <c r="ICE14" s="215"/>
      <c r="ICF14" s="215"/>
      <c r="ICG14" s="215"/>
      <c r="ICH14" s="215"/>
      <c r="ICI14" s="215"/>
      <c r="ICJ14" s="215"/>
      <c r="ICK14" s="215"/>
      <c r="ICL14" s="215"/>
      <c r="ICM14" s="215"/>
      <c r="ICN14" s="215"/>
      <c r="ICO14" s="215"/>
      <c r="ICP14" s="215"/>
      <c r="ICQ14" s="215"/>
      <c r="ICR14" s="215"/>
      <c r="ICS14" s="215"/>
      <c r="ICT14" s="215"/>
      <c r="ICU14" s="215"/>
      <c r="ICV14" s="215"/>
      <c r="ICW14" s="215"/>
      <c r="ICX14" s="215"/>
      <c r="ICY14" s="215"/>
      <c r="ICZ14" s="215"/>
      <c r="IDA14" s="215"/>
      <c r="IDB14" s="215"/>
      <c r="IDC14" s="215"/>
      <c r="IDD14" s="215"/>
      <c r="IDE14" s="215"/>
      <c r="IDF14" s="215"/>
      <c r="IDG14" s="215"/>
      <c r="IDH14" s="215"/>
      <c r="IDI14" s="215"/>
      <c r="IDJ14" s="215"/>
      <c r="IDK14" s="215"/>
      <c r="IDL14" s="215"/>
      <c r="IDM14" s="215"/>
      <c r="IDN14" s="215"/>
      <c r="IDO14" s="215"/>
      <c r="IDP14" s="215"/>
      <c r="IDQ14" s="215"/>
      <c r="IDR14" s="215"/>
      <c r="IDS14" s="215"/>
      <c r="IDT14" s="215"/>
      <c r="IDU14" s="215"/>
      <c r="IDV14" s="215"/>
      <c r="IDW14" s="215"/>
      <c r="IDX14" s="215"/>
      <c r="IDY14" s="215"/>
      <c r="IDZ14" s="215"/>
      <c r="IEA14" s="215"/>
      <c r="IEB14" s="215"/>
      <c r="IEC14" s="215"/>
      <c r="IED14" s="215"/>
      <c r="IEE14" s="215"/>
      <c r="IEF14" s="215"/>
      <c r="IEG14" s="215"/>
      <c r="IEH14" s="215"/>
      <c r="IEI14" s="215"/>
      <c r="IEJ14" s="215"/>
      <c r="IEK14" s="215"/>
      <c r="IEL14" s="215"/>
      <c r="IEM14" s="215"/>
      <c r="IEN14" s="215"/>
      <c r="IEO14" s="215"/>
      <c r="IEP14" s="215"/>
      <c r="IEQ14" s="215"/>
      <c r="IER14" s="215"/>
      <c r="IES14" s="215"/>
      <c r="IET14" s="215"/>
      <c r="IEU14" s="215"/>
      <c r="IEV14" s="215"/>
      <c r="IEW14" s="215"/>
      <c r="IEX14" s="215"/>
      <c r="IEY14" s="215"/>
      <c r="IEZ14" s="215"/>
      <c r="IFA14" s="215"/>
      <c r="IFB14" s="215"/>
      <c r="IFC14" s="215"/>
      <c r="IFD14" s="215"/>
      <c r="IFE14" s="215"/>
      <c r="IFF14" s="215"/>
      <c r="IFG14" s="215"/>
      <c r="IFH14" s="215"/>
      <c r="IFI14" s="215"/>
      <c r="IFJ14" s="215"/>
      <c r="IFK14" s="215"/>
      <c r="IFL14" s="215"/>
      <c r="IFM14" s="215"/>
      <c r="IFN14" s="215"/>
      <c r="IFO14" s="215"/>
      <c r="IFP14" s="215"/>
      <c r="IFQ14" s="215"/>
      <c r="IFR14" s="215"/>
      <c r="IFS14" s="215"/>
      <c r="IFT14" s="215"/>
      <c r="IFU14" s="215"/>
      <c r="IFV14" s="215"/>
      <c r="IFW14" s="215"/>
      <c r="IFX14" s="215"/>
      <c r="IFY14" s="215"/>
      <c r="IFZ14" s="215"/>
      <c r="IGA14" s="215"/>
      <c r="IGB14" s="215"/>
      <c r="IGC14" s="215"/>
      <c r="IGD14" s="215"/>
      <c r="IGE14" s="215"/>
      <c r="IGF14" s="215"/>
      <c r="IGG14" s="215"/>
      <c r="IGH14" s="215"/>
      <c r="IGI14" s="215"/>
      <c r="IGJ14" s="215"/>
      <c r="IGK14" s="215"/>
      <c r="IGL14" s="215"/>
      <c r="IGM14" s="215"/>
      <c r="IGN14" s="215"/>
      <c r="IGO14" s="215"/>
      <c r="IGP14" s="215"/>
      <c r="IGQ14" s="215"/>
      <c r="IGR14" s="215"/>
      <c r="IGS14" s="215"/>
      <c r="IGT14" s="215"/>
      <c r="IGU14" s="215"/>
      <c r="IGV14" s="215"/>
      <c r="IGW14" s="215"/>
      <c r="IGX14" s="215"/>
      <c r="IGY14" s="215"/>
      <c r="IGZ14" s="215"/>
      <c r="IHA14" s="215"/>
      <c r="IHB14" s="215"/>
      <c r="IHC14" s="215"/>
      <c r="IHD14" s="215"/>
      <c r="IHE14" s="215"/>
      <c r="IHF14" s="215"/>
      <c r="IHG14" s="215"/>
      <c r="IHH14" s="215"/>
      <c r="IHI14" s="215"/>
      <c r="IHJ14" s="215"/>
      <c r="IHK14" s="215"/>
      <c r="IHL14" s="215"/>
      <c r="IHM14" s="215"/>
      <c r="IHN14" s="215"/>
      <c r="IHO14" s="215"/>
      <c r="IHP14" s="215"/>
      <c r="IHQ14" s="215"/>
      <c r="IHR14" s="215"/>
      <c r="IHS14" s="215"/>
      <c r="IHT14" s="215"/>
      <c r="IHU14" s="215"/>
      <c r="IHV14" s="215"/>
      <c r="IHW14" s="215"/>
      <c r="IHX14" s="215"/>
      <c r="IHY14" s="215"/>
      <c r="IHZ14" s="215"/>
      <c r="IIA14" s="215"/>
      <c r="IIB14" s="215"/>
      <c r="IIC14" s="215"/>
      <c r="IID14" s="215"/>
      <c r="IIE14" s="215"/>
      <c r="IIF14" s="215"/>
      <c r="IIG14" s="215"/>
      <c r="IIH14" s="215"/>
      <c r="III14" s="215"/>
      <c r="IIJ14" s="215"/>
      <c r="IIK14" s="215"/>
      <c r="IIL14" s="215"/>
      <c r="IIM14" s="215"/>
      <c r="IIN14" s="215"/>
      <c r="IIO14" s="215"/>
      <c r="IIP14" s="215"/>
      <c r="IIQ14" s="215"/>
      <c r="IIR14" s="215"/>
      <c r="IIS14" s="215"/>
      <c r="IIT14" s="215"/>
      <c r="IIU14" s="215"/>
      <c r="IIV14" s="215"/>
      <c r="IIW14" s="215"/>
      <c r="IIX14" s="215"/>
      <c r="IIY14" s="215"/>
      <c r="IIZ14" s="215"/>
      <c r="IJA14" s="215"/>
      <c r="IJB14" s="215"/>
      <c r="IJC14" s="215"/>
      <c r="IJD14" s="215"/>
      <c r="IJE14" s="215"/>
      <c r="IJF14" s="215"/>
      <c r="IJG14" s="215"/>
      <c r="IJH14" s="215"/>
      <c r="IJI14" s="215"/>
      <c r="IJJ14" s="215"/>
      <c r="IJK14" s="215"/>
      <c r="IJL14" s="215"/>
      <c r="IJM14" s="215"/>
      <c r="IJN14" s="215"/>
      <c r="IJO14" s="215"/>
      <c r="IJP14" s="215"/>
      <c r="IJQ14" s="215"/>
      <c r="IJR14" s="215"/>
      <c r="IJS14" s="215"/>
      <c r="IJT14" s="215"/>
      <c r="IJU14" s="215"/>
      <c r="IJV14" s="215"/>
      <c r="IJW14" s="215"/>
      <c r="IJX14" s="215"/>
      <c r="IJY14" s="215"/>
      <c r="IJZ14" s="215"/>
      <c r="IKA14" s="215"/>
      <c r="IKB14" s="215"/>
      <c r="IKC14" s="215"/>
      <c r="IKD14" s="215"/>
      <c r="IKE14" s="215"/>
      <c r="IKF14" s="215"/>
      <c r="IKG14" s="215"/>
      <c r="IKH14" s="215"/>
      <c r="IKI14" s="215"/>
      <c r="IKJ14" s="215"/>
      <c r="IKK14" s="215"/>
      <c r="IKL14" s="215"/>
      <c r="IKM14" s="215"/>
      <c r="IKN14" s="215"/>
      <c r="IKO14" s="215"/>
      <c r="IKP14" s="215"/>
      <c r="IKQ14" s="215"/>
      <c r="IKR14" s="215"/>
      <c r="IKS14" s="215"/>
      <c r="IKT14" s="215"/>
      <c r="IKU14" s="215"/>
      <c r="IKV14" s="215"/>
      <c r="IKW14" s="215"/>
      <c r="IKX14" s="215"/>
      <c r="IKY14" s="215"/>
      <c r="IKZ14" s="215"/>
      <c r="ILA14" s="215"/>
      <c r="ILB14" s="215"/>
      <c r="ILC14" s="215"/>
      <c r="ILD14" s="215"/>
      <c r="ILE14" s="215"/>
      <c r="ILF14" s="215"/>
      <c r="ILG14" s="215"/>
      <c r="ILH14" s="215"/>
      <c r="ILI14" s="215"/>
      <c r="ILJ14" s="215"/>
      <c r="ILK14" s="215"/>
      <c r="ILL14" s="215"/>
      <c r="ILM14" s="215"/>
      <c r="ILN14" s="215"/>
      <c r="ILO14" s="215"/>
      <c r="ILP14" s="215"/>
      <c r="ILQ14" s="215"/>
      <c r="ILR14" s="215"/>
      <c r="ILS14" s="215"/>
      <c r="ILT14" s="215"/>
      <c r="ILU14" s="215"/>
      <c r="ILV14" s="215"/>
      <c r="ILW14" s="215"/>
      <c r="ILX14" s="215"/>
      <c r="ILY14" s="215"/>
      <c r="ILZ14" s="215"/>
      <c r="IMA14" s="215"/>
      <c r="IMB14" s="215"/>
      <c r="IMC14" s="215"/>
      <c r="IMD14" s="215"/>
      <c r="IME14" s="215"/>
      <c r="IMF14" s="215"/>
      <c r="IMG14" s="215"/>
      <c r="IMH14" s="215"/>
      <c r="IMI14" s="215"/>
      <c r="IMJ14" s="215"/>
      <c r="IMK14" s="215"/>
      <c r="IML14" s="215"/>
      <c r="IMM14" s="215"/>
      <c r="IMN14" s="215"/>
      <c r="IMO14" s="215"/>
      <c r="IMP14" s="215"/>
      <c r="IMQ14" s="215"/>
      <c r="IMR14" s="215"/>
      <c r="IMS14" s="215"/>
      <c r="IMT14" s="215"/>
      <c r="IMU14" s="215"/>
      <c r="IMV14" s="215"/>
      <c r="IMW14" s="215"/>
      <c r="IMX14" s="215"/>
      <c r="IMY14" s="215"/>
      <c r="IMZ14" s="215"/>
      <c r="INA14" s="215"/>
      <c r="INB14" s="215"/>
      <c r="INC14" s="215"/>
      <c r="IND14" s="215"/>
      <c r="INE14" s="215"/>
      <c r="INF14" s="215"/>
      <c r="ING14" s="215"/>
      <c r="INH14" s="215"/>
      <c r="INI14" s="215"/>
      <c r="INJ14" s="215"/>
      <c r="INK14" s="215"/>
      <c r="INL14" s="215"/>
      <c r="INM14" s="215"/>
      <c r="INN14" s="215"/>
      <c r="INO14" s="215"/>
      <c r="INP14" s="215"/>
      <c r="INQ14" s="215"/>
      <c r="INR14" s="215"/>
      <c r="INS14" s="215"/>
      <c r="INT14" s="215"/>
      <c r="INU14" s="215"/>
      <c r="INV14" s="215"/>
      <c r="INW14" s="215"/>
      <c r="INX14" s="215"/>
      <c r="INY14" s="215"/>
      <c r="INZ14" s="215"/>
      <c r="IOA14" s="215"/>
      <c r="IOB14" s="215"/>
      <c r="IOC14" s="215"/>
      <c r="IOD14" s="215"/>
      <c r="IOE14" s="215"/>
      <c r="IOF14" s="215"/>
      <c r="IOG14" s="215"/>
      <c r="IOH14" s="215"/>
      <c r="IOI14" s="215"/>
      <c r="IOJ14" s="215"/>
      <c r="IOK14" s="215"/>
      <c r="IOL14" s="215"/>
      <c r="IOM14" s="215"/>
      <c r="ION14" s="215"/>
      <c r="IOO14" s="215"/>
      <c r="IOP14" s="215"/>
      <c r="IOQ14" s="215"/>
      <c r="IOR14" s="215"/>
      <c r="IOS14" s="215"/>
      <c r="IOT14" s="215"/>
      <c r="IOU14" s="215"/>
      <c r="IOV14" s="215"/>
      <c r="IOW14" s="215"/>
      <c r="IOX14" s="215"/>
      <c r="IOY14" s="215"/>
      <c r="IOZ14" s="215"/>
      <c r="IPA14" s="215"/>
      <c r="IPB14" s="215"/>
      <c r="IPC14" s="215"/>
      <c r="IPD14" s="215"/>
      <c r="IPE14" s="215"/>
      <c r="IPF14" s="215"/>
      <c r="IPG14" s="215"/>
      <c r="IPH14" s="215"/>
      <c r="IPI14" s="215"/>
      <c r="IPJ14" s="215"/>
      <c r="IPK14" s="215"/>
      <c r="IPL14" s="215"/>
      <c r="IPM14" s="215"/>
      <c r="IPN14" s="215"/>
      <c r="IPO14" s="215"/>
      <c r="IPP14" s="215"/>
      <c r="IPQ14" s="215"/>
      <c r="IPR14" s="215"/>
      <c r="IPS14" s="215"/>
      <c r="IPT14" s="215"/>
      <c r="IPU14" s="215"/>
      <c r="IPV14" s="215"/>
      <c r="IPW14" s="215"/>
      <c r="IPX14" s="215"/>
      <c r="IPY14" s="215"/>
      <c r="IPZ14" s="215"/>
      <c r="IQA14" s="215"/>
      <c r="IQB14" s="215"/>
      <c r="IQC14" s="215"/>
      <c r="IQD14" s="215"/>
      <c r="IQE14" s="215"/>
      <c r="IQF14" s="215"/>
      <c r="IQG14" s="215"/>
      <c r="IQH14" s="215"/>
      <c r="IQI14" s="215"/>
      <c r="IQJ14" s="215"/>
      <c r="IQK14" s="215"/>
      <c r="IQL14" s="215"/>
      <c r="IQM14" s="215"/>
      <c r="IQN14" s="215"/>
      <c r="IQO14" s="215"/>
      <c r="IQP14" s="215"/>
      <c r="IQQ14" s="215"/>
      <c r="IQR14" s="215"/>
      <c r="IQS14" s="215"/>
      <c r="IQT14" s="215"/>
      <c r="IQU14" s="215"/>
      <c r="IQV14" s="215"/>
      <c r="IQW14" s="215"/>
      <c r="IQX14" s="215"/>
      <c r="IQY14" s="215"/>
      <c r="IQZ14" s="215"/>
      <c r="IRA14" s="215"/>
      <c r="IRB14" s="215"/>
      <c r="IRC14" s="215"/>
      <c r="IRD14" s="215"/>
      <c r="IRE14" s="215"/>
      <c r="IRF14" s="215"/>
      <c r="IRG14" s="215"/>
      <c r="IRH14" s="215"/>
      <c r="IRI14" s="215"/>
      <c r="IRJ14" s="215"/>
      <c r="IRK14" s="215"/>
      <c r="IRL14" s="215"/>
      <c r="IRM14" s="215"/>
      <c r="IRN14" s="215"/>
      <c r="IRO14" s="215"/>
      <c r="IRP14" s="215"/>
      <c r="IRQ14" s="215"/>
      <c r="IRR14" s="215"/>
      <c r="IRS14" s="215"/>
      <c r="IRT14" s="215"/>
      <c r="IRU14" s="215"/>
      <c r="IRV14" s="215"/>
      <c r="IRW14" s="215"/>
      <c r="IRX14" s="215"/>
      <c r="IRY14" s="215"/>
      <c r="IRZ14" s="215"/>
      <c r="ISA14" s="215"/>
      <c r="ISB14" s="215"/>
      <c r="ISC14" s="215"/>
      <c r="ISD14" s="215"/>
      <c r="ISE14" s="215"/>
      <c r="ISF14" s="215"/>
      <c r="ISG14" s="215"/>
      <c r="ISH14" s="215"/>
      <c r="ISI14" s="215"/>
      <c r="ISJ14" s="215"/>
      <c r="ISK14" s="215"/>
      <c r="ISL14" s="215"/>
      <c r="ISM14" s="215"/>
      <c r="ISN14" s="215"/>
      <c r="ISO14" s="215"/>
      <c r="ISP14" s="215"/>
      <c r="ISQ14" s="215"/>
      <c r="ISR14" s="215"/>
      <c r="ISS14" s="215"/>
      <c r="IST14" s="215"/>
      <c r="ISU14" s="215"/>
      <c r="ISV14" s="215"/>
      <c r="ISW14" s="215"/>
      <c r="ISX14" s="215"/>
      <c r="ISY14" s="215"/>
      <c r="ISZ14" s="215"/>
      <c r="ITA14" s="215"/>
      <c r="ITB14" s="215"/>
      <c r="ITC14" s="215"/>
      <c r="ITD14" s="215"/>
      <c r="ITE14" s="215"/>
      <c r="ITF14" s="215"/>
      <c r="ITG14" s="215"/>
      <c r="ITH14" s="215"/>
      <c r="ITI14" s="215"/>
      <c r="ITJ14" s="215"/>
      <c r="ITK14" s="215"/>
      <c r="ITL14" s="215"/>
      <c r="ITM14" s="215"/>
      <c r="ITN14" s="215"/>
      <c r="ITO14" s="215"/>
      <c r="ITP14" s="215"/>
      <c r="ITQ14" s="215"/>
      <c r="ITR14" s="215"/>
      <c r="ITS14" s="215"/>
      <c r="ITT14" s="215"/>
      <c r="ITU14" s="215"/>
      <c r="ITV14" s="215"/>
      <c r="ITW14" s="215"/>
      <c r="ITX14" s="215"/>
      <c r="ITY14" s="215"/>
      <c r="ITZ14" s="215"/>
      <c r="IUA14" s="215"/>
      <c r="IUB14" s="215"/>
      <c r="IUC14" s="215"/>
      <c r="IUD14" s="215"/>
      <c r="IUE14" s="215"/>
      <c r="IUF14" s="215"/>
      <c r="IUG14" s="215"/>
      <c r="IUH14" s="215"/>
      <c r="IUI14" s="215"/>
      <c r="IUJ14" s="215"/>
      <c r="IUK14" s="215"/>
      <c r="IUL14" s="215"/>
      <c r="IUM14" s="215"/>
      <c r="IUN14" s="215"/>
      <c r="IUO14" s="215"/>
      <c r="IUP14" s="215"/>
      <c r="IUQ14" s="215"/>
      <c r="IUR14" s="215"/>
      <c r="IUS14" s="215"/>
      <c r="IUT14" s="215"/>
      <c r="IUU14" s="215"/>
      <c r="IUV14" s="215"/>
      <c r="IUW14" s="215"/>
      <c r="IUX14" s="215"/>
      <c r="IUY14" s="215"/>
      <c r="IUZ14" s="215"/>
      <c r="IVA14" s="215"/>
      <c r="IVB14" s="215"/>
      <c r="IVC14" s="215"/>
      <c r="IVD14" s="215"/>
      <c r="IVE14" s="215"/>
      <c r="IVF14" s="215"/>
      <c r="IVG14" s="215"/>
      <c r="IVH14" s="215"/>
      <c r="IVI14" s="215"/>
      <c r="IVJ14" s="215"/>
      <c r="IVK14" s="215"/>
      <c r="IVL14" s="215"/>
      <c r="IVM14" s="215"/>
      <c r="IVN14" s="215"/>
      <c r="IVO14" s="215"/>
      <c r="IVP14" s="215"/>
      <c r="IVQ14" s="215"/>
      <c r="IVR14" s="215"/>
      <c r="IVS14" s="215"/>
      <c r="IVT14" s="215"/>
      <c r="IVU14" s="215"/>
      <c r="IVV14" s="215"/>
      <c r="IVW14" s="215"/>
      <c r="IVX14" s="215"/>
      <c r="IVY14" s="215"/>
      <c r="IVZ14" s="215"/>
      <c r="IWA14" s="215"/>
      <c r="IWB14" s="215"/>
      <c r="IWC14" s="215"/>
      <c r="IWD14" s="215"/>
      <c r="IWE14" s="215"/>
      <c r="IWF14" s="215"/>
      <c r="IWG14" s="215"/>
      <c r="IWH14" s="215"/>
      <c r="IWI14" s="215"/>
      <c r="IWJ14" s="215"/>
      <c r="IWK14" s="215"/>
      <c r="IWL14" s="215"/>
      <c r="IWM14" s="215"/>
      <c r="IWN14" s="215"/>
      <c r="IWO14" s="215"/>
      <c r="IWP14" s="215"/>
      <c r="IWQ14" s="215"/>
      <c r="IWR14" s="215"/>
      <c r="IWS14" s="215"/>
      <c r="IWT14" s="215"/>
      <c r="IWU14" s="215"/>
      <c r="IWV14" s="215"/>
      <c r="IWW14" s="215"/>
      <c r="IWX14" s="215"/>
      <c r="IWY14" s="215"/>
      <c r="IWZ14" s="215"/>
      <c r="IXA14" s="215"/>
      <c r="IXB14" s="215"/>
      <c r="IXC14" s="215"/>
      <c r="IXD14" s="215"/>
      <c r="IXE14" s="215"/>
      <c r="IXF14" s="215"/>
      <c r="IXG14" s="215"/>
      <c r="IXH14" s="215"/>
      <c r="IXI14" s="215"/>
      <c r="IXJ14" s="215"/>
      <c r="IXK14" s="215"/>
      <c r="IXL14" s="215"/>
      <c r="IXM14" s="215"/>
      <c r="IXN14" s="215"/>
      <c r="IXO14" s="215"/>
      <c r="IXP14" s="215"/>
      <c r="IXQ14" s="215"/>
      <c r="IXR14" s="215"/>
      <c r="IXS14" s="215"/>
      <c r="IXT14" s="215"/>
      <c r="IXU14" s="215"/>
      <c r="IXV14" s="215"/>
      <c r="IXW14" s="215"/>
      <c r="IXX14" s="215"/>
      <c r="IXY14" s="215"/>
      <c r="IXZ14" s="215"/>
      <c r="IYA14" s="215"/>
      <c r="IYB14" s="215"/>
      <c r="IYC14" s="215"/>
      <c r="IYD14" s="215"/>
      <c r="IYE14" s="215"/>
      <c r="IYF14" s="215"/>
      <c r="IYG14" s="215"/>
      <c r="IYH14" s="215"/>
      <c r="IYI14" s="215"/>
      <c r="IYJ14" s="215"/>
      <c r="IYK14" s="215"/>
      <c r="IYL14" s="215"/>
      <c r="IYM14" s="215"/>
      <c r="IYN14" s="215"/>
      <c r="IYO14" s="215"/>
      <c r="IYP14" s="215"/>
      <c r="IYQ14" s="215"/>
      <c r="IYR14" s="215"/>
      <c r="IYS14" s="215"/>
      <c r="IYT14" s="215"/>
      <c r="IYU14" s="215"/>
      <c r="IYV14" s="215"/>
      <c r="IYW14" s="215"/>
      <c r="IYX14" s="215"/>
      <c r="IYY14" s="215"/>
      <c r="IYZ14" s="215"/>
      <c r="IZA14" s="215"/>
      <c r="IZB14" s="215"/>
      <c r="IZC14" s="215"/>
      <c r="IZD14" s="215"/>
      <c r="IZE14" s="215"/>
      <c r="IZF14" s="215"/>
      <c r="IZG14" s="215"/>
      <c r="IZH14" s="215"/>
      <c r="IZI14" s="215"/>
      <c r="IZJ14" s="215"/>
      <c r="IZK14" s="215"/>
      <c r="IZL14" s="215"/>
      <c r="IZM14" s="215"/>
      <c r="IZN14" s="215"/>
      <c r="IZO14" s="215"/>
      <c r="IZP14" s="215"/>
      <c r="IZQ14" s="215"/>
      <c r="IZR14" s="215"/>
      <c r="IZS14" s="215"/>
      <c r="IZT14" s="215"/>
      <c r="IZU14" s="215"/>
      <c r="IZV14" s="215"/>
      <c r="IZW14" s="215"/>
      <c r="IZX14" s="215"/>
      <c r="IZY14" s="215"/>
      <c r="IZZ14" s="215"/>
      <c r="JAA14" s="215"/>
      <c r="JAB14" s="215"/>
      <c r="JAC14" s="215"/>
      <c r="JAD14" s="215"/>
      <c r="JAE14" s="215"/>
      <c r="JAF14" s="215"/>
      <c r="JAG14" s="215"/>
      <c r="JAH14" s="215"/>
      <c r="JAI14" s="215"/>
      <c r="JAJ14" s="215"/>
      <c r="JAK14" s="215"/>
      <c r="JAL14" s="215"/>
      <c r="JAM14" s="215"/>
      <c r="JAN14" s="215"/>
      <c r="JAO14" s="215"/>
      <c r="JAP14" s="215"/>
      <c r="JAQ14" s="215"/>
      <c r="JAR14" s="215"/>
      <c r="JAS14" s="215"/>
      <c r="JAT14" s="215"/>
      <c r="JAU14" s="215"/>
      <c r="JAV14" s="215"/>
      <c r="JAW14" s="215"/>
      <c r="JAX14" s="215"/>
      <c r="JAY14" s="215"/>
      <c r="JAZ14" s="215"/>
      <c r="JBA14" s="215"/>
      <c r="JBB14" s="215"/>
      <c r="JBC14" s="215"/>
      <c r="JBD14" s="215"/>
      <c r="JBE14" s="215"/>
      <c r="JBF14" s="215"/>
      <c r="JBG14" s="215"/>
      <c r="JBH14" s="215"/>
      <c r="JBI14" s="215"/>
      <c r="JBJ14" s="215"/>
      <c r="JBK14" s="215"/>
      <c r="JBL14" s="215"/>
      <c r="JBM14" s="215"/>
      <c r="JBN14" s="215"/>
      <c r="JBO14" s="215"/>
      <c r="JBP14" s="215"/>
      <c r="JBQ14" s="215"/>
      <c r="JBR14" s="215"/>
      <c r="JBS14" s="215"/>
      <c r="JBT14" s="215"/>
      <c r="JBU14" s="215"/>
      <c r="JBV14" s="215"/>
      <c r="JBW14" s="215"/>
      <c r="JBX14" s="215"/>
      <c r="JBY14" s="215"/>
      <c r="JBZ14" s="215"/>
      <c r="JCA14" s="215"/>
      <c r="JCB14" s="215"/>
      <c r="JCC14" s="215"/>
      <c r="JCD14" s="215"/>
      <c r="JCE14" s="215"/>
      <c r="JCF14" s="215"/>
      <c r="JCG14" s="215"/>
      <c r="JCH14" s="215"/>
      <c r="JCI14" s="215"/>
      <c r="JCJ14" s="215"/>
      <c r="JCK14" s="215"/>
      <c r="JCL14" s="215"/>
      <c r="JCM14" s="215"/>
      <c r="JCN14" s="215"/>
      <c r="JCO14" s="215"/>
      <c r="JCP14" s="215"/>
      <c r="JCQ14" s="215"/>
      <c r="JCR14" s="215"/>
      <c r="JCS14" s="215"/>
      <c r="JCT14" s="215"/>
      <c r="JCU14" s="215"/>
      <c r="JCV14" s="215"/>
      <c r="JCW14" s="215"/>
      <c r="JCX14" s="215"/>
      <c r="JCY14" s="215"/>
      <c r="JCZ14" s="215"/>
      <c r="JDA14" s="215"/>
      <c r="JDB14" s="215"/>
      <c r="JDC14" s="215"/>
      <c r="JDD14" s="215"/>
      <c r="JDE14" s="215"/>
      <c r="JDF14" s="215"/>
      <c r="JDG14" s="215"/>
      <c r="JDH14" s="215"/>
      <c r="JDI14" s="215"/>
      <c r="JDJ14" s="215"/>
      <c r="JDK14" s="215"/>
      <c r="JDL14" s="215"/>
      <c r="JDM14" s="215"/>
      <c r="JDN14" s="215"/>
      <c r="JDO14" s="215"/>
      <c r="JDP14" s="215"/>
      <c r="JDQ14" s="215"/>
      <c r="JDR14" s="215"/>
      <c r="JDS14" s="215"/>
      <c r="JDT14" s="215"/>
      <c r="JDU14" s="215"/>
      <c r="JDV14" s="215"/>
      <c r="JDW14" s="215"/>
      <c r="JDX14" s="215"/>
      <c r="JDY14" s="215"/>
      <c r="JDZ14" s="215"/>
      <c r="JEA14" s="215"/>
      <c r="JEB14" s="215"/>
      <c r="JEC14" s="215"/>
      <c r="JED14" s="215"/>
      <c r="JEE14" s="215"/>
      <c r="JEF14" s="215"/>
      <c r="JEG14" s="215"/>
      <c r="JEH14" s="215"/>
      <c r="JEI14" s="215"/>
      <c r="JEJ14" s="215"/>
      <c r="JEK14" s="215"/>
      <c r="JEL14" s="215"/>
      <c r="JEM14" s="215"/>
      <c r="JEN14" s="215"/>
      <c r="JEO14" s="215"/>
      <c r="JEP14" s="215"/>
      <c r="JEQ14" s="215"/>
      <c r="JER14" s="215"/>
      <c r="JES14" s="215"/>
      <c r="JET14" s="215"/>
      <c r="JEU14" s="215"/>
      <c r="JEV14" s="215"/>
      <c r="JEW14" s="215"/>
      <c r="JEX14" s="215"/>
      <c r="JEY14" s="215"/>
      <c r="JEZ14" s="215"/>
      <c r="JFA14" s="215"/>
      <c r="JFB14" s="215"/>
      <c r="JFC14" s="215"/>
      <c r="JFD14" s="215"/>
      <c r="JFE14" s="215"/>
      <c r="JFF14" s="215"/>
      <c r="JFG14" s="215"/>
      <c r="JFH14" s="215"/>
      <c r="JFI14" s="215"/>
      <c r="JFJ14" s="215"/>
      <c r="JFK14" s="215"/>
      <c r="JFL14" s="215"/>
      <c r="JFM14" s="215"/>
      <c r="JFN14" s="215"/>
      <c r="JFO14" s="215"/>
      <c r="JFP14" s="215"/>
      <c r="JFQ14" s="215"/>
      <c r="JFR14" s="215"/>
      <c r="JFS14" s="215"/>
      <c r="JFT14" s="215"/>
      <c r="JFU14" s="215"/>
      <c r="JFV14" s="215"/>
      <c r="JFW14" s="215"/>
      <c r="JFX14" s="215"/>
      <c r="JFY14" s="215"/>
      <c r="JFZ14" s="215"/>
      <c r="JGA14" s="215"/>
      <c r="JGB14" s="215"/>
      <c r="JGC14" s="215"/>
      <c r="JGD14" s="215"/>
      <c r="JGE14" s="215"/>
      <c r="JGF14" s="215"/>
      <c r="JGG14" s="215"/>
      <c r="JGH14" s="215"/>
      <c r="JGI14" s="215"/>
      <c r="JGJ14" s="215"/>
      <c r="JGK14" s="215"/>
      <c r="JGL14" s="215"/>
      <c r="JGM14" s="215"/>
      <c r="JGN14" s="215"/>
      <c r="JGO14" s="215"/>
      <c r="JGP14" s="215"/>
      <c r="JGQ14" s="215"/>
      <c r="JGR14" s="215"/>
      <c r="JGS14" s="215"/>
      <c r="JGT14" s="215"/>
      <c r="JGU14" s="215"/>
      <c r="JGV14" s="215"/>
      <c r="JGW14" s="215"/>
      <c r="JGX14" s="215"/>
      <c r="JGY14" s="215"/>
      <c r="JGZ14" s="215"/>
      <c r="JHA14" s="215"/>
      <c r="JHB14" s="215"/>
      <c r="JHC14" s="215"/>
      <c r="JHD14" s="215"/>
      <c r="JHE14" s="215"/>
      <c r="JHF14" s="215"/>
      <c r="JHG14" s="215"/>
      <c r="JHH14" s="215"/>
      <c r="JHI14" s="215"/>
      <c r="JHJ14" s="215"/>
      <c r="JHK14" s="215"/>
      <c r="JHL14" s="215"/>
      <c r="JHM14" s="215"/>
      <c r="JHN14" s="215"/>
      <c r="JHO14" s="215"/>
      <c r="JHP14" s="215"/>
      <c r="JHQ14" s="215"/>
      <c r="JHR14" s="215"/>
      <c r="JHS14" s="215"/>
      <c r="JHT14" s="215"/>
      <c r="JHU14" s="215"/>
      <c r="JHV14" s="215"/>
      <c r="JHW14" s="215"/>
      <c r="JHX14" s="215"/>
      <c r="JHY14" s="215"/>
      <c r="JHZ14" s="215"/>
      <c r="JIA14" s="215"/>
      <c r="JIB14" s="215"/>
      <c r="JIC14" s="215"/>
      <c r="JID14" s="215"/>
      <c r="JIE14" s="215"/>
      <c r="JIF14" s="215"/>
      <c r="JIG14" s="215"/>
      <c r="JIH14" s="215"/>
      <c r="JII14" s="215"/>
      <c r="JIJ14" s="215"/>
      <c r="JIK14" s="215"/>
      <c r="JIL14" s="215"/>
      <c r="JIM14" s="215"/>
      <c r="JIN14" s="215"/>
      <c r="JIO14" s="215"/>
      <c r="JIP14" s="215"/>
      <c r="JIQ14" s="215"/>
      <c r="JIR14" s="215"/>
      <c r="JIS14" s="215"/>
      <c r="JIT14" s="215"/>
      <c r="JIU14" s="215"/>
      <c r="JIV14" s="215"/>
      <c r="JIW14" s="215"/>
      <c r="JIX14" s="215"/>
      <c r="JIY14" s="215"/>
      <c r="JIZ14" s="215"/>
      <c r="JJA14" s="215"/>
      <c r="JJB14" s="215"/>
      <c r="JJC14" s="215"/>
      <c r="JJD14" s="215"/>
      <c r="JJE14" s="215"/>
      <c r="JJF14" s="215"/>
      <c r="JJG14" s="215"/>
      <c r="JJH14" s="215"/>
      <c r="JJI14" s="215"/>
      <c r="JJJ14" s="215"/>
      <c r="JJK14" s="215"/>
      <c r="JJL14" s="215"/>
      <c r="JJM14" s="215"/>
      <c r="JJN14" s="215"/>
      <c r="JJO14" s="215"/>
      <c r="JJP14" s="215"/>
      <c r="JJQ14" s="215"/>
      <c r="JJR14" s="215"/>
      <c r="JJS14" s="215"/>
      <c r="JJT14" s="215"/>
      <c r="JJU14" s="215"/>
      <c r="JJV14" s="215"/>
      <c r="JJW14" s="215"/>
      <c r="JJX14" s="215"/>
      <c r="JJY14" s="215"/>
      <c r="JJZ14" s="215"/>
      <c r="JKA14" s="215"/>
      <c r="JKB14" s="215"/>
      <c r="JKC14" s="215"/>
      <c r="JKD14" s="215"/>
      <c r="JKE14" s="215"/>
      <c r="JKF14" s="215"/>
      <c r="JKG14" s="215"/>
      <c r="JKH14" s="215"/>
      <c r="JKI14" s="215"/>
      <c r="JKJ14" s="215"/>
      <c r="JKK14" s="215"/>
      <c r="JKL14" s="215"/>
      <c r="JKM14" s="215"/>
      <c r="JKN14" s="215"/>
      <c r="JKO14" s="215"/>
      <c r="JKP14" s="215"/>
      <c r="JKQ14" s="215"/>
      <c r="JKR14" s="215"/>
      <c r="JKS14" s="215"/>
      <c r="JKT14" s="215"/>
      <c r="JKU14" s="215"/>
      <c r="JKV14" s="215"/>
      <c r="JKW14" s="215"/>
      <c r="JKX14" s="215"/>
      <c r="JKY14" s="215"/>
      <c r="JKZ14" s="215"/>
      <c r="JLA14" s="215"/>
      <c r="JLB14" s="215"/>
      <c r="JLC14" s="215"/>
      <c r="JLD14" s="215"/>
      <c r="JLE14" s="215"/>
      <c r="JLF14" s="215"/>
      <c r="JLG14" s="215"/>
      <c r="JLH14" s="215"/>
      <c r="JLI14" s="215"/>
      <c r="JLJ14" s="215"/>
      <c r="JLK14" s="215"/>
      <c r="JLL14" s="215"/>
      <c r="JLM14" s="215"/>
      <c r="JLN14" s="215"/>
      <c r="JLO14" s="215"/>
      <c r="JLP14" s="215"/>
      <c r="JLQ14" s="215"/>
      <c r="JLR14" s="215"/>
      <c r="JLS14" s="215"/>
      <c r="JLT14" s="215"/>
      <c r="JLU14" s="215"/>
      <c r="JLV14" s="215"/>
      <c r="JLW14" s="215"/>
      <c r="JLX14" s="215"/>
      <c r="JLY14" s="215"/>
      <c r="JLZ14" s="215"/>
      <c r="JMA14" s="215"/>
      <c r="JMB14" s="215"/>
      <c r="JMC14" s="215"/>
      <c r="JMD14" s="215"/>
      <c r="JME14" s="215"/>
      <c r="JMF14" s="215"/>
      <c r="JMG14" s="215"/>
      <c r="JMH14" s="215"/>
      <c r="JMI14" s="215"/>
      <c r="JMJ14" s="215"/>
      <c r="JMK14" s="215"/>
      <c r="JML14" s="215"/>
      <c r="JMM14" s="215"/>
      <c r="JMN14" s="215"/>
      <c r="JMO14" s="215"/>
      <c r="JMP14" s="215"/>
      <c r="JMQ14" s="215"/>
      <c r="JMR14" s="215"/>
      <c r="JMS14" s="215"/>
      <c r="JMT14" s="215"/>
      <c r="JMU14" s="215"/>
      <c r="JMV14" s="215"/>
      <c r="JMW14" s="215"/>
      <c r="JMX14" s="215"/>
      <c r="JMY14" s="215"/>
      <c r="JMZ14" s="215"/>
      <c r="JNA14" s="215"/>
      <c r="JNB14" s="215"/>
      <c r="JNC14" s="215"/>
      <c r="JND14" s="215"/>
      <c r="JNE14" s="215"/>
      <c r="JNF14" s="215"/>
      <c r="JNG14" s="215"/>
      <c r="JNH14" s="215"/>
      <c r="JNI14" s="215"/>
      <c r="JNJ14" s="215"/>
      <c r="JNK14" s="215"/>
      <c r="JNL14" s="215"/>
      <c r="JNM14" s="215"/>
      <c r="JNN14" s="215"/>
      <c r="JNO14" s="215"/>
      <c r="JNP14" s="215"/>
      <c r="JNQ14" s="215"/>
      <c r="JNR14" s="215"/>
      <c r="JNS14" s="215"/>
      <c r="JNT14" s="215"/>
      <c r="JNU14" s="215"/>
      <c r="JNV14" s="215"/>
      <c r="JNW14" s="215"/>
      <c r="JNX14" s="215"/>
      <c r="JNY14" s="215"/>
      <c r="JNZ14" s="215"/>
      <c r="JOA14" s="215"/>
      <c r="JOB14" s="215"/>
      <c r="JOC14" s="215"/>
      <c r="JOD14" s="215"/>
      <c r="JOE14" s="215"/>
      <c r="JOF14" s="215"/>
      <c r="JOG14" s="215"/>
      <c r="JOH14" s="215"/>
      <c r="JOI14" s="215"/>
      <c r="JOJ14" s="215"/>
      <c r="JOK14" s="215"/>
      <c r="JOL14" s="215"/>
      <c r="JOM14" s="215"/>
      <c r="JON14" s="215"/>
      <c r="JOO14" s="215"/>
      <c r="JOP14" s="215"/>
      <c r="JOQ14" s="215"/>
      <c r="JOR14" s="215"/>
      <c r="JOS14" s="215"/>
      <c r="JOT14" s="215"/>
      <c r="JOU14" s="215"/>
      <c r="JOV14" s="215"/>
      <c r="JOW14" s="215"/>
      <c r="JOX14" s="215"/>
      <c r="JOY14" s="215"/>
      <c r="JOZ14" s="215"/>
      <c r="JPA14" s="215"/>
      <c r="JPB14" s="215"/>
      <c r="JPC14" s="215"/>
      <c r="JPD14" s="215"/>
      <c r="JPE14" s="215"/>
      <c r="JPF14" s="215"/>
      <c r="JPG14" s="215"/>
      <c r="JPH14" s="215"/>
      <c r="JPI14" s="215"/>
      <c r="JPJ14" s="215"/>
      <c r="JPK14" s="215"/>
      <c r="JPL14" s="215"/>
      <c r="JPM14" s="215"/>
      <c r="JPN14" s="215"/>
      <c r="JPO14" s="215"/>
      <c r="JPP14" s="215"/>
      <c r="JPQ14" s="215"/>
      <c r="JPR14" s="215"/>
      <c r="JPS14" s="215"/>
      <c r="JPT14" s="215"/>
      <c r="JPU14" s="215"/>
      <c r="JPV14" s="215"/>
      <c r="JPW14" s="215"/>
      <c r="JPX14" s="215"/>
      <c r="JPY14" s="215"/>
      <c r="JPZ14" s="215"/>
      <c r="JQA14" s="215"/>
      <c r="JQB14" s="215"/>
      <c r="JQC14" s="215"/>
      <c r="JQD14" s="215"/>
      <c r="JQE14" s="215"/>
      <c r="JQF14" s="215"/>
      <c r="JQG14" s="215"/>
      <c r="JQH14" s="215"/>
      <c r="JQI14" s="215"/>
      <c r="JQJ14" s="215"/>
      <c r="JQK14" s="215"/>
      <c r="JQL14" s="215"/>
      <c r="JQM14" s="215"/>
      <c r="JQN14" s="215"/>
      <c r="JQO14" s="215"/>
      <c r="JQP14" s="215"/>
      <c r="JQQ14" s="215"/>
      <c r="JQR14" s="215"/>
      <c r="JQS14" s="215"/>
      <c r="JQT14" s="215"/>
      <c r="JQU14" s="215"/>
      <c r="JQV14" s="215"/>
      <c r="JQW14" s="215"/>
      <c r="JQX14" s="215"/>
      <c r="JQY14" s="215"/>
      <c r="JQZ14" s="215"/>
      <c r="JRA14" s="215"/>
      <c r="JRB14" s="215"/>
      <c r="JRC14" s="215"/>
      <c r="JRD14" s="215"/>
      <c r="JRE14" s="215"/>
      <c r="JRF14" s="215"/>
      <c r="JRG14" s="215"/>
      <c r="JRH14" s="215"/>
      <c r="JRI14" s="215"/>
      <c r="JRJ14" s="215"/>
      <c r="JRK14" s="215"/>
      <c r="JRL14" s="215"/>
      <c r="JRM14" s="215"/>
      <c r="JRN14" s="215"/>
      <c r="JRO14" s="215"/>
      <c r="JRP14" s="215"/>
      <c r="JRQ14" s="215"/>
      <c r="JRR14" s="215"/>
      <c r="JRS14" s="215"/>
      <c r="JRT14" s="215"/>
      <c r="JRU14" s="215"/>
      <c r="JRV14" s="215"/>
      <c r="JRW14" s="215"/>
      <c r="JRX14" s="215"/>
      <c r="JRY14" s="215"/>
      <c r="JRZ14" s="215"/>
      <c r="JSA14" s="215"/>
      <c r="JSB14" s="215"/>
      <c r="JSC14" s="215"/>
      <c r="JSD14" s="215"/>
      <c r="JSE14" s="215"/>
      <c r="JSF14" s="215"/>
      <c r="JSG14" s="215"/>
      <c r="JSH14" s="215"/>
      <c r="JSI14" s="215"/>
      <c r="JSJ14" s="215"/>
      <c r="JSK14" s="215"/>
      <c r="JSL14" s="215"/>
      <c r="JSM14" s="215"/>
      <c r="JSN14" s="215"/>
      <c r="JSO14" s="215"/>
      <c r="JSP14" s="215"/>
      <c r="JSQ14" s="215"/>
      <c r="JSR14" s="215"/>
      <c r="JSS14" s="215"/>
      <c r="JST14" s="215"/>
      <c r="JSU14" s="215"/>
      <c r="JSV14" s="215"/>
      <c r="JSW14" s="215"/>
      <c r="JSX14" s="215"/>
      <c r="JSY14" s="215"/>
      <c r="JSZ14" s="215"/>
      <c r="JTA14" s="215"/>
      <c r="JTB14" s="215"/>
      <c r="JTC14" s="215"/>
      <c r="JTD14" s="215"/>
      <c r="JTE14" s="215"/>
      <c r="JTF14" s="215"/>
      <c r="JTG14" s="215"/>
      <c r="JTH14" s="215"/>
      <c r="JTI14" s="215"/>
      <c r="JTJ14" s="215"/>
      <c r="JTK14" s="215"/>
      <c r="JTL14" s="215"/>
      <c r="JTM14" s="215"/>
      <c r="JTN14" s="215"/>
      <c r="JTO14" s="215"/>
      <c r="JTP14" s="215"/>
      <c r="JTQ14" s="215"/>
      <c r="JTR14" s="215"/>
      <c r="JTS14" s="215"/>
      <c r="JTT14" s="215"/>
      <c r="JTU14" s="215"/>
      <c r="JTV14" s="215"/>
      <c r="JTW14" s="215"/>
      <c r="JTX14" s="215"/>
      <c r="JTY14" s="215"/>
      <c r="JTZ14" s="215"/>
      <c r="JUA14" s="215"/>
      <c r="JUB14" s="215"/>
      <c r="JUC14" s="215"/>
      <c r="JUD14" s="215"/>
      <c r="JUE14" s="215"/>
      <c r="JUF14" s="215"/>
      <c r="JUG14" s="215"/>
      <c r="JUH14" s="215"/>
      <c r="JUI14" s="215"/>
      <c r="JUJ14" s="215"/>
      <c r="JUK14" s="215"/>
      <c r="JUL14" s="215"/>
      <c r="JUM14" s="215"/>
      <c r="JUN14" s="215"/>
      <c r="JUO14" s="215"/>
      <c r="JUP14" s="215"/>
      <c r="JUQ14" s="215"/>
      <c r="JUR14" s="215"/>
      <c r="JUS14" s="215"/>
      <c r="JUT14" s="215"/>
      <c r="JUU14" s="215"/>
      <c r="JUV14" s="215"/>
      <c r="JUW14" s="215"/>
      <c r="JUX14" s="215"/>
      <c r="JUY14" s="215"/>
      <c r="JUZ14" s="215"/>
      <c r="JVA14" s="215"/>
      <c r="JVB14" s="215"/>
      <c r="JVC14" s="215"/>
      <c r="JVD14" s="215"/>
      <c r="JVE14" s="215"/>
      <c r="JVF14" s="215"/>
      <c r="JVG14" s="215"/>
      <c r="JVH14" s="215"/>
      <c r="JVI14" s="215"/>
      <c r="JVJ14" s="215"/>
      <c r="JVK14" s="215"/>
      <c r="JVL14" s="215"/>
      <c r="JVM14" s="215"/>
      <c r="JVN14" s="215"/>
      <c r="JVO14" s="215"/>
      <c r="JVP14" s="215"/>
      <c r="JVQ14" s="215"/>
      <c r="JVR14" s="215"/>
      <c r="JVS14" s="215"/>
      <c r="JVT14" s="215"/>
      <c r="JVU14" s="215"/>
      <c r="JVV14" s="215"/>
      <c r="JVW14" s="215"/>
      <c r="JVX14" s="215"/>
      <c r="JVY14" s="215"/>
      <c r="JVZ14" s="215"/>
      <c r="JWA14" s="215"/>
      <c r="JWB14" s="215"/>
      <c r="JWC14" s="215"/>
      <c r="JWD14" s="215"/>
      <c r="JWE14" s="215"/>
      <c r="JWF14" s="215"/>
      <c r="JWG14" s="215"/>
      <c r="JWH14" s="215"/>
      <c r="JWI14" s="215"/>
      <c r="JWJ14" s="215"/>
      <c r="JWK14" s="215"/>
      <c r="JWL14" s="215"/>
      <c r="JWM14" s="215"/>
      <c r="JWN14" s="215"/>
      <c r="JWO14" s="215"/>
      <c r="JWP14" s="215"/>
      <c r="JWQ14" s="215"/>
      <c r="JWR14" s="215"/>
      <c r="JWS14" s="215"/>
      <c r="JWT14" s="215"/>
      <c r="JWU14" s="215"/>
      <c r="JWV14" s="215"/>
      <c r="JWW14" s="215"/>
      <c r="JWX14" s="215"/>
      <c r="JWY14" s="215"/>
      <c r="JWZ14" s="215"/>
      <c r="JXA14" s="215"/>
      <c r="JXB14" s="215"/>
      <c r="JXC14" s="215"/>
      <c r="JXD14" s="215"/>
      <c r="JXE14" s="215"/>
      <c r="JXF14" s="215"/>
      <c r="JXG14" s="215"/>
      <c r="JXH14" s="215"/>
      <c r="JXI14" s="215"/>
      <c r="JXJ14" s="215"/>
      <c r="JXK14" s="215"/>
      <c r="JXL14" s="215"/>
      <c r="JXM14" s="215"/>
      <c r="JXN14" s="215"/>
      <c r="JXO14" s="215"/>
      <c r="JXP14" s="215"/>
      <c r="JXQ14" s="215"/>
      <c r="JXR14" s="215"/>
      <c r="JXS14" s="215"/>
      <c r="JXT14" s="215"/>
      <c r="JXU14" s="215"/>
      <c r="JXV14" s="215"/>
      <c r="JXW14" s="215"/>
      <c r="JXX14" s="215"/>
      <c r="JXY14" s="215"/>
      <c r="JXZ14" s="215"/>
      <c r="JYA14" s="215"/>
      <c r="JYB14" s="215"/>
      <c r="JYC14" s="215"/>
      <c r="JYD14" s="215"/>
      <c r="JYE14" s="215"/>
      <c r="JYF14" s="215"/>
      <c r="JYG14" s="215"/>
      <c r="JYH14" s="215"/>
      <c r="JYI14" s="215"/>
      <c r="JYJ14" s="215"/>
      <c r="JYK14" s="215"/>
      <c r="JYL14" s="215"/>
      <c r="JYM14" s="215"/>
      <c r="JYN14" s="215"/>
      <c r="JYO14" s="215"/>
      <c r="JYP14" s="215"/>
      <c r="JYQ14" s="215"/>
      <c r="JYR14" s="215"/>
      <c r="JYS14" s="215"/>
      <c r="JYT14" s="215"/>
      <c r="JYU14" s="215"/>
      <c r="JYV14" s="215"/>
      <c r="JYW14" s="215"/>
      <c r="JYX14" s="215"/>
      <c r="JYY14" s="215"/>
      <c r="JYZ14" s="215"/>
      <c r="JZA14" s="215"/>
      <c r="JZB14" s="215"/>
      <c r="JZC14" s="215"/>
      <c r="JZD14" s="215"/>
      <c r="JZE14" s="215"/>
      <c r="JZF14" s="215"/>
      <c r="JZG14" s="215"/>
      <c r="JZH14" s="215"/>
      <c r="JZI14" s="215"/>
      <c r="JZJ14" s="215"/>
      <c r="JZK14" s="215"/>
      <c r="JZL14" s="215"/>
      <c r="JZM14" s="215"/>
      <c r="JZN14" s="215"/>
      <c r="JZO14" s="215"/>
      <c r="JZP14" s="215"/>
      <c r="JZQ14" s="215"/>
      <c r="JZR14" s="215"/>
      <c r="JZS14" s="215"/>
      <c r="JZT14" s="215"/>
      <c r="JZU14" s="215"/>
      <c r="JZV14" s="215"/>
      <c r="JZW14" s="215"/>
      <c r="JZX14" s="215"/>
      <c r="JZY14" s="215"/>
      <c r="JZZ14" s="215"/>
      <c r="KAA14" s="215"/>
      <c r="KAB14" s="215"/>
      <c r="KAC14" s="215"/>
      <c r="KAD14" s="215"/>
      <c r="KAE14" s="215"/>
      <c r="KAF14" s="215"/>
      <c r="KAG14" s="215"/>
      <c r="KAH14" s="215"/>
      <c r="KAI14" s="215"/>
      <c r="KAJ14" s="215"/>
      <c r="KAK14" s="215"/>
      <c r="KAL14" s="215"/>
      <c r="KAM14" s="215"/>
      <c r="KAN14" s="215"/>
      <c r="KAO14" s="215"/>
      <c r="KAP14" s="215"/>
      <c r="KAQ14" s="215"/>
      <c r="KAR14" s="215"/>
      <c r="KAS14" s="215"/>
      <c r="KAT14" s="215"/>
      <c r="KAU14" s="215"/>
      <c r="KAV14" s="215"/>
      <c r="KAW14" s="215"/>
      <c r="KAX14" s="215"/>
      <c r="KAY14" s="215"/>
      <c r="KAZ14" s="215"/>
      <c r="KBA14" s="215"/>
      <c r="KBB14" s="215"/>
      <c r="KBC14" s="215"/>
      <c r="KBD14" s="215"/>
      <c r="KBE14" s="215"/>
      <c r="KBF14" s="215"/>
      <c r="KBG14" s="215"/>
      <c r="KBH14" s="215"/>
      <c r="KBI14" s="215"/>
      <c r="KBJ14" s="215"/>
      <c r="KBK14" s="215"/>
      <c r="KBL14" s="215"/>
      <c r="KBM14" s="215"/>
      <c r="KBN14" s="215"/>
      <c r="KBO14" s="215"/>
      <c r="KBP14" s="215"/>
      <c r="KBQ14" s="215"/>
      <c r="KBR14" s="215"/>
      <c r="KBS14" s="215"/>
      <c r="KBT14" s="215"/>
      <c r="KBU14" s="215"/>
      <c r="KBV14" s="215"/>
      <c r="KBW14" s="215"/>
      <c r="KBX14" s="215"/>
      <c r="KBY14" s="215"/>
      <c r="KBZ14" s="215"/>
      <c r="KCA14" s="215"/>
      <c r="KCB14" s="215"/>
      <c r="KCC14" s="215"/>
      <c r="KCD14" s="215"/>
      <c r="KCE14" s="215"/>
      <c r="KCF14" s="215"/>
      <c r="KCG14" s="215"/>
      <c r="KCH14" s="215"/>
      <c r="KCI14" s="215"/>
      <c r="KCJ14" s="215"/>
      <c r="KCK14" s="215"/>
      <c r="KCL14" s="215"/>
      <c r="KCM14" s="215"/>
      <c r="KCN14" s="215"/>
      <c r="KCO14" s="215"/>
      <c r="KCP14" s="215"/>
      <c r="KCQ14" s="215"/>
      <c r="KCR14" s="215"/>
      <c r="KCS14" s="215"/>
      <c r="KCT14" s="215"/>
      <c r="KCU14" s="215"/>
      <c r="KCV14" s="215"/>
      <c r="KCW14" s="215"/>
      <c r="KCX14" s="215"/>
      <c r="KCY14" s="215"/>
      <c r="KCZ14" s="215"/>
      <c r="KDA14" s="215"/>
      <c r="KDB14" s="215"/>
      <c r="KDC14" s="215"/>
      <c r="KDD14" s="215"/>
      <c r="KDE14" s="215"/>
      <c r="KDF14" s="215"/>
      <c r="KDG14" s="215"/>
      <c r="KDH14" s="215"/>
      <c r="KDI14" s="215"/>
      <c r="KDJ14" s="215"/>
      <c r="KDK14" s="215"/>
      <c r="KDL14" s="215"/>
      <c r="KDM14" s="215"/>
      <c r="KDN14" s="215"/>
      <c r="KDO14" s="215"/>
      <c r="KDP14" s="215"/>
      <c r="KDQ14" s="215"/>
      <c r="KDR14" s="215"/>
      <c r="KDS14" s="215"/>
      <c r="KDT14" s="215"/>
      <c r="KDU14" s="215"/>
      <c r="KDV14" s="215"/>
      <c r="KDW14" s="215"/>
      <c r="KDX14" s="215"/>
      <c r="KDY14" s="215"/>
      <c r="KDZ14" s="215"/>
      <c r="KEA14" s="215"/>
      <c r="KEB14" s="215"/>
      <c r="KEC14" s="215"/>
      <c r="KED14" s="215"/>
      <c r="KEE14" s="215"/>
      <c r="KEF14" s="215"/>
      <c r="KEG14" s="215"/>
      <c r="KEH14" s="215"/>
      <c r="KEI14" s="215"/>
      <c r="KEJ14" s="215"/>
      <c r="KEK14" s="215"/>
      <c r="KEL14" s="215"/>
      <c r="KEM14" s="215"/>
      <c r="KEN14" s="215"/>
      <c r="KEO14" s="215"/>
      <c r="KEP14" s="215"/>
      <c r="KEQ14" s="215"/>
      <c r="KER14" s="215"/>
      <c r="KES14" s="215"/>
      <c r="KET14" s="215"/>
      <c r="KEU14" s="215"/>
      <c r="KEV14" s="215"/>
      <c r="KEW14" s="215"/>
      <c r="KEX14" s="215"/>
      <c r="KEY14" s="215"/>
      <c r="KEZ14" s="215"/>
      <c r="KFA14" s="215"/>
      <c r="KFB14" s="215"/>
      <c r="KFC14" s="215"/>
      <c r="KFD14" s="215"/>
      <c r="KFE14" s="215"/>
      <c r="KFF14" s="215"/>
      <c r="KFG14" s="215"/>
      <c r="KFH14" s="215"/>
      <c r="KFI14" s="215"/>
      <c r="KFJ14" s="215"/>
      <c r="KFK14" s="215"/>
      <c r="KFL14" s="215"/>
      <c r="KFM14" s="215"/>
      <c r="KFN14" s="215"/>
      <c r="KFO14" s="215"/>
      <c r="KFP14" s="215"/>
      <c r="KFQ14" s="215"/>
      <c r="KFR14" s="215"/>
      <c r="KFS14" s="215"/>
      <c r="KFT14" s="215"/>
      <c r="KFU14" s="215"/>
      <c r="KFV14" s="215"/>
      <c r="KFW14" s="215"/>
      <c r="KFX14" s="215"/>
      <c r="KFY14" s="215"/>
      <c r="KFZ14" s="215"/>
      <c r="KGA14" s="215"/>
      <c r="KGB14" s="215"/>
      <c r="KGC14" s="215"/>
      <c r="KGD14" s="215"/>
      <c r="KGE14" s="215"/>
      <c r="KGF14" s="215"/>
      <c r="KGG14" s="215"/>
      <c r="KGH14" s="215"/>
      <c r="KGI14" s="215"/>
      <c r="KGJ14" s="215"/>
      <c r="KGK14" s="215"/>
      <c r="KGL14" s="215"/>
      <c r="KGM14" s="215"/>
      <c r="KGN14" s="215"/>
      <c r="KGO14" s="215"/>
      <c r="KGP14" s="215"/>
      <c r="KGQ14" s="215"/>
      <c r="KGR14" s="215"/>
      <c r="KGS14" s="215"/>
      <c r="KGT14" s="215"/>
      <c r="KGU14" s="215"/>
      <c r="KGV14" s="215"/>
      <c r="KGW14" s="215"/>
      <c r="KGX14" s="215"/>
      <c r="KGY14" s="215"/>
      <c r="KGZ14" s="215"/>
      <c r="KHA14" s="215"/>
      <c r="KHB14" s="215"/>
      <c r="KHC14" s="215"/>
      <c r="KHD14" s="215"/>
      <c r="KHE14" s="215"/>
      <c r="KHF14" s="215"/>
      <c r="KHG14" s="215"/>
      <c r="KHH14" s="215"/>
      <c r="KHI14" s="215"/>
      <c r="KHJ14" s="215"/>
      <c r="KHK14" s="215"/>
      <c r="KHL14" s="215"/>
      <c r="KHM14" s="215"/>
      <c r="KHN14" s="215"/>
      <c r="KHO14" s="215"/>
      <c r="KHP14" s="215"/>
      <c r="KHQ14" s="215"/>
      <c r="KHR14" s="215"/>
      <c r="KHS14" s="215"/>
      <c r="KHT14" s="215"/>
      <c r="KHU14" s="215"/>
      <c r="KHV14" s="215"/>
      <c r="KHW14" s="215"/>
      <c r="KHX14" s="215"/>
      <c r="KHY14" s="215"/>
      <c r="KHZ14" s="215"/>
      <c r="KIA14" s="215"/>
      <c r="KIB14" s="215"/>
      <c r="KIC14" s="215"/>
      <c r="KID14" s="215"/>
      <c r="KIE14" s="215"/>
      <c r="KIF14" s="215"/>
      <c r="KIG14" s="215"/>
      <c r="KIH14" s="215"/>
      <c r="KII14" s="215"/>
      <c r="KIJ14" s="215"/>
      <c r="KIK14" s="215"/>
      <c r="KIL14" s="215"/>
      <c r="KIM14" s="215"/>
      <c r="KIN14" s="215"/>
      <c r="KIO14" s="215"/>
      <c r="KIP14" s="215"/>
      <c r="KIQ14" s="215"/>
      <c r="KIR14" s="215"/>
      <c r="KIS14" s="215"/>
      <c r="KIT14" s="215"/>
      <c r="KIU14" s="215"/>
      <c r="KIV14" s="215"/>
      <c r="KIW14" s="215"/>
      <c r="KIX14" s="215"/>
      <c r="KIY14" s="215"/>
      <c r="KIZ14" s="215"/>
      <c r="KJA14" s="215"/>
      <c r="KJB14" s="215"/>
      <c r="KJC14" s="215"/>
      <c r="KJD14" s="215"/>
      <c r="KJE14" s="215"/>
      <c r="KJF14" s="215"/>
      <c r="KJG14" s="215"/>
      <c r="KJH14" s="215"/>
      <c r="KJI14" s="215"/>
      <c r="KJJ14" s="215"/>
      <c r="KJK14" s="215"/>
      <c r="KJL14" s="215"/>
      <c r="KJM14" s="215"/>
      <c r="KJN14" s="215"/>
      <c r="KJO14" s="215"/>
      <c r="KJP14" s="215"/>
      <c r="KJQ14" s="215"/>
      <c r="KJR14" s="215"/>
      <c r="KJS14" s="215"/>
      <c r="KJT14" s="215"/>
      <c r="KJU14" s="215"/>
      <c r="KJV14" s="215"/>
      <c r="KJW14" s="215"/>
      <c r="KJX14" s="215"/>
      <c r="KJY14" s="215"/>
      <c r="KJZ14" s="215"/>
      <c r="KKA14" s="215"/>
      <c r="KKB14" s="215"/>
      <c r="KKC14" s="215"/>
      <c r="KKD14" s="215"/>
      <c r="KKE14" s="215"/>
      <c r="KKF14" s="215"/>
      <c r="KKG14" s="215"/>
      <c r="KKH14" s="215"/>
      <c r="KKI14" s="215"/>
      <c r="KKJ14" s="215"/>
      <c r="KKK14" s="215"/>
      <c r="KKL14" s="215"/>
      <c r="KKM14" s="215"/>
      <c r="KKN14" s="215"/>
      <c r="KKO14" s="215"/>
      <c r="KKP14" s="215"/>
      <c r="KKQ14" s="215"/>
      <c r="KKR14" s="215"/>
      <c r="KKS14" s="215"/>
      <c r="KKT14" s="215"/>
      <c r="KKU14" s="215"/>
      <c r="KKV14" s="215"/>
      <c r="KKW14" s="215"/>
      <c r="KKX14" s="215"/>
      <c r="KKY14" s="215"/>
      <c r="KKZ14" s="215"/>
      <c r="KLA14" s="215"/>
      <c r="KLB14" s="215"/>
      <c r="KLC14" s="215"/>
      <c r="KLD14" s="215"/>
      <c r="KLE14" s="215"/>
      <c r="KLF14" s="215"/>
      <c r="KLG14" s="215"/>
      <c r="KLH14" s="215"/>
      <c r="KLI14" s="215"/>
      <c r="KLJ14" s="215"/>
      <c r="KLK14" s="215"/>
      <c r="KLL14" s="215"/>
      <c r="KLM14" s="215"/>
      <c r="KLN14" s="215"/>
      <c r="KLO14" s="215"/>
      <c r="KLP14" s="215"/>
      <c r="KLQ14" s="215"/>
      <c r="KLR14" s="215"/>
      <c r="KLS14" s="215"/>
      <c r="KLT14" s="215"/>
      <c r="KLU14" s="215"/>
      <c r="KLV14" s="215"/>
      <c r="KLW14" s="215"/>
      <c r="KLX14" s="215"/>
      <c r="KLY14" s="215"/>
      <c r="KLZ14" s="215"/>
      <c r="KMA14" s="215"/>
      <c r="KMB14" s="215"/>
      <c r="KMC14" s="215"/>
      <c r="KMD14" s="215"/>
      <c r="KME14" s="215"/>
      <c r="KMF14" s="215"/>
      <c r="KMG14" s="215"/>
      <c r="KMH14" s="215"/>
      <c r="KMI14" s="215"/>
      <c r="KMJ14" s="215"/>
      <c r="KMK14" s="215"/>
      <c r="KML14" s="215"/>
      <c r="KMM14" s="215"/>
      <c r="KMN14" s="215"/>
      <c r="KMO14" s="215"/>
      <c r="KMP14" s="215"/>
      <c r="KMQ14" s="215"/>
      <c r="KMR14" s="215"/>
      <c r="KMS14" s="215"/>
      <c r="KMT14" s="215"/>
      <c r="KMU14" s="215"/>
      <c r="KMV14" s="215"/>
      <c r="KMW14" s="215"/>
      <c r="KMX14" s="215"/>
      <c r="KMY14" s="215"/>
      <c r="KMZ14" s="215"/>
      <c r="KNA14" s="215"/>
      <c r="KNB14" s="215"/>
      <c r="KNC14" s="215"/>
      <c r="KND14" s="215"/>
      <c r="KNE14" s="215"/>
      <c r="KNF14" s="215"/>
      <c r="KNG14" s="215"/>
      <c r="KNH14" s="215"/>
      <c r="KNI14" s="215"/>
      <c r="KNJ14" s="215"/>
      <c r="KNK14" s="215"/>
      <c r="KNL14" s="215"/>
      <c r="KNM14" s="215"/>
      <c r="KNN14" s="215"/>
      <c r="KNO14" s="215"/>
      <c r="KNP14" s="215"/>
      <c r="KNQ14" s="215"/>
      <c r="KNR14" s="215"/>
      <c r="KNS14" s="215"/>
      <c r="KNT14" s="215"/>
      <c r="KNU14" s="215"/>
      <c r="KNV14" s="215"/>
      <c r="KNW14" s="215"/>
      <c r="KNX14" s="215"/>
      <c r="KNY14" s="215"/>
      <c r="KNZ14" s="215"/>
      <c r="KOA14" s="215"/>
      <c r="KOB14" s="215"/>
      <c r="KOC14" s="215"/>
      <c r="KOD14" s="215"/>
      <c r="KOE14" s="215"/>
      <c r="KOF14" s="215"/>
      <c r="KOG14" s="215"/>
      <c r="KOH14" s="215"/>
      <c r="KOI14" s="215"/>
      <c r="KOJ14" s="215"/>
      <c r="KOK14" s="215"/>
      <c r="KOL14" s="215"/>
      <c r="KOM14" s="215"/>
      <c r="KON14" s="215"/>
      <c r="KOO14" s="215"/>
      <c r="KOP14" s="215"/>
      <c r="KOQ14" s="215"/>
      <c r="KOR14" s="215"/>
      <c r="KOS14" s="215"/>
      <c r="KOT14" s="215"/>
      <c r="KOU14" s="215"/>
      <c r="KOV14" s="215"/>
      <c r="KOW14" s="215"/>
      <c r="KOX14" s="215"/>
      <c r="KOY14" s="215"/>
      <c r="KOZ14" s="215"/>
      <c r="KPA14" s="215"/>
      <c r="KPB14" s="215"/>
      <c r="KPC14" s="215"/>
      <c r="KPD14" s="215"/>
      <c r="KPE14" s="215"/>
      <c r="KPF14" s="215"/>
      <c r="KPG14" s="215"/>
      <c r="KPH14" s="215"/>
      <c r="KPI14" s="215"/>
      <c r="KPJ14" s="215"/>
      <c r="KPK14" s="215"/>
      <c r="KPL14" s="215"/>
      <c r="KPM14" s="215"/>
      <c r="KPN14" s="215"/>
      <c r="KPO14" s="215"/>
      <c r="KPP14" s="215"/>
      <c r="KPQ14" s="215"/>
      <c r="KPR14" s="215"/>
      <c r="KPS14" s="215"/>
      <c r="KPT14" s="215"/>
      <c r="KPU14" s="215"/>
      <c r="KPV14" s="215"/>
      <c r="KPW14" s="215"/>
      <c r="KPX14" s="215"/>
      <c r="KPY14" s="215"/>
      <c r="KPZ14" s="215"/>
      <c r="KQA14" s="215"/>
      <c r="KQB14" s="215"/>
      <c r="KQC14" s="215"/>
      <c r="KQD14" s="215"/>
      <c r="KQE14" s="215"/>
      <c r="KQF14" s="215"/>
      <c r="KQG14" s="215"/>
      <c r="KQH14" s="215"/>
      <c r="KQI14" s="215"/>
      <c r="KQJ14" s="215"/>
      <c r="KQK14" s="215"/>
      <c r="KQL14" s="215"/>
      <c r="KQM14" s="215"/>
      <c r="KQN14" s="215"/>
      <c r="KQO14" s="215"/>
      <c r="KQP14" s="215"/>
      <c r="KQQ14" s="215"/>
      <c r="KQR14" s="215"/>
      <c r="KQS14" s="215"/>
      <c r="KQT14" s="215"/>
      <c r="KQU14" s="215"/>
      <c r="KQV14" s="215"/>
      <c r="KQW14" s="215"/>
      <c r="KQX14" s="215"/>
      <c r="KQY14" s="215"/>
      <c r="KQZ14" s="215"/>
      <c r="KRA14" s="215"/>
      <c r="KRB14" s="215"/>
      <c r="KRC14" s="215"/>
      <c r="KRD14" s="215"/>
      <c r="KRE14" s="215"/>
      <c r="KRF14" s="215"/>
      <c r="KRG14" s="215"/>
      <c r="KRH14" s="215"/>
      <c r="KRI14" s="215"/>
      <c r="KRJ14" s="215"/>
      <c r="KRK14" s="215"/>
      <c r="KRL14" s="215"/>
      <c r="KRM14" s="215"/>
      <c r="KRN14" s="215"/>
      <c r="KRO14" s="215"/>
      <c r="KRP14" s="215"/>
      <c r="KRQ14" s="215"/>
      <c r="KRR14" s="215"/>
      <c r="KRS14" s="215"/>
      <c r="KRT14" s="215"/>
      <c r="KRU14" s="215"/>
      <c r="KRV14" s="215"/>
      <c r="KRW14" s="215"/>
      <c r="KRX14" s="215"/>
      <c r="KRY14" s="215"/>
      <c r="KRZ14" s="215"/>
      <c r="KSA14" s="215"/>
      <c r="KSB14" s="215"/>
      <c r="KSC14" s="215"/>
      <c r="KSD14" s="215"/>
      <c r="KSE14" s="215"/>
      <c r="KSF14" s="215"/>
      <c r="KSG14" s="215"/>
      <c r="KSH14" s="215"/>
      <c r="KSI14" s="215"/>
      <c r="KSJ14" s="215"/>
      <c r="KSK14" s="215"/>
      <c r="KSL14" s="215"/>
      <c r="KSM14" s="215"/>
      <c r="KSN14" s="215"/>
      <c r="KSO14" s="215"/>
      <c r="KSP14" s="215"/>
      <c r="KSQ14" s="215"/>
      <c r="KSR14" s="215"/>
      <c r="KSS14" s="215"/>
      <c r="KST14" s="215"/>
      <c r="KSU14" s="215"/>
      <c r="KSV14" s="215"/>
      <c r="KSW14" s="215"/>
      <c r="KSX14" s="215"/>
      <c r="KSY14" s="215"/>
      <c r="KSZ14" s="215"/>
      <c r="KTA14" s="215"/>
      <c r="KTB14" s="215"/>
      <c r="KTC14" s="215"/>
      <c r="KTD14" s="215"/>
      <c r="KTE14" s="215"/>
      <c r="KTF14" s="215"/>
      <c r="KTG14" s="215"/>
      <c r="KTH14" s="215"/>
      <c r="KTI14" s="215"/>
      <c r="KTJ14" s="215"/>
      <c r="KTK14" s="215"/>
      <c r="KTL14" s="215"/>
      <c r="KTM14" s="215"/>
      <c r="KTN14" s="215"/>
      <c r="KTO14" s="215"/>
      <c r="KTP14" s="215"/>
      <c r="KTQ14" s="215"/>
      <c r="KTR14" s="215"/>
      <c r="KTS14" s="215"/>
      <c r="KTT14" s="215"/>
      <c r="KTU14" s="215"/>
      <c r="KTV14" s="215"/>
      <c r="KTW14" s="215"/>
      <c r="KTX14" s="215"/>
      <c r="KTY14" s="215"/>
      <c r="KTZ14" s="215"/>
      <c r="KUA14" s="215"/>
      <c r="KUB14" s="215"/>
      <c r="KUC14" s="215"/>
      <c r="KUD14" s="215"/>
      <c r="KUE14" s="215"/>
      <c r="KUF14" s="215"/>
      <c r="KUG14" s="215"/>
      <c r="KUH14" s="215"/>
      <c r="KUI14" s="215"/>
      <c r="KUJ14" s="215"/>
      <c r="KUK14" s="215"/>
      <c r="KUL14" s="215"/>
      <c r="KUM14" s="215"/>
      <c r="KUN14" s="215"/>
      <c r="KUO14" s="215"/>
      <c r="KUP14" s="215"/>
      <c r="KUQ14" s="215"/>
      <c r="KUR14" s="215"/>
      <c r="KUS14" s="215"/>
      <c r="KUT14" s="215"/>
      <c r="KUU14" s="215"/>
      <c r="KUV14" s="215"/>
      <c r="KUW14" s="215"/>
      <c r="KUX14" s="215"/>
      <c r="KUY14" s="215"/>
      <c r="KUZ14" s="215"/>
      <c r="KVA14" s="215"/>
      <c r="KVB14" s="215"/>
      <c r="KVC14" s="215"/>
      <c r="KVD14" s="215"/>
      <c r="KVE14" s="215"/>
      <c r="KVF14" s="215"/>
      <c r="KVG14" s="215"/>
      <c r="KVH14" s="215"/>
      <c r="KVI14" s="215"/>
      <c r="KVJ14" s="215"/>
      <c r="KVK14" s="215"/>
      <c r="KVL14" s="215"/>
      <c r="KVM14" s="215"/>
      <c r="KVN14" s="215"/>
      <c r="KVO14" s="215"/>
      <c r="KVP14" s="215"/>
      <c r="KVQ14" s="215"/>
      <c r="KVR14" s="215"/>
      <c r="KVS14" s="215"/>
      <c r="KVT14" s="215"/>
      <c r="KVU14" s="215"/>
      <c r="KVV14" s="215"/>
      <c r="KVW14" s="215"/>
      <c r="KVX14" s="215"/>
      <c r="KVY14" s="215"/>
      <c r="KVZ14" s="215"/>
      <c r="KWA14" s="215"/>
      <c r="KWB14" s="215"/>
      <c r="KWC14" s="215"/>
      <c r="KWD14" s="215"/>
      <c r="KWE14" s="215"/>
      <c r="KWF14" s="215"/>
      <c r="KWG14" s="215"/>
      <c r="KWH14" s="215"/>
      <c r="KWI14" s="215"/>
      <c r="KWJ14" s="215"/>
      <c r="KWK14" s="215"/>
      <c r="KWL14" s="215"/>
      <c r="KWM14" s="215"/>
      <c r="KWN14" s="215"/>
      <c r="KWO14" s="215"/>
      <c r="KWP14" s="215"/>
      <c r="KWQ14" s="215"/>
      <c r="KWR14" s="215"/>
      <c r="KWS14" s="215"/>
      <c r="KWT14" s="215"/>
      <c r="KWU14" s="215"/>
      <c r="KWV14" s="215"/>
      <c r="KWW14" s="215"/>
      <c r="KWX14" s="215"/>
      <c r="KWY14" s="215"/>
      <c r="KWZ14" s="215"/>
      <c r="KXA14" s="215"/>
      <c r="KXB14" s="215"/>
      <c r="KXC14" s="215"/>
      <c r="KXD14" s="215"/>
      <c r="KXE14" s="215"/>
      <c r="KXF14" s="215"/>
      <c r="KXG14" s="215"/>
      <c r="KXH14" s="215"/>
      <c r="KXI14" s="215"/>
      <c r="KXJ14" s="215"/>
      <c r="KXK14" s="215"/>
      <c r="KXL14" s="215"/>
      <c r="KXM14" s="215"/>
      <c r="KXN14" s="215"/>
      <c r="KXO14" s="215"/>
      <c r="KXP14" s="215"/>
      <c r="KXQ14" s="215"/>
      <c r="KXR14" s="215"/>
      <c r="KXS14" s="215"/>
      <c r="KXT14" s="215"/>
      <c r="KXU14" s="215"/>
      <c r="KXV14" s="215"/>
      <c r="KXW14" s="215"/>
      <c r="KXX14" s="215"/>
      <c r="KXY14" s="215"/>
      <c r="KXZ14" s="215"/>
      <c r="KYA14" s="215"/>
      <c r="KYB14" s="215"/>
      <c r="KYC14" s="215"/>
      <c r="KYD14" s="215"/>
      <c r="KYE14" s="215"/>
      <c r="KYF14" s="215"/>
      <c r="KYG14" s="215"/>
      <c r="KYH14" s="215"/>
      <c r="KYI14" s="215"/>
      <c r="KYJ14" s="215"/>
      <c r="KYK14" s="215"/>
      <c r="KYL14" s="215"/>
      <c r="KYM14" s="215"/>
      <c r="KYN14" s="215"/>
      <c r="KYO14" s="215"/>
      <c r="KYP14" s="215"/>
      <c r="KYQ14" s="215"/>
      <c r="KYR14" s="215"/>
      <c r="KYS14" s="215"/>
      <c r="KYT14" s="215"/>
      <c r="KYU14" s="215"/>
      <c r="KYV14" s="215"/>
      <c r="KYW14" s="215"/>
      <c r="KYX14" s="215"/>
      <c r="KYY14" s="215"/>
      <c r="KYZ14" s="215"/>
      <c r="KZA14" s="215"/>
      <c r="KZB14" s="215"/>
      <c r="KZC14" s="215"/>
      <c r="KZD14" s="215"/>
      <c r="KZE14" s="215"/>
      <c r="KZF14" s="215"/>
      <c r="KZG14" s="215"/>
      <c r="KZH14" s="215"/>
      <c r="KZI14" s="215"/>
      <c r="KZJ14" s="215"/>
      <c r="KZK14" s="215"/>
      <c r="KZL14" s="215"/>
      <c r="KZM14" s="215"/>
      <c r="KZN14" s="215"/>
      <c r="KZO14" s="215"/>
      <c r="KZP14" s="215"/>
      <c r="KZQ14" s="215"/>
      <c r="KZR14" s="215"/>
      <c r="KZS14" s="215"/>
      <c r="KZT14" s="215"/>
      <c r="KZU14" s="215"/>
      <c r="KZV14" s="215"/>
      <c r="KZW14" s="215"/>
      <c r="KZX14" s="215"/>
      <c r="KZY14" s="215"/>
      <c r="KZZ14" s="215"/>
      <c r="LAA14" s="215"/>
      <c r="LAB14" s="215"/>
      <c r="LAC14" s="215"/>
      <c r="LAD14" s="215"/>
      <c r="LAE14" s="215"/>
      <c r="LAF14" s="215"/>
      <c r="LAG14" s="215"/>
      <c r="LAH14" s="215"/>
      <c r="LAI14" s="215"/>
      <c r="LAJ14" s="215"/>
      <c r="LAK14" s="215"/>
      <c r="LAL14" s="215"/>
      <c r="LAM14" s="215"/>
      <c r="LAN14" s="215"/>
      <c r="LAO14" s="215"/>
      <c r="LAP14" s="215"/>
      <c r="LAQ14" s="215"/>
      <c r="LAR14" s="215"/>
      <c r="LAS14" s="215"/>
      <c r="LAT14" s="215"/>
      <c r="LAU14" s="215"/>
      <c r="LAV14" s="215"/>
      <c r="LAW14" s="215"/>
      <c r="LAX14" s="215"/>
      <c r="LAY14" s="215"/>
      <c r="LAZ14" s="215"/>
      <c r="LBA14" s="215"/>
      <c r="LBB14" s="215"/>
      <c r="LBC14" s="215"/>
      <c r="LBD14" s="215"/>
      <c r="LBE14" s="215"/>
      <c r="LBF14" s="215"/>
      <c r="LBG14" s="215"/>
      <c r="LBH14" s="215"/>
      <c r="LBI14" s="215"/>
      <c r="LBJ14" s="215"/>
      <c r="LBK14" s="215"/>
      <c r="LBL14" s="215"/>
      <c r="LBM14" s="215"/>
      <c r="LBN14" s="215"/>
      <c r="LBO14" s="215"/>
      <c r="LBP14" s="215"/>
      <c r="LBQ14" s="215"/>
      <c r="LBR14" s="215"/>
      <c r="LBS14" s="215"/>
      <c r="LBT14" s="215"/>
      <c r="LBU14" s="215"/>
      <c r="LBV14" s="215"/>
      <c r="LBW14" s="215"/>
      <c r="LBX14" s="215"/>
      <c r="LBY14" s="215"/>
      <c r="LBZ14" s="215"/>
      <c r="LCA14" s="215"/>
      <c r="LCB14" s="215"/>
      <c r="LCC14" s="215"/>
      <c r="LCD14" s="215"/>
      <c r="LCE14" s="215"/>
      <c r="LCF14" s="215"/>
      <c r="LCG14" s="215"/>
      <c r="LCH14" s="215"/>
      <c r="LCI14" s="215"/>
      <c r="LCJ14" s="215"/>
      <c r="LCK14" s="215"/>
      <c r="LCL14" s="215"/>
      <c r="LCM14" s="215"/>
      <c r="LCN14" s="215"/>
      <c r="LCO14" s="215"/>
      <c r="LCP14" s="215"/>
      <c r="LCQ14" s="215"/>
      <c r="LCR14" s="215"/>
      <c r="LCS14" s="215"/>
      <c r="LCT14" s="215"/>
      <c r="LCU14" s="215"/>
      <c r="LCV14" s="215"/>
      <c r="LCW14" s="215"/>
      <c r="LCX14" s="215"/>
      <c r="LCY14" s="215"/>
      <c r="LCZ14" s="215"/>
      <c r="LDA14" s="215"/>
      <c r="LDB14" s="215"/>
      <c r="LDC14" s="215"/>
      <c r="LDD14" s="215"/>
      <c r="LDE14" s="215"/>
      <c r="LDF14" s="215"/>
      <c r="LDG14" s="215"/>
      <c r="LDH14" s="215"/>
      <c r="LDI14" s="215"/>
      <c r="LDJ14" s="215"/>
      <c r="LDK14" s="215"/>
      <c r="LDL14" s="215"/>
      <c r="LDM14" s="215"/>
      <c r="LDN14" s="215"/>
      <c r="LDO14" s="215"/>
      <c r="LDP14" s="215"/>
      <c r="LDQ14" s="215"/>
      <c r="LDR14" s="215"/>
      <c r="LDS14" s="215"/>
      <c r="LDT14" s="215"/>
      <c r="LDU14" s="215"/>
      <c r="LDV14" s="215"/>
      <c r="LDW14" s="215"/>
      <c r="LDX14" s="215"/>
      <c r="LDY14" s="215"/>
      <c r="LDZ14" s="215"/>
      <c r="LEA14" s="215"/>
      <c r="LEB14" s="215"/>
      <c r="LEC14" s="215"/>
      <c r="LED14" s="215"/>
      <c r="LEE14" s="215"/>
      <c r="LEF14" s="215"/>
      <c r="LEG14" s="215"/>
      <c r="LEH14" s="215"/>
      <c r="LEI14" s="215"/>
      <c r="LEJ14" s="215"/>
      <c r="LEK14" s="215"/>
      <c r="LEL14" s="215"/>
      <c r="LEM14" s="215"/>
      <c r="LEN14" s="215"/>
      <c r="LEO14" s="215"/>
      <c r="LEP14" s="215"/>
      <c r="LEQ14" s="215"/>
      <c r="LER14" s="215"/>
      <c r="LES14" s="215"/>
      <c r="LET14" s="215"/>
      <c r="LEU14" s="215"/>
      <c r="LEV14" s="215"/>
      <c r="LEW14" s="215"/>
      <c r="LEX14" s="215"/>
      <c r="LEY14" s="215"/>
      <c r="LEZ14" s="215"/>
      <c r="LFA14" s="215"/>
      <c r="LFB14" s="215"/>
      <c r="LFC14" s="215"/>
      <c r="LFD14" s="215"/>
      <c r="LFE14" s="215"/>
      <c r="LFF14" s="215"/>
      <c r="LFG14" s="215"/>
      <c r="LFH14" s="215"/>
      <c r="LFI14" s="215"/>
      <c r="LFJ14" s="215"/>
      <c r="LFK14" s="215"/>
      <c r="LFL14" s="215"/>
      <c r="LFM14" s="215"/>
      <c r="LFN14" s="215"/>
      <c r="LFO14" s="215"/>
      <c r="LFP14" s="215"/>
      <c r="LFQ14" s="215"/>
      <c r="LFR14" s="215"/>
      <c r="LFS14" s="215"/>
      <c r="LFT14" s="215"/>
      <c r="LFU14" s="215"/>
      <c r="LFV14" s="215"/>
      <c r="LFW14" s="215"/>
      <c r="LFX14" s="215"/>
      <c r="LFY14" s="215"/>
      <c r="LFZ14" s="215"/>
      <c r="LGA14" s="215"/>
      <c r="LGB14" s="215"/>
      <c r="LGC14" s="215"/>
      <c r="LGD14" s="215"/>
      <c r="LGE14" s="215"/>
      <c r="LGF14" s="215"/>
      <c r="LGG14" s="215"/>
      <c r="LGH14" s="215"/>
      <c r="LGI14" s="215"/>
      <c r="LGJ14" s="215"/>
      <c r="LGK14" s="215"/>
      <c r="LGL14" s="215"/>
      <c r="LGM14" s="215"/>
      <c r="LGN14" s="215"/>
      <c r="LGO14" s="215"/>
      <c r="LGP14" s="215"/>
      <c r="LGQ14" s="215"/>
      <c r="LGR14" s="215"/>
      <c r="LGS14" s="215"/>
      <c r="LGT14" s="215"/>
      <c r="LGU14" s="215"/>
      <c r="LGV14" s="215"/>
      <c r="LGW14" s="215"/>
      <c r="LGX14" s="215"/>
      <c r="LGY14" s="215"/>
      <c r="LGZ14" s="215"/>
      <c r="LHA14" s="215"/>
      <c r="LHB14" s="215"/>
      <c r="LHC14" s="215"/>
      <c r="LHD14" s="215"/>
      <c r="LHE14" s="215"/>
      <c r="LHF14" s="215"/>
      <c r="LHG14" s="215"/>
      <c r="LHH14" s="215"/>
      <c r="LHI14" s="215"/>
      <c r="LHJ14" s="215"/>
      <c r="LHK14" s="215"/>
      <c r="LHL14" s="215"/>
      <c r="LHM14" s="215"/>
      <c r="LHN14" s="215"/>
      <c r="LHO14" s="215"/>
      <c r="LHP14" s="215"/>
      <c r="LHQ14" s="215"/>
      <c r="LHR14" s="215"/>
      <c r="LHS14" s="215"/>
      <c r="LHT14" s="215"/>
      <c r="LHU14" s="215"/>
      <c r="LHV14" s="215"/>
      <c r="LHW14" s="215"/>
      <c r="LHX14" s="215"/>
      <c r="LHY14" s="215"/>
      <c r="LHZ14" s="215"/>
      <c r="LIA14" s="215"/>
      <c r="LIB14" s="215"/>
      <c r="LIC14" s="215"/>
      <c r="LID14" s="215"/>
      <c r="LIE14" s="215"/>
      <c r="LIF14" s="215"/>
      <c r="LIG14" s="215"/>
      <c r="LIH14" s="215"/>
      <c r="LII14" s="215"/>
      <c r="LIJ14" s="215"/>
      <c r="LIK14" s="215"/>
      <c r="LIL14" s="215"/>
      <c r="LIM14" s="215"/>
      <c r="LIN14" s="215"/>
      <c r="LIO14" s="215"/>
      <c r="LIP14" s="215"/>
      <c r="LIQ14" s="215"/>
      <c r="LIR14" s="215"/>
      <c r="LIS14" s="215"/>
      <c r="LIT14" s="215"/>
      <c r="LIU14" s="215"/>
      <c r="LIV14" s="215"/>
      <c r="LIW14" s="215"/>
      <c r="LIX14" s="215"/>
      <c r="LIY14" s="215"/>
      <c r="LIZ14" s="215"/>
      <c r="LJA14" s="215"/>
      <c r="LJB14" s="215"/>
      <c r="LJC14" s="215"/>
      <c r="LJD14" s="215"/>
      <c r="LJE14" s="215"/>
      <c r="LJF14" s="215"/>
      <c r="LJG14" s="215"/>
      <c r="LJH14" s="215"/>
      <c r="LJI14" s="215"/>
      <c r="LJJ14" s="215"/>
      <c r="LJK14" s="215"/>
      <c r="LJL14" s="215"/>
      <c r="LJM14" s="215"/>
      <c r="LJN14" s="215"/>
      <c r="LJO14" s="215"/>
      <c r="LJP14" s="215"/>
      <c r="LJQ14" s="215"/>
      <c r="LJR14" s="215"/>
      <c r="LJS14" s="215"/>
      <c r="LJT14" s="215"/>
      <c r="LJU14" s="215"/>
      <c r="LJV14" s="215"/>
      <c r="LJW14" s="215"/>
      <c r="LJX14" s="215"/>
      <c r="LJY14" s="215"/>
      <c r="LJZ14" s="215"/>
      <c r="LKA14" s="215"/>
      <c r="LKB14" s="215"/>
      <c r="LKC14" s="215"/>
      <c r="LKD14" s="215"/>
      <c r="LKE14" s="215"/>
      <c r="LKF14" s="215"/>
      <c r="LKG14" s="215"/>
      <c r="LKH14" s="215"/>
      <c r="LKI14" s="215"/>
      <c r="LKJ14" s="215"/>
      <c r="LKK14" s="215"/>
      <c r="LKL14" s="215"/>
      <c r="LKM14" s="215"/>
      <c r="LKN14" s="215"/>
      <c r="LKO14" s="215"/>
      <c r="LKP14" s="215"/>
      <c r="LKQ14" s="215"/>
      <c r="LKR14" s="215"/>
      <c r="LKS14" s="215"/>
      <c r="LKT14" s="215"/>
      <c r="LKU14" s="215"/>
      <c r="LKV14" s="215"/>
      <c r="LKW14" s="215"/>
      <c r="LKX14" s="215"/>
      <c r="LKY14" s="215"/>
      <c r="LKZ14" s="215"/>
      <c r="LLA14" s="215"/>
      <c r="LLB14" s="215"/>
      <c r="LLC14" s="215"/>
      <c r="LLD14" s="215"/>
      <c r="LLE14" s="215"/>
      <c r="LLF14" s="215"/>
      <c r="LLG14" s="215"/>
      <c r="LLH14" s="215"/>
      <c r="LLI14" s="215"/>
      <c r="LLJ14" s="215"/>
      <c r="LLK14" s="215"/>
      <c r="LLL14" s="215"/>
      <c r="LLM14" s="215"/>
      <c r="LLN14" s="215"/>
      <c r="LLO14" s="215"/>
      <c r="LLP14" s="215"/>
      <c r="LLQ14" s="215"/>
      <c r="LLR14" s="215"/>
      <c r="LLS14" s="215"/>
      <c r="LLT14" s="215"/>
      <c r="LLU14" s="215"/>
      <c r="LLV14" s="215"/>
      <c r="LLW14" s="215"/>
      <c r="LLX14" s="215"/>
      <c r="LLY14" s="215"/>
      <c r="LLZ14" s="215"/>
      <c r="LMA14" s="215"/>
      <c r="LMB14" s="215"/>
      <c r="LMC14" s="215"/>
      <c r="LMD14" s="215"/>
      <c r="LME14" s="215"/>
      <c r="LMF14" s="215"/>
      <c r="LMG14" s="215"/>
      <c r="LMH14" s="215"/>
      <c r="LMI14" s="215"/>
      <c r="LMJ14" s="215"/>
      <c r="LMK14" s="215"/>
      <c r="LML14" s="215"/>
      <c r="LMM14" s="215"/>
      <c r="LMN14" s="215"/>
      <c r="LMO14" s="215"/>
      <c r="LMP14" s="215"/>
      <c r="LMQ14" s="215"/>
      <c r="LMR14" s="215"/>
      <c r="LMS14" s="215"/>
      <c r="LMT14" s="215"/>
      <c r="LMU14" s="215"/>
      <c r="LMV14" s="215"/>
      <c r="LMW14" s="215"/>
      <c r="LMX14" s="215"/>
      <c r="LMY14" s="215"/>
      <c r="LMZ14" s="215"/>
      <c r="LNA14" s="215"/>
      <c r="LNB14" s="215"/>
      <c r="LNC14" s="215"/>
      <c r="LND14" s="215"/>
      <c r="LNE14" s="215"/>
      <c r="LNF14" s="215"/>
      <c r="LNG14" s="215"/>
      <c r="LNH14" s="215"/>
      <c r="LNI14" s="215"/>
      <c r="LNJ14" s="215"/>
      <c r="LNK14" s="215"/>
      <c r="LNL14" s="215"/>
      <c r="LNM14" s="215"/>
      <c r="LNN14" s="215"/>
      <c r="LNO14" s="215"/>
      <c r="LNP14" s="215"/>
      <c r="LNQ14" s="215"/>
      <c r="LNR14" s="215"/>
      <c r="LNS14" s="215"/>
      <c r="LNT14" s="215"/>
      <c r="LNU14" s="215"/>
      <c r="LNV14" s="215"/>
      <c r="LNW14" s="215"/>
      <c r="LNX14" s="215"/>
      <c r="LNY14" s="215"/>
      <c r="LNZ14" s="215"/>
      <c r="LOA14" s="215"/>
      <c r="LOB14" s="215"/>
      <c r="LOC14" s="215"/>
      <c r="LOD14" s="215"/>
      <c r="LOE14" s="215"/>
      <c r="LOF14" s="215"/>
      <c r="LOG14" s="215"/>
      <c r="LOH14" s="215"/>
      <c r="LOI14" s="215"/>
      <c r="LOJ14" s="215"/>
      <c r="LOK14" s="215"/>
      <c r="LOL14" s="215"/>
      <c r="LOM14" s="215"/>
      <c r="LON14" s="215"/>
      <c r="LOO14" s="215"/>
      <c r="LOP14" s="215"/>
      <c r="LOQ14" s="215"/>
      <c r="LOR14" s="215"/>
      <c r="LOS14" s="215"/>
      <c r="LOT14" s="215"/>
      <c r="LOU14" s="215"/>
      <c r="LOV14" s="215"/>
      <c r="LOW14" s="215"/>
      <c r="LOX14" s="215"/>
      <c r="LOY14" s="215"/>
      <c r="LOZ14" s="215"/>
      <c r="LPA14" s="215"/>
      <c r="LPB14" s="215"/>
      <c r="LPC14" s="215"/>
      <c r="LPD14" s="215"/>
      <c r="LPE14" s="215"/>
      <c r="LPF14" s="215"/>
      <c r="LPG14" s="215"/>
      <c r="LPH14" s="215"/>
      <c r="LPI14" s="215"/>
      <c r="LPJ14" s="215"/>
      <c r="LPK14" s="215"/>
      <c r="LPL14" s="215"/>
      <c r="LPM14" s="215"/>
      <c r="LPN14" s="215"/>
      <c r="LPO14" s="215"/>
      <c r="LPP14" s="215"/>
      <c r="LPQ14" s="215"/>
      <c r="LPR14" s="215"/>
      <c r="LPS14" s="215"/>
      <c r="LPT14" s="215"/>
      <c r="LPU14" s="215"/>
      <c r="LPV14" s="215"/>
      <c r="LPW14" s="215"/>
      <c r="LPX14" s="215"/>
      <c r="LPY14" s="215"/>
      <c r="LPZ14" s="215"/>
      <c r="LQA14" s="215"/>
      <c r="LQB14" s="215"/>
      <c r="LQC14" s="215"/>
      <c r="LQD14" s="215"/>
      <c r="LQE14" s="215"/>
      <c r="LQF14" s="215"/>
      <c r="LQG14" s="215"/>
      <c r="LQH14" s="215"/>
      <c r="LQI14" s="215"/>
      <c r="LQJ14" s="215"/>
      <c r="LQK14" s="215"/>
      <c r="LQL14" s="215"/>
      <c r="LQM14" s="215"/>
      <c r="LQN14" s="215"/>
      <c r="LQO14" s="215"/>
      <c r="LQP14" s="215"/>
      <c r="LQQ14" s="215"/>
      <c r="LQR14" s="215"/>
      <c r="LQS14" s="215"/>
      <c r="LQT14" s="215"/>
      <c r="LQU14" s="215"/>
      <c r="LQV14" s="215"/>
      <c r="LQW14" s="215"/>
      <c r="LQX14" s="215"/>
      <c r="LQY14" s="215"/>
      <c r="LQZ14" s="215"/>
      <c r="LRA14" s="215"/>
      <c r="LRB14" s="215"/>
      <c r="LRC14" s="215"/>
      <c r="LRD14" s="215"/>
      <c r="LRE14" s="215"/>
      <c r="LRF14" s="215"/>
      <c r="LRG14" s="215"/>
      <c r="LRH14" s="215"/>
      <c r="LRI14" s="215"/>
      <c r="LRJ14" s="215"/>
      <c r="LRK14" s="215"/>
      <c r="LRL14" s="215"/>
      <c r="LRM14" s="215"/>
      <c r="LRN14" s="215"/>
      <c r="LRO14" s="215"/>
      <c r="LRP14" s="215"/>
      <c r="LRQ14" s="215"/>
      <c r="LRR14" s="215"/>
      <c r="LRS14" s="215"/>
      <c r="LRT14" s="215"/>
      <c r="LRU14" s="215"/>
      <c r="LRV14" s="215"/>
      <c r="LRW14" s="215"/>
      <c r="LRX14" s="215"/>
      <c r="LRY14" s="215"/>
      <c r="LRZ14" s="215"/>
      <c r="LSA14" s="215"/>
      <c r="LSB14" s="215"/>
      <c r="LSC14" s="215"/>
      <c r="LSD14" s="215"/>
      <c r="LSE14" s="215"/>
      <c r="LSF14" s="215"/>
      <c r="LSG14" s="215"/>
      <c r="LSH14" s="215"/>
      <c r="LSI14" s="215"/>
      <c r="LSJ14" s="215"/>
      <c r="LSK14" s="215"/>
      <c r="LSL14" s="215"/>
      <c r="LSM14" s="215"/>
      <c r="LSN14" s="215"/>
      <c r="LSO14" s="215"/>
      <c r="LSP14" s="215"/>
      <c r="LSQ14" s="215"/>
      <c r="LSR14" s="215"/>
      <c r="LSS14" s="215"/>
      <c r="LST14" s="215"/>
      <c r="LSU14" s="215"/>
      <c r="LSV14" s="215"/>
      <c r="LSW14" s="215"/>
      <c r="LSX14" s="215"/>
      <c r="LSY14" s="215"/>
      <c r="LSZ14" s="215"/>
      <c r="LTA14" s="215"/>
      <c r="LTB14" s="215"/>
      <c r="LTC14" s="215"/>
      <c r="LTD14" s="215"/>
      <c r="LTE14" s="215"/>
      <c r="LTF14" s="215"/>
      <c r="LTG14" s="215"/>
      <c r="LTH14" s="215"/>
      <c r="LTI14" s="215"/>
      <c r="LTJ14" s="215"/>
      <c r="LTK14" s="215"/>
      <c r="LTL14" s="215"/>
      <c r="LTM14" s="215"/>
      <c r="LTN14" s="215"/>
      <c r="LTO14" s="215"/>
      <c r="LTP14" s="215"/>
      <c r="LTQ14" s="215"/>
      <c r="LTR14" s="215"/>
      <c r="LTS14" s="215"/>
      <c r="LTT14" s="215"/>
      <c r="LTU14" s="215"/>
      <c r="LTV14" s="215"/>
      <c r="LTW14" s="215"/>
      <c r="LTX14" s="215"/>
      <c r="LTY14" s="215"/>
      <c r="LTZ14" s="215"/>
      <c r="LUA14" s="215"/>
      <c r="LUB14" s="215"/>
      <c r="LUC14" s="215"/>
      <c r="LUD14" s="215"/>
      <c r="LUE14" s="215"/>
      <c r="LUF14" s="215"/>
      <c r="LUG14" s="215"/>
      <c r="LUH14" s="215"/>
      <c r="LUI14" s="215"/>
      <c r="LUJ14" s="215"/>
      <c r="LUK14" s="215"/>
      <c r="LUL14" s="215"/>
      <c r="LUM14" s="215"/>
      <c r="LUN14" s="215"/>
      <c r="LUO14" s="215"/>
      <c r="LUP14" s="215"/>
      <c r="LUQ14" s="215"/>
      <c r="LUR14" s="215"/>
      <c r="LUS14" s="215"/>
      <c r="LUT14" s="215"/>
      <c r="LUU14" s="215"/>
      <c r="LUV14" s="215"/>
      <c r="LUW14" s="215"/>
      <c r="LUX14" s="215"/>
      <c r="LUY14" s="215"/>
      <c r="LUZ14" s="215"/>
      <c r="LVA14" s="215"/>
      <c r="LVB14" s="215"/>
      <c r="LVC14" s="215"/>
      <c r="LVD14" s="215"/>
      <c r="LVE14" s="215"/>
      <c r="LVF14" s="215"/>
      <c r="LVG14" s="215"/>
      <c r="LVH14" s="215"/>
      <c r="LVI14" s="215"/>
      <c r="LVJ14" s="215"/>
      <c r="LVK14" s="215"/>
      <c r="LVL14" s="215"/>
      <c r="LVM14" s="215"/>
      <c r="LVN14" s="215"/>
      <c r="LVO14" s="215"/>
      <c r="LVP14" s="215"/>
      <c r="LVQ14" s="215"/>
      <c r="LVR14" s="215"/>
      <c r="LVS14" s="215"/>
      <c r="LVT14" s="215"/>
      <c r="LVU14" s="215"/>
      <c r="LVV14" s="215"/>
      <c r="LVW14" s="215"/>
      <c r="LVX14" s="215"/>
      <c r="LVY14" s="215"/>
      <c r="LVZ14" s="215"/>
      <c r="LWA14" s="215"/>
      <c r="LWB14" s="215"/>
      <c r="LWC14" s="215"/>
      <c r="LWD14" s="215"/>
      <c r="LWE14" s="215"/>
      <c r="LWF14" s="215"/>
      <c r="LWG14" s="215"/>
      <c r="LWH14" s="215"/>
      <c r="LWI14" s="215"/>
      <c r="LWJ14" s="215"/>
      <c r="LWK14" s="215"/>
      <c r="LWL14" s="215"/>
      <c r="LWM14" s="215"/>
      <c r="LWN14" s="215"/>
      <c r="LWO14" s="215"/>
      <c r="LWP14" s="215"/>
      <c r="LWQ14" s="215"/>
      <c r="LWR14" s="215"/>
      <c r="LWS14" s="215"/>
      <c r="LWT14" s="215"/>
      <c r="LWU14" s="215"/>
      <c r="LWV14" s="215"/>
      <c r="LWW14" s="215"/>
      <c r="LWX14" s="215"/>
      <c r="LWY14" s="215"/>
      <c r="LWZ14" s="215"/>
      <c r="LXA14" s="215"/>
      <c r="LXB14" s="215"/>
      <c r="LXC14" s="215"/>
      <c r="LXD14" s="215"/>
      <c r="LXE14" s="215"/>
      <c r="LXF14" s="215"/>
      <c r="LXG14" s="215"/>
      <c r="LXH14" s="215"/>
      <c r="LXI14" s="215"/>
      <c r="LXJ14" s="215"/>
      <c r="LXK14" s="215"/>
      <c r="LXL14" s="215"/>
      <c r="LXM14" s="215"/>
      <c r="LXN14" s="215"/>
      <c r="LXO14" s="215"/>
      <c r="LXP14" s="215"/>
      <c r="LXQ14" s="215"/>
      <c r="LXR14" s="215"/>
      <c r="LXS14" s="215"/>
      <c r="LXT14" s="215"/>
      <c r="LXU14" s="215"/>
      <c r="LXV14" s="215"/>
      <c r="LXW14" s="215"/>
      <c r="LXX14" s="215"/>
      <c r="LXY14" s="215"/>
      <c r="LXZ14" s="215"/>
      <c r="LYA14" s="215"/>
      <c r="LYB14" s="215"/>
      <c r="LYC14" s="215"/>
      <c r="LYD14" s="215"/>
      <c r="LYE14" s="215"/>
      <c r="LYF14" s="215"/>
      <c r="LYG14" s="215"/>
      <c r="LYH14" s="215"/>
      <c r="LYI14" s="215"/>
      <c r="LYJ14" s="215"/>
      <c r="LYK14" s="215"/>
      <c r="LYL14" s="215"/>
      <c r="LYM14" s="215"/>
      <c r="LYN14" s="215"/>
      <c r="LYO14" s="215"/>
      <c r="LYP14" s="215"/>
      <c r="LYQ14" s="215"/>
      <c r="LYR14" s="215"/>
      <c r="LYS14" s="215"/>
      <c r="LYT14" s="215"/>
      <c r="LYU14" s="215"/>
      <c r="LYV14" s="215"/>
      <c r="LYW14" s="215"/>
      <c r="LYX14" s="215"/>
      <c r="LYY14" s="215"/>
      <c r="LYZ14" s="215"/>
      <c r="LZA14" s="215"/>
      <c r="LZB14" s="215"/>
      <c r="LZC14" s="215"/>
      <c r="LZD14" s="215"/>
      <c r="LZE14" s="215"/>
      <c r="LZF14" s="215"/>
      <c r="LZG14" s="215"/>
      <c r="LZH14" s="215"/>
      <c r="LZI14" s="215"/>
      <c r="LZJ14" s="215"/>
      <c r="LZK14" s="215"/>
      <c r="LZL14" s="215"/>
      <c r="LZM14" s="215"/>
      <c r="LZN14" s="215"/>
      <c r="LZO14" s="215"/>
      <c r="LZP14" s="215"/>
      <c r="LZQ14" s="215"/>
      <c r="LZR14" s="215"/>
      <c r="LZS14" s="215"/>
      <c r="LZT14" s="215"/>
      <c r="LZU14" s="215"/>
      <c r="LZV14" s="215"/>
      <c r="LZW14" s="215"/>
      <c r="LZX14" s="215"/>
      <c r="LZY14" s="215"/>
      <c r="LZZ14" s="215"/>
      <c r="MAA14" s="215"/>
      <c r="MAB14" s="215"/>
      <c r="MAC14" s="215"/>
      <c r="MAD14" s="215"/>
      <c r="MAE14" s="215"/>
      <c r="MAF14" s="215"/>
      <c r="MAG14" s="215"/>
      <c r="MAH14" s="215"/>
      <c r="MAI14" s="215"/>
      <c r="MAJ14" s="215"/>
      <c r="MAK14" s="215"/>
      <c r="MAL14" s="215"/>
      <c r="MAM14" s="215"/>
      <c r="MAN14" s="215"/>
      <c r="MAO14" s="215"/>
      <c r="MAP14" s="215"/>
      <c r="MAQ14" s="215"/>
      <c r="MAR14" s="215"/>
      <c r="MAS14" s="215"/>
      <c r="MAT14" s="215"/>
      <c r="MAU14" s="215"/>
      <c r="MAV14" s="215"/>
      <c r="MAW14" s="215"/>
      <c r="MAX14" s="215"/>
      <c r="MAY14" s="215"/>
      <c r="MAZ14" s="215"/>
      <c r="MBA14" s="215"/>
      <c r="MBB14" s="215"/>
      <c r="MBC14" s="215"/>
      <c r="MBD14" s="215"/>
      <c r="MBE14" s="215"/>
      <c r="MBF14" s="215"/>
      <c r="MBG14" s="215"/>
      <c r="MBH14" s="215"/>
      <c r="MBI14" s="215"/>
      <c r="MBJ14" s="215"/>
      <c r="MBK14" s="215"/>
      <c r="MBL14" s="215"/>
      <c r="MBM14" s="215"/>
      <c r="MBN14" s="215"/>
      <c r="MBO14" s="215"/>
      <c r="MBP14" s="215"/>
      <c r="MBQ14" s="215"/>
      <c r="MBR14" s="215"/>
      <c r="MBS14" s="215"/>
      <c r="MBT14" s="215"/>
      <c r="MBU14" s="215"/>
      <c r="MBV14" s="215"/>
      <c r="MBW14" s="215"/>
      <c r="MBX14" s="215"/>
      <c r="MBY14" s="215"/>
      <c r="MBZ14" s="215"/>
      <c r="MCA14" s="215"/>
      <c r="MCB14" s="215"/>
      <c r="MCC14" s="215"/>
      <c r="MCD14" s="215"/>
      <c r="MCE14" s="215"/>
      <c r="MCF14" s="215"/>
      <c r="MCG14" s="215"/>
      <c r="MCH14" s="215"/>
      <c r="MCI14" s="215"/>
      <c r="MCJ14" s="215"/>
      <c r="MCK14" s="215"/>
      <c r="MCL14" s="215"/>
      <c r="MCM14" s="215"/>
      <c r="MCN14" s="215"/>
      <c r="MCO14" s="215"/>
      <c r="MCP14" s="215"/>
      <c r="MCQ14" s="215"/>
      <c r="MCR14" s="215"/>
      <c r="MCS14" s="215"/>
      <c r="MCT14" s="215"/>
      <c r="MCU14" s="215"/>
      <c r="MCV14" s="215"/>
      <c r="MCW14" s="215"/>
      <c r="MCX14" s="215"/>
      <c r="MCY14" s="215"/>
      <c r="MCZ14" s="215"/>
      <c r="MDA14" s="215"/>
      <c r="MDB14" s="215"/>
      <c r="MDC14" s="215"/>
      <c r="MDD14" s="215"/>
      <c r="MDE14" s="215"/>
      <c r="MDF14" s="215"/>
      <c r="MDG14" s="215"/>
      <c r="MDH14" s="215"/>
      <c r="MDI14" s="215"/>
      <c r="MDJ14" s="215"/>
      <c r="MDK14" s="215"/>
      <c r="MDL14" s="215"/>
      <c r="MDM14" s="215"/>
      <c r="MDN14" s="215"/>
      <c r="MDO14" s="215"/>
      <c r="MDP14" s="215"/>
      <c r="MDQ14" s="215"/>
      <c r="MDR14" s="215"/>
      <c r="MDS14" s="215"/>
      <c r="MDT14" s="215"/>
      <c r="MDU14" s="215"/>
      <c r="MDV14" s="215"/>
      <c r="MDW14" s="215"/>
      <c r="MDX14" s="215"/>
      <c r="MDY14" s="215"/>
      <c r="MDZ14" s="215"/>
      <c r="MEA14" s="215"/>
      <c r="MEB14" s="215"/>
      <c r="MEC14" s="215"/>
      <c r="MED14" s="215"/>
      <c r="MEE14" s="215"/>
      <c r="MEF14" s="215"/>
      <c r="MEG14" s="215"/>
      <c r="MEH14" s="215"/>
      <c r="MEI14" s="215"/>
      <c r="MEJ14" s="215"/>
      <c r="MEK14" s="215"/>
      <c r="MEL14" s="215"/>
      <c r="MEM14" s="215"/>
      <c r="MEN14" s="215"/>
      <c r="MEO14" s="215"/>
      <c r="MEP14" s="215"/>
      <c r="MEQ14" s="215"/>
      <c r="MER14" s="215"/>
      <c r="MES14" s="215"/>
      <c r="MET14" s="215"/>
      <c r="MEU14" s="215"/>
      <c r="MEV14" s="215"/>
      <c r="MEW14" s="215"/>
      <c r="MEX14" s="215"/>
      <c r="MEY14" s="215"/>
      <c r="MEZ14" s="215"/>
      <c r="MFA14" s="215"/>
      <c r="MFB14" s="215"/>
      <c r="MFC14" s="215"/>
      <c r="MFD14" s="215"/>
      <c r="MFE14" s="215"/>
      <c r="MFF14" s="215"/>
      <c r="MFG14" s="215"/>
      <c r="MFH14" s="215"/>
      <c r="MFI14" s="215"/>
      <c r="MFJ14" s="215"/>
      <c r="MFK14" s="215"/>
      <c r="MFL14" s="215"/>
      <c r="MFM14" s="215"/>
      <c r="MFN14" s="215"/>
      <c r="MFO14" s="215"/>
      <c r="MFP14" s="215"/>
      <c r="MFQ14" s="215"/>
      <c r="MFR14" s="215"/>
      <c r="MFS14" s="215"/>
      <c r="MFT14" s="215"/>
      <c r="MFU14" s="215"/>
      <c r="MFV14" s="215"/>
      <c r="MFW14" s="215"/>
      <c r="MFX14" s="215"/>
      <c r="MFY14" s="215"/>
      <c r="MFZ14" s="215"/>
      <c r="MGA14" s="215"/>
      <c r="MGB14" s="215"/>
      <c r="MGC14" s="215"/>
      <c r="MGD14" s="215"/>
      <c r="MGE14" s="215"/>
      <c r="MGF14" s="215"/>
      <c r="MGG14" s="215"/>
      <c r="MGH14" s="215"/>
      <c r="MGI14" s="215"/>
      <c r="MGJ14" s="215"/>
      <c r="MGK14" s="215"/>
      <c r="MGL14" s="215"/>
      <c r="MGM14" s="215"/>
      <c r="MGN14" s="215"/>
      <c r="MGO14" s="215"/>
      <c r="MGP14" s="215"/>
      <c r="MGQ14" s="215"/>
      <c r="MGR14" s="215"/>
      <c r="MGS14" s="215"/>
      <c r="MGT14" s="215"/>
      <c r="MGU14" s="215"/>
      <c r="MGV14" s="215"/>
      <c r="MGW14" s="215"/>
      <c r="MGX14" s="215"/>
      <c r="MGY14" s="215"/>
      <c r="MGZ14" s="215"/>
      <c r="MHA14" s="215"/>
      <c r="MHB14" s="215"/>
      <c r="MHC14" s="215"/>
      <c r="MHD14" s="215"/>
      <c r="MHE14" s="215"/>
      <c r="MHF14" s="215"/>
      <c r="MHG14" s="215"/>
      <c r="MHH14" s="215"/>
      <c r="MHI14" s="215"/>
      <c r="MHJ14" s="215"/>
      <c r="MHK14" s="215"/>
      <c r="MHL14" s="215"/>
      <c r="MHM14" s="215"/>
      <c r="MHN14" s="215"/>
      <c r="MHO14" s="215"/>
      <c r="MHP14" s="215"/>
      <c r="MHQ14" s="215"/>
      <c r="MHR14" s="215"/>
      <c r="MHS14" s="215"/>
      <c r="MHT14" s="215"/>
      <c r="MHU14" s="215"/>
      <c r="MHV14" s="215"/>
      <c r="MHW14" s="215"/>
      <c r="MHX14" s="215"/>
      <c r="MHY14" s="215"/>
      <c r="MHZ14" s="215"/>
      <c r="MIA14" s="215"/>
      <c r="MIB14" s="215"/>
      <c r="MIC14" s="215"/>
      <c r="MID14" s="215"/>
      <c r="MIE14" s="215"/>
      <c r="MIF14" s="215"/>
      <c r="MIG14" s="215"/>
      <c r="MIH14" s="215"/>
      <c r="MII14" s="215"/>
      <c r="MIJ14" s="215"/>
      <c r="MIK14" s="215"/>
      <c r="MIL14" s="215"/>
      <c r="MIM14" s="215"/>
      <c r="MIN14" s="215"/>
      <c r="MIO14" s="215"/>
      <c r="MIP14" s="215"/>
      <c r="MIQ14" s="215"/>
      <c r="MIR14" s="215"/>
      <c r="MIS14" s="215"/>
      <c r="MIT14" s="215"/>
      <c r="MIU14" s="215"/>
      <c r="MIV14" s="215"/>
      <c r="MIW14" s="215"/>
      <c r="MIX14" s="215"/>
      <c r="MIY14" s="215"/>
      <c r="MIZ14" s="215"/>
      <c r="MJA14" s="215"/>
      <c r="MJB14" s="215"/>
      <c r="MJC14" s="215"/>
      <c r="MJD14" s="215"/>
      <c r="MJE14" s="215"/>
      <c r="MJF14" s="215"/>
      <c r="MJG14" s="215"/>
      <c r="MJH14" s="215"/>
      <c r="MJI14" s="215"/>
      <c r="MJJ14" s="215"/>
      <c r="MJK14" s="215"/>
      <c r="MJL14" s="215"/>
      <c r="MJM14" s="215"/>
      <c r="MJN14" s="215"/>
      <c r="MJO14" s="215"/>
      <c r="MJP14" s="215"/>
      <c r="MJQ14" s="215"/>
      <c r="MJR14" s="215"/>
      <c r="MJS14" s="215"/>
      <c r="MJT14" s="215"/>
      <c r="MJU14" s="215"/>
      <c r="MJV14" s="215"/>
      <c r="MJW14" s="215"/>
      <c r="MJX14" s="215"/>
      <c r="MJY14" s="215"/>
      <c r="MJZ14" s="215"/>
      <c r="MKA14" s="215"/>
      <c r="MKB14" s="215"/>
      <c r="MKC14" s="215"/>
      <c r="MKD14" s="215"/>
      <c r="MKE14" s="215"/>
      <c r="MKF14" s="215"/>
      <c r="MKG14" s="215"/>
      <c r="MKH14" s="215"/>
      <c r="MKI14" s="215"/>
      <c r="MKJ14" s="215"/>
      <c r="MKK14" s="215"/>
      <c r="MKL14" s="215"/>
      <c r="MKM14" s="215"/>
      <c r="MKN14" s="215"/>
      <c r="MKO14" s="215"/>
      <c r="MKP14" s="215"/>
      <c r="MKQ14" s="215"/>
      <c r="MKR14" s="215"/>
      <c r="MKS14" s="215"/>
      <c r="MKT14" s="215"/>
      <c r="MKU14" s="215"/>
      <c r="MKV14" s="215"/>
      <c r="MKW14" s="215"/>
      <c r="MKX14" s="215"/>
      <c r="MKY14" s="215"/>
      <c r="MKZ14" s="215"/>
      <c r="MLA14" s="215"/>
      <c r="MLB14" s="215"/>
      <c r="MLC14" s="215"/>
      <c r="MLD14" s="215"/>
      <c r="MLE14" s="215"/>
      <c r="MLF14" s="215"/>
      <c r="MLG14" s="215"/>
      <c r="MLH14" s="215"/>
      <c r="MLI14" s="215"/>
      <c r="MLJ14" s="215"/>
      <c r="MLK14" s="215"/>
      <c r="MLL14" s="215"/>
      <c r="MLM14" s="215"/>
      <c r="MLN14" s="215"/>
      <c r="MLO14" s="215"/>
      <c r="MLP14" s="215"/>
      <c r="MLQ14" s="215"/>
      <c r="MLR14" s="215"/>
      <c r="MLS14" s="215"/>
      <c r="MLT14" s="215"/>
      <c r="MLU14" s="215"/>
      <c r="MLV14" s="215"/>
      <c r="MLW14" s="215"/>
      <c r="MLX14" s="215"/>
      <c r="MLY14" s="215"/>
      <c r="MLZ14" s="215"/>
      <c r="MMA14" s="215"/>
      <c r="MMB14" s="215"/>
      <c r="MMC14" s="215"/>
      <c r="MMD14" s="215"/>
      <c r="MME14" s="215"/>
      <c r="MMF14" s="215"/>
      <c r="MMG14" s="215"/>
      <c r="MMH14" s="215"/>
      <c r="MMI14" s="215"/>
      <c r="MMJ14" s="215"/>
      <c r="MMK14" s="215"/>
      <c r="MML14" s="215"/>
      <c r="MMM14" s="215"/>
      <c r="MMN14" s="215"/>
      <c r="MMO14" s="215"/>
      <c r="MMP14" s="215"/>
      <c r="MMQ14" s="215"/>
      <c r="MMR14" s="215"/>
      <c r="MMS14" s="215"/>
      <c r="MMT14" s="215"/>
      <c r="MMU14" s="215"/>
      <c r="MMV14" s="215"/>
      <c r="MMW14" s="215"/>
      <c r="MMX14" s="215"/>
      <c r="MMY14" s="215"/>
      <c r="MMZ14" s="215"/>
      <c r="MNA14" s="215"/>
      <c r="MNB14" s="215"/>
      <c r="MNC14" s="215"/>
      <c r="MND14" s="215"/>
      <c r="MNE14" s="215"/>
      <c r="MNF14" s="215"/>
      <c r="MNG14" s="215"/>
      <c r="MNH14" s="215"/>
      <c r="MNI14" s="215"/>
      <c r="MNJ14" s="215"/>
      <c r="MNK14" s="215"/>
      <c r="MNL14" s="215"/>
      <c r="MNM14" s="215"/>
      <c r="MNN14" s="215"/>
      <c r="MNO14" s="215"/>
      <c r="MNP14" s="215"/>
      <c r="MNQ14" s="215"/>
      <c r="MNR14" s="215"/>
      <c r="MNS14" s="215"/>
      <c r="MNT14" s="215"/>
      <c r="MNU14" s="215"/>
      <c r="MNV14" s="215"/>
      <c r="MNW14" s="215"/>
      <c r="MNX14" s="215"/>
      <c r="MNY14" s="215"/>
      <c r="MNZ14" s="215"/>
      <c r="MOA14" s="215"/>
      <c r="MOB14" s="215"/>
      <c r="MOC14" s="215"/>
      <c r="MOD14" s="215"/>
      <c r="MOE14" s="215"/>
      <c r="MOF14" s="215"/>
      <c r="MOG14" s="215"/>
      <c r="MOH14" s="215"/>
      <c r="MOI14" s="215"/>
      <c r="MOJ14" s="215"/>
      <c r="MOK14" s="215"/>
      <c r="MOL14" s="215"/>
      <c r="MOM14" s="215"/>
      <c r="MON14" s="215"/>
      <c r="MOO14" s="215"/>
      <c r="MOP14" s="215"/>
      <c r="MOQ14" s="215"/>
      <c r="MOR14" s="215"/>
      <c r="MOS14" s="215"/>
      <c r="MOT14" s="215"/>
      <c r="MOU14" s="215"/>
      <c r="MOV14" s="215"/>
      <c r="MOW14" s="215"/>
      <c r="MOX14" s="215"/>
      <c r="MOY14" s="215"/>
      <c r="MOZ14" s="215"/>
      <c r="MPA14" s="215"/>
      <c r="MPB14" s="215"/>
      <c r="MPC14" s="215"/>
      <c r="MPD14" s="215"/>
      <c r="MPE14" s="215"/>
      <c r="MPF14" s="215"/>
      <c r="MPG14" s="215"/>
      <c r="MPH14" s="215"/>
      <c r="MPI14" s="215"/>
      <c r="MPJ14" s="215"/>
      <c r="MPK14" s="215"/>
      <c r="MPL14" s="215"/>
      <c r="MPM14" s="215"/>
      <c r="MPN14" s="215"/>
      <c r="MPO14" s="215"/>
      <c r="MPP14" s="215"/>
      <c r="MPQ14" s="215"/>
      <c r="MPR14" s="215"/>
      <c r="MPS14" s="215"/>
      <c r="MPT14" s="215"/>
      <c r="MPU14" s="215"/>
      <c r="MPV14" s="215"/>
      <c r="MPW14" s="215"/>
      <c r="MPX14" s="215"/>
      <c r="MPY14" s="215"/>
      <c r="MPZ14" s="215"/>
      <c r="MQA14" s="215"/>
      <c r="MQB14" s="215"/>
      <c r="MQC14" s="215"/>
      <c r="MQD14" s="215"/>
      <c r="MQE14" s="215"/>
      <c r="MQF14" s="215"/>
      <c r="MQG14" s="215"/>
      <c r="MQH14" s="215"/>
      <c r="MQI14" s="215"/>
      <c r="MQJ14" s="215"/>
      <c r="MQK14" s="215"/>
      <c r="MQL14" s="215"/>
      <c r="MQM14" s="215"/>
      <c r="MQN14" s="215"/>
      <c r="MQO14" s="215"/>
      <c r="MQP14" s="215"/>
      <c r="MQQ14" s="215"/>
      <c r="MQR14" s="215"/>
      <c r="MQS14" s="215"/>
      <c r="MQT14" s="215"/>
      <c r="MQU14" s="215"/>
      <c r="MQV14" s="215"/>
      <c r="MQW14" s="215"/>
      <c r="MQX14" s="215"/>
      <c r="MQY14" s="215"/>
      <c r="MQZ14" s="215"/>
      <c r="MRA14" s="215"/>
      <c r="MRB14" s="215"/>
      <c r="MRC14" s="215"/>
      <c r="MRD14" s="215"/>
      <c r="MRE14" s="215"/>
      <c r="MRF14" s="215"/>
      <c r="MRG14" s="215"/>
      <c r="MRH14" s="215"/>
      <c r="MRI14" s="215"/>
      <c r="MRJ14" s="215"/>
      <c r="MRK14" s="215"/>
      <c r="MRL14" s="215"/>
      <c r="MRM14" s="215"/>
      <c r="MRN14" s="215"/>
      <c r="MRO14" s="215"/>
      <c r="MRP14" s="215"/>
      <c r="MRQ14" s="215"/>
      <c r="MRR14" s="215"/>
      <c r="MRS14" s="215"/>
      <c r="MRT14" s="215"/>
      <c r="MRU14" s="215"/>
      <c r="MRV14" s="215"/>
      <c r="MRW14" s="215"/>
      <c r="MRX14" s="215"/>
      <c r="MRY14" s="215"/>
      <c r="MRZ14" s="215"/>
      <c r="MSA14" s="215"/>
      <c r="MSB14" s="215"/>
      <c r="MSC14" s="215"/>
      <c r="MSD14" s="215"/>
      <c r="MSE14" s="215"/>
      <c r="MSF14" s="215"/>
      <c r="MSG14" s="215"/>
      <c r="MSH14" s="215"/>
      <c r="MSI14" s="215"/>
      <c r="MSJ14" s="215"/>
      <c r="MSK14" s="215"/>
      <c r="MSL14" s="215"/>
      <c r="MSM14" s="215"/>
      <c r="MSN14" s="215"/>
      <c r="MSO14" s="215"/>
      <c r="MSP14" s="215"/>
      <c r="MSQ14" s="215"/>
      <c r="MSR14" s="215"/>
      <c r="MSS14" s="215"/>
      <c r="MST14" s="215"/>
      <c r="MSU14" s="215"/>
      <c r="MSV14" s="215"/>
      <c r="MSW14" s="215"/>
      <c r="MSX14" s="215"/>
      <c r="MSY14" s="215"/>
      <c r="MSZ14" s="215"/>
      <c r="MTA14" s="215"/>
      <c r="MTB14" s="215"/>
      <c r="MTC14" s="215"/>
      <c r="MTD14" s="215"/>
      <c r="MTE14" s="215"/>
      <c r="MTF14" s="215"/>
      <c r="MTG14" s="215"/>
      <c r="MTH14" s="215"/>
      <c r="MTI14" s="215"/>
      <c r="MTJ14" s="215"/>
      <c r="MTK14" s="215"/>
      <c r="MTL14" s="215"/>
      <c r="MTM14" s="215"/>
      <c r="MTN14" s="215"/>
      <c r="MTO14" s="215"/>
      <c r="MTP14" s="215"/>
      <c r="MTQ14" s="215"/>
      <c r="MTR14" s="215"/>
      <c r="MTS14" s="215"/>
      <c r="MTT14" s="215"/>
      <c r="MTU14" s="215"/>
      <c r="MTV14" s="215"/>
      <c r="MTW14" s="215"/>
      <c r="MTX14" s="215"/>
      <c r="MTY14" s="215"/>
      <c r="MTZ14" s="215"/>
      <c r="MUA14" s="215"/>
      <c r="MUB14" s="215"/>
      <c r="MUC14" s="215"/>
      <c r="MUD14" s="215"/>
      <c r="MUE14" s="215"/>
      <c r="MUF14" s="215"/>
      <c r="MUG14" s="215"/>
      <c r="MUH14" s="215"/>
      <c r="MUI14" s="215"/>
      <c r="MUJ14" s="215"/>
      <c r="MUK14" s="215"/>
      <c r="MUL14" s="215"/>
      <c r="MUM14" s="215"/>
      <c r="MUN14" s="215"/>
      <c r="MUO14" s="215"/>
      <c r="MUP14" s="215"/>
      <c r="MUQ14" s="215"/>
      <c r="MUR14" s="215"/>
      <c r="MUS14" s="215"/>
      <c r="MUT14" s="215"/>
      <c r="MUU14" s="215"/>
      <c r="MUV14" s="215"/>
      <c r="MUW14" s="215"/>
      <c r="MUX14" s="215"/>
      <c r="MUY14" s="215"/>
      <c r="MUZ14" s="215"/>
      <c r="MVA14" s="215"/>
      <c r="MVB14" s="215"/>
      <c r="MVC14" s="215"/>
      <c r="MVD14" s="215"/>
      <c r="MVE14" s="215"/>
      <c r="MVF14" s="215"/>
      <c r="MVG14" s="215"/>
      <c r="MVH14" s="215"/>
      <c r="MVI14" s="215"/>
      <c r="MVJ14" s="215"/>
      <c r="MVK14" s="215"/>
      <c r="MVL14" s="215"/>
      <c r="MVM14" s="215"/>
      <c r="MVN14" s="215"/>
      <c r="MVO14" s="215"/>
      <c r="MVP14" s="215"/>
      <c r="MVQ14" s="215"/>
      <c r="MVR14" s="215"/>
      <c r="MVS14" s="215"/>
      <c r="MVT14" s="215"/>
      <c r="MVU14" s="215"/>
      <c r="MVV14" s="215"/>
      <c r="MVW14" s="215"/>
      <c r="MVX14" s="215"/>
      <c r="MVY14" s="215"/>
      <c r="MVZ14" s="215"/>
      <c r="MWA14" s="215"/>
      <c r="MWB14" s="215"/>
      <c r="MWC14" s="215"/>
      <c r="MWD14" s="215"/>
      <c r="MWE14" s="215"/>
      <c r="MWF14" s="215"/>
      <c r="MWG14" s="215"/>
      <c r="MWH14" s="215"/>
      <c r="MWI14" s="215"/>
      <c r="MWJ14" s="215"/>
      <c r="MWK14" s="215"/>
      <c r="MWL14" s="215"/>
      <c r="MWM14" s="215"/>
      <c r="MWN14" s="215"/>
      <c r="MWO14" s="215"/>
      <c r="MWP14" s="215"/>
      <c r="MWQ14" s="215"/>
      <c r="MWR14" s="215"/>
      <c r="MWS14" s="215"/>
      <c r="MWT14" s="215"/>
      <c r="MWU14" s="215"/>
      <c r="MWV14" s="215"/>
      <c r="MWW14" s="215"/>
      <c r="MWX14" s="215"/>
      <c r="MWY14" s="215"/>
      <c r="MWZ14" s="215"/>
      <c r="MXA14" s="215"/>
      <c r="MXB14" s="215"/>
      <c r="MXC14" s="215"/>
      <c r="MXD14" s="215"/>
      <c r="MXE14" s="215"/>
      <c r="MXF14" s="215"/>
      <c r="MXG14" s="215"/>
      <c r="MXH14" s="215"/>
      <c r="MXI14" s="215"/>
      <c r="MXJ14" s="215"/>
      <c r="MXK14" s="215"/>
      <c r="MXL14" s="215"/>
      <c r="MXM14" s="215"/>
      <c r="MXN14" s="215"/>
      <c r="MXO14" s="215"/>
      <c r="MXP14" s="215"/>
      <c r="MXQ14" s="215"/>
      <c r="MXR14" s="215"/>
      <c r="MXS14" s="215"/>
      <c r="MXT14" s="215"/>
      <c r="MXU14" s="215"/>
      <c r="MXV14" s="215"/>
      <c r="MXW14" s="215"/>
      <c r="MXX14" s="215"/>
      <c r="MXY14" s="215"/>
      <c r="MXZ14" s="215"/>
      <c r="MYA14" s="215"/>
      <c r="MYB14" s="215"/>
      <c r="MYC14" s="215"/>
      <c r="MYD14" s="215"/>
      <c r="MYE14" s="215"/>
      <c r="MYF14" s="215"/>
      <c r="MYG14" s="215"/>
      <c r="MYH14" s="215"/>
      <c r="MYI14" s="215"/>
      <c r="MYJ14" s="215"/>
      <c r="MYK14" s="215"/>
      <c r="MYL14" s="215"/>
      <c r="MYM14" s="215"/>
      <c r="MYN14" s="215"/>
      <c r="MYO14" s="215"/>
      <c r="MYP14" s="215"/>
      <c r="MYQ14" s="215"/>
      <c r="MYR14" s="215"/>
      <c r="MYS14" s="215"/>
      <c r="MYT14" s="215"/>
      <c r="MYU14" s="215"/>
      <c r="MYV14" s="215"/>
      <c r="MYW14" s="215"/>
      <c r="MYX14" s="215"/>
      <c r="MYY14" s="215"/>
      <c r="MYZ14" s="215"/>
      <c r="MZA14" s="215"/>
      <c r="MZB14" s="215"/>
      <c r="MZC14" s="215"/>
      <c r="MZD14" s="215"/>
      <c r="MZE14" s="215"/>
      <c r="MZF14" s="215"/>
      <c r="MZG14" s="215"/>
      <c r="MZH14" s="215"/>
      <c r="MZI14" s="215"/>
      <c r="MZJ14" s="215"/>
      <c r="MZK14" s="215"/>
      <c r="MZL14" s="215"/>
      <c r="MZM14" s="215"/>
      <c r="MZN14" s="215"/>
      <c r="MZO14" s="215"/>
      <c r="MZP14" s="215"/>
      <c r="MZQ14" s="215"/>
      <c r="MZR14" s="215"/>
      <c r="MZS14" s="215"/>
      <c r="MZT14" s="215"/>
      <c r="MZU14" s="215"/>
      <c r="MZV14" s="215"/>
      <c r="MZW14" s="215"/>
      <c r="MZX14" s="215"/>
      <c r="MZY14" s="215"/>
      <c r="MZZ14" s="215"/>
      <c r="NAA14" s="215"/>
      <c r="NAB14" s="215"/>
      <c r="NAC14" s="215"/>
      <c r="NAD14" s="215"/>
      <c r="NAE14" s="215"/>
      <c r="NAF14" s="215"/>
      <c r="NAG14" s="215"/>
      <c r="NAH14" s="215"/>
      <c r="NAI14" s="215"/>
      <c r="NAJ14" s="215"/>
      <c r="NAK14" s="215"/>
      <c r="NAL14" s="215"/>
      <c r="NAM14" s="215"/>
      <c r="NAN14" s="215"/>
      <c r="NAO14" s="215"/>
      <c r="NAP14" s="215"/>
      <c r="NAQ14" s="215"/>
      <c r="NAR14" s="215"/>
      <c r="NAS14" s="215"/>
      <c r="NAT14" s="215"/>
      <c r="NAU14" s="215"/>
      <c r="NAV14" s="215"/>
      <c r="NAW14" s="215"/>
      <c r="NAX14" s="215"/>
      <c r="NAY14" s="215"/>
      <c r="NAZ14" s="215"/>
      <c r="NBA14" s="215"/>
      <c r="NBB14" s="215"/>
      <c r="NBC14" s="215"/>
      <c r="NBD14" s="215"/>
      <c r="NBE14" s="215"/>
      <c r="NBF14" s="215"/>
      <c r="NBG14" s="215"/>
      <c r="NBH14" s="215"/>
      <c r="NBI14" s="215"/>
      <c r="NBJ14" s="215"/>
      <c r="NBK14" s="215"/>
      <c r="NBL14" s="215"/>
      <c r="NBM14" s="215"/>
      <c r="NBN14" s="215"/>
      <c r="NBO14" s="215"/>
      <c r="NBP14" s="215"/>
      <c r="NBQ14" s="215"/>
      <c r="NBR14" s="215"/>
      <c r="NBS14" s="215"/>
      <c r="NBT14" s="215"/>
      <c r="NBU14" s="215"/>
      <c r="NBV14" s="215"/>
      <c r="NBW14" s="215"/>
      <c r="NBX14" s="215"/>
      <c r="NBY14" s="215"/>
      <c r="NBZ14" s="215"/>
      <c r="NCA14" s="215"/>
      <c r="NCB14" s="215"/>
      <c r="NCC14" s="215"/>
      <c r="NCD14" s="215"/>
      <c r="NCE14" s="215"/>
      <c r="NCF14" s="215"/>
      <c r="NCG14" s="215"/>
      <c r="NCH14" s="215"/>
      <c r="NCI14" s="215"/>
      <c r="NCJ14" s="215"/>
      <c r="NCK14" s="215"/>
      <c r="NCL14" s="215"/>
      <c r="NCM14" s="215"/>
      <c r="NCN14" s="215"/>
      <c r="NCO14" s="215"/>
      <c r="NCP14" s="215"/>
      <c r="NCQ14" s="215"/>
      <c r="NCR14" s="215"/>
      <c r="NCS14" s="215"/>
      <c r="NCT14" s="215"/>
      <c r="NCU14" s="215"/>
      <c r="NCV14" s="215"/>
      <c r="NCW14" s="215"/>
      <c r="NCX14" s="215"/>
      <c r="NCY14" s="215"/>
      <c r="NCZ14" s="215"/>
      <c r="NDA14" s="215"/>
      <c r="NDB14" s="215"/>
      <c r="NDC14" s="215"/>
      <c r="NDD14" s="215"/>
      <c r="NDE14" s="215"/>
      <c r="NDF14" s="215"/>
      <c r="NDG14" s="215"/>
      <c r="NDH14" s="215"/>
      <c r="NDI14" s="215"/>
      <c r="NDJ14" s="215"/>
      <c r="NDK14" s="215"/>
      <c r="NDL14" s="215"/>
      <c r="NDM14" s="215"/>
      <c r="NDN14" s="215"/>
      <c r="NDO14" s="215"/>
      <c r="NDP14" s="215"/>
      <c r="NDQ14" s="215"/>
      <c r="NDR14" s="215"/>
      <c r="NDS14" s="215"/>
      <c r="NDT14" s="215"/>
      <c r="NDU14" s="215"/>
      <c r="NDV14" s="215"/>
      <c r="NDW14" s="215"/>
      <c r="NDX14" s="215"/>
      <c r="NDY14" s="215"/>
      <c r="NDZ14" s="215"/>
      <c r="NEA14" s="215"/>
      <c r="NEB14" s="215"/>
      <c r="NEC14" s="215"/>
      <c r="NED14" s="215"/>
      <c r="NEE14" s="215"/>
      <c r="NEF14" s="215"/>
      <c r="NEG14" s="215"/>
      <c r="NEH14" s="215"/>
      <c r="NEI14" s="215"/>
      <c r="NEJ14" s="215"/>
      <c r="NEK14" s="215"/>
      <c r="NEL14" s="215"/>
      <c r="NEM14" s="215"/>
      <c r="NEN14" s="215"/>
      <c r="NEO14" s="215"/>
      <c r="NEP14" s="215"/>
      <c r="NEQ14" s="215"/>
      <c r="NER14" s="215"/>
      <c r="NES14" s="215"/>
      <c r="NET14" s="215"/>
      <c r="NEU14" s="215"/>
      <c r="NEV14" s="215"/>
      <c r="NEW14" s="215"/>
      <c r="NEX14" s="215"/>
      <c r="NEY14" s="215"/>
      <c r="NEZ14" s="215"/>
      <c r="NFA14" s="215"/>
      <c r="NFB14" s="215"/>
      <c r="NFC14" s="215"/>
      <c r="NFD14" s="215"/>
      <c r="NFE14" s="215"/>
      <c r="NFF14" s="215"/>
      <c r="NFG14" s="215"/>
      <c r="NFH14" s="215"/>
      <c r="NFI14" s="215"/>
      <c r="NFJ14" s="215"/>
      <c r="NFK14" s="215"/>
      <c r="NFL14" s="215"/>
      <c r="NFM14" s="215"/>
      <c r="NFN14" s="215"/>
      <c r="NFO14" s="215"/>
      <c r="NFP14" s="215"/>
      <c r="NFQ14" s="215"/>
      <c r="NFR14" s="215"/>
      <c r="NFS14" s="215"/>
      <c r="NFT14" s="215"/>
      <c r="NFU14" s="215"/>
      <c r="NFV14" s="215"/>
      <c r="NFW14" s="215"/>
      <c r="NFX14" s="215"/>
      <c r="NFY14" s="215"/>
      <c r="NFZ14" s="215"/>
      <c r="NGA14" s="215"/>
      <c r="NGB14" s="215"/>
      <c r="NGC14" s="215"/>
      <c r="NGD14" s="215"/>
      <c r="NGE14" s="215"/>
      <c r="NGF14" s="215"/>
      <c r="NGG14" s="215"/>
      <c r="NGH14" s="215"/>
      <c r="NGI14" s="215"/>
      <c r="NGJ14" s="215"/>
      <c r="NGK14" s="215"/>
      <c r="NGL14" s="215"/>
      <c r="NGM14" s="215"/>
      <c r="NGN14" s="215"/>
      <c r="NGO14" s="215"/>
      <c r="NGP14" s="215"/>
      <c r="NGQ14" s="215"/>
      <c r="NGR14" s="215"/>
      <c r="NGS14" s="215"/>
      <c r="NGT14" s="215"/>
      <c r="NGU14" s="215"/>
      <c r="NGV14" s="215"/>
      <c r="NGW14" s="215"/>
      <c r="NGX14" s="215"/>
      <c r="NGY14" s="215"/>
      <c r="NGZ14" s="215"/>
      <c r="NHA14" s="215"/>
      <c r="NHB14" s="215"/>
      <c r="NHC14" s="215"/>
      <c r="NHD14" s="215"/>
      <c r="NHE14" s="215"/>
      <c r="NHF14" s="215"/>
      <c r="NHG14" s="215"/>
      <c r="NHH14" s="215"/>
      <c r="NHI14" s="215"/>
      <c r="NHJ14" s="215"/>
      <c r="NHK14" s="215"/>
      <c r="NHL14" s="215"/>
      <c r="NHM14" s="215"/>
      <c r="NHN14" s="215"/>
      <c r="NHO14" s="215"/>
      <c r="NHP14" s="215"/>
      <c r="NHQ14" s="215"/>
      <c r="NHR14" s="215"/>
      <c r="NHS14" s="215"/>
      <c r="NHT14" s="215"/>
      <c r="NHU14" s="215"/>
      <c r="NHV14" s="215"/>
      <c r="NHW14" s="215"/>
      <c r="NHX14" s="215"/>
      <c r="NHY14" s="215"/>
      <c r="NHZ14" s="215"/>
      <c r="NIA14" s="215"/>
      <c r="NIB14" s="215"/>
      <c r="NIC14" s="215"/>
      <c r="NID14" s="215"/>
      <c r="NIE14" s="215"/>
      <c r="NIF14" s="215"/>
      <c r="NIG14" s="215"/>
      <c r="NIH14" s="215"/>
      <c r="NII14" s="215"/>
      <c r="NIJ14" s="215"/>
      <c r="NIK14" s="215"/>
      <c r="NIL14" s="215"/>
      <c r="NIM14" s="215"/>
      <c r="NIN14" s="215"/>
      <c r="NIO14" s="215"/>
      <c r="NIP14" s="215"/>
      <c r="NIQ14" s="215"/>
      <c r="NIR14" s="215"/>
      <c r="NIS14" s="215"/>
      <c r="NIT14" s="215"/>
      <c r="NIU14" s="215"/>
      <c r="NIV14" s="215"/>
      <c r="NIW14" s="215"/>
      <c r="NIX14" s="215"/>
      <c r="NIY14" s="215"/>
      <c r="NIZ14" s="215"/>
      <c r="NJA14" s="215"/>
      <c r="NJB14" s="215"/>
      <c r="NJC14" s="215"/>
      <c r="NJD14" s="215"/>
      <c r="NJE14" s="215"/>
      <c r="NJF14" s="215"/>
      <c r="NJG14" s="215"/>
      <c r="NJH14" s="215"/>
      <c r="NJI14" s="215"/>
      <c r="NJJ14" s="215"/>
      <c r="NJK14" s="215"/>
      <c r="NJL14" s="215"/>
      <c r="NJM14" s="215"/>
      <c r="NJN14" s="215"/>
      <c r="NJO14" s="215"/>
      <c r="NJP14" s="215"/>
      <c r="NJQ14" s="215"/>
      <c r="NJR14" s="215"/>
      <c r="NJS14" s="215"/>
      <c r="NJT14" s="215"/>
      <c r="NJU14" s="215"/>
      <c r="NJV14" s="215"/>
      <c r="NJW14" s="215"/>
      <c r="NJX14" s="215"/>
      <c r="NJY14" s="215"/>
      <c r="NJZ14" s="215"/>
      <c r="NKA14" s="215"/>
      <c r="NKB14" s="215"/>
      <c r="NKC14" s="215"/>
      <c r="NKD14" s="215"/>
      <c r="NKE14" s="215"/>
      <c r="NKF14" s="215"/>
      <c r="NKG14" s="215"/>
      <c r="NKH14" s="215"/>
      <c r="NKI14" s="215"/>
      <c r="NKJ14" s="215"/>
      <c r="NKK14" s="215"/>
      <c r="NKL14" s="215"/>
      <c r="NKM14" s="215"/>
      <c r="NKN14" s="215"/>
      <c r="NKO14" s="215"/>
      <c r="NKP14" s="215"/>
      <c r="NKQ14" s="215"/>
      <c r="NKR14" s="215"/>
      <c r="NKS14" s="215"/>
      <c r="NKT14" s="215"/>
      <c r="NKU14" s="215"/>
      <c r="NKV14" s="215"/>
      <c r="NKW14" s="215"/>
      <c r="NKX14" s="215"/>
      <c r="NKY14" s="215"/>
      <c r="NKZ14" s="215"/>
      <c r="NLA14" s="215"/>
      <c r="NLB14" s="215"/>
      <c r="NLC14" s="215"/>
      <c r="NLD14" s="215"/>
      <c r="NLE14" s="215"/>
      <c r="NLF14" s="215"/>
      <c r="NLG14" s="215"/>
      <c r="NLH14" s="215"/>
      <c r="NLI14" s="215"/>
      <c r="NLJ14" s="215"/>
      <c r="NLK14" s="215"/>
      <c r="NLL14" s="215"/>
      <c r="NLM14" s="215"/>
      <c r="NLN14" s="215"/>
      <c r="NLO14" s="215"/>
      <c r="NLP14" s="215"/>
      <c r="NLQ14" s="215"/>
      <c r="NLR14" s="215"/>
      <c r="NLS14" s="215"/>
      <c r="NLT14" s="215"/>
      <c r="NLU14" s="215"/>
      <c r="NLV14" s="215"/>
      <c r="NLW14" s="215"/>
      <c r="NLX14" s="215"/>
      <c r="NLY14" s="215"/>
      <c r="NLZ14" s="215"/>
      <c r="NMA14" s="215"/>
      <c r="NMB14" s="215"/>
      <c r="NMC14" s="215"/>
      <c r="NMD14" s="215"/>
      <c r="NME14" s="215"/>
      <c r="NMF14" s="215"/>
      <c r="NMG14" s="215"/>
      <c r="NMH14" s="215"/>
      <c r="NMI14" s="215"/>
      <c r="NMJ14" s="215"/>
      <c r="NMK14" s="215"/>
      <c r="NML14" s="215"/>
      <c r="NMM14" s="215"/>
      <c r="NMN14" s="215"/>
      <c r="NMO14" s="215"/>
      <c r="NMP14" s="215"/>
      <c r="NMQ14" s="215"/>
      <c r="NMR14" s="215"/>
      <c r="NMS14" s="215"/>
      <c r="NMT14" s="215"/>
      <c r="NMU14" s="215"/>
      <c r="NMV14" s="215"/>
      <c r="NMW14" s="215"/>
      <c r="NMX14" s="215"/>
      <c r="NMY14" s="215"/>
      <c r="NMZ14" s="215"/>
      <c r="NNA14" s="215"/>
      <c r="NNB14" s="215"/>
      <c r="NNC14" s="215"/>
      <c r="NND14" s="215"/>
      <c r="NNE14" s="215"/>
      <c r="NNF14" s="215"/>
      <c r="NNG14" s="215"/>
      <c r="NNH14" s="215"/>
      <c r="NNI14" s="215"/>
      <c r="NNJ14" s="215"/>
      <c r="NNK14" s="215"/>
      <c r="NNL14" s="215"/>
      <c r="NNM14" s="215"/>
      <c r="NNN14" s="215"/>
      <c r="NNO14" s="215"/>
      <c r="NNP14" s="215"/>
      <c r="NNQ14" s="215"/>
      <c r="NNR14" s="215"/>
      <c r="NNS14" s="215"/>
      <c r="NNT14" s="215"/>
      <c r="NNU14" s="215"/>
      <c r="NNV14" s="215"/>
      <c r="NNW14" s="215"/>
      <c r="NNX14" s="215"/>
      <c r="NNY14" s="215"/>
      <c r="NNZ14" s="215"/>
      <c r="NOA14" s="215"/>
      <c r="NOB14" s="215"/>
      <c r="NOC14" s="215"/>
      <c r="NOD14" s="215"/>
      <c r="NOE14" s="215"/>
      <c r="NOF14" s="215"/>
      <c r="NOG14" s="215"/>
      <c r="NOH14" s="215"/>
      <c r="NOI14" s="215"/>
      <c r="NOJ14" s="215"/>
      <c r="NOK14" s="215"/>
      <c r="NOL14" s="215"/>
      <c r="NOM14" s="215"/>
      <c r="NON14" s="215"/>
      <c r="NOO14" s="215"/>
      <c r="NOP14" s="215"/>
      <c r="NOQ14" s="215"/>
      <c r="NOR14" s="215"/>
      <c r="NOS14" s="215"/>
      <c r="NOT14" s="215"/>
      <c r="NOU14" s="215"/>
      <c r="NOV14" s="215"/>
      <c r="NOW14" s="215"/>
      <c r="NOX14" s="215"/>
      <c r="NOY14" s="215"/>
      <c r="NOZ14" s="215"/>
      <c r="NPA14" s="215"/>
      <c r="NPB14" s="215"/>
      <c r="NPC14" s="215"/>
      <c r="NPD14" s="215"/>
      <c r="NPE14" s="215"/>
      <c r="NPF14" s="215"/>
      <c r="NPG14" s="215"/>
      <c r="NPH14" s="215"/>
      <c r="NPI14" s="215"/>
      <c r="NPJ14" s="215"/>
      <c r="NPK14" s="215"/>
      <c r="NPL14" s="215"/>
      <c r="NPM14" s="215"/>
      <c r="NPN14" s="215"/>
      <c r="NPO14" s="215"/>
      <c r="NPP14" s="215"/>
      <c r="NPQ14" s="215"/>
      <c r="NPR14" s="215"/>
      <c r="NPS14" s="215"/>
      <c r="NPT14" s="215"/>
      <c r="NPU14" s="215"/>
      <c r="NPV14" s="215"/>
      <c r="NPW14" s="215"/>
      <c r="NPX14" s="215"/>
      <c r="NPY14" s="215"/>
      <c r="NPZ14" s="215"/>
      <c r="NQA14" s="215"/>
      <c r="NQB14" s="215"/>
      <c r="NQC14" s="215"/>
      <c r="NQD14" s="215"/>
      <c r="NQE14" s="215"/>
      <c r="NQF14" s="215"/>
      <c r="NQG14" s="215"/>
      <c r="NQH14" s="215"/>
      <c r="NQI14" s="215"/>
      <c r="NQJ14" s="215"/>
      <c r="NQK14" s="215"/>
      <c r="NQL14" s="215"/>
      <c r="NQM14" s="215"/>
      <c r="NQN14" s="215"/>
      <c r="NQO14" s="215"/>
      <c r="NQP14" s="215"/>
      <c r="NQQ14" s="215"/>
      <c r="NQR14" s="215"/>
      <c r="NQS14" s="215"/>
      <c r="NQT14" s="215"/>
      <c r="NQU14" s="215"/>
      <c r="NQV14" s="215"/>
      <c r="NQW14" s="215"/>
      <c r="NQX14" s="215"/>
      <c r="NQY14" s="215"/>
      <c r="NQZ14" s="215"/>
      <c r="NRA14" s="215"/>
      <c r="NRB14" s="215"/>
      <c r="NRC14" s="215"/>
      <c r="NRD14" s="215"/>
      <c r="NRE14" s="215"/>
      <c r="NRF14" s="215"/>
      <c r="NRG14" s="215"/>
      <c r="NRH14" s="215"/>
      <c r="NRI14" s="215"/>
      <c r="NRJ14" s="215"/>
      <c r="NRK14" s="215"/>
      <c r="NRL14" s="215"/>
      <c r="NRM14" s="215"/>
      <c r="NRN14" s="215"/>
      <c r="NRO14" s="215"/>
      <c r="NRP14" s="215"/>
      <c r="NRQ14" s="215"/>
      <c r="NRR14" s="215"/>
      <c r="NRS14" s="215"/>
      <c r="NRT14" s="215"/>
      <c r="NRU14" s="215"/>
      <c r="NRV14" s="215"/>
      <c r="NRW14" s="215"/>
      <c r="NRX14" s="215"/>
      <c r="NRY14" s="215"/>
      <c r="NRZ14" s="215"/>
      <c r="NSA14" s="215"/>
      <c r="NSB14" s="215"/>
      <c r="NSC14" s="215"/>
      <c r="NSD14" s="215"/>
      <c r="NSE14" s="215"/>
      <c r="NSF14" s="215"/>
      <c r="NSG14" s="215"/>
      <c r="NSH14" s="215"/>
      <c r="NSI14" s="215"/>
      <c r="NSJ14" s="215"/>
      <c r="NSK14" s="215"/>
      <c r="NSL14" s="215"/>
      <c r="NSM14" s="215"/>
      <c r="NSN14" s="215"/>
      <c r="NSO14" s="215"/>
      <c r="NSP14" s="215"/>
      <c r="NSQ14" s="215"/>
      <c r="NSR14" s="215"/>
      <c r="NSS14" s="215"/>
      <c r="NST14" s="215"/>
      <c r="NSU14" s="215"/>
      <c r="NSV14" s="215"/>
      <c r="NSW14" s="215"/>
      <c r="NSX14" s="215"/>
      <c r="NSY14" s="215"/>
      <c r="NSZ14" s="215"/>
      <c r="NTA14" s="215"/>
      <c r="NTB14" s="215"/>
      <c r="NTC14" s="215"/>
      <c r="NTD14" s="215"/>
      <c r="NTE14" s="215"/>
      <c r="NTF14" s="215"/>
      <c r="NTG14" s="215"/>
      <c r="NTH14" s="215"/>
      <c r="NTI14" s="215"/>
      <c r="NTJ14" s="215"/>
      <c r="NTK14" s="215"/>
      <c r="NTL14" s="215"/>
      <c r="NTM14" s="215"/>
      <c r="NTN14" s="215"/>
      <c r="NTO14" s="215"/>
      <c r="NTP14" s="215"/>
      <c r="NTQ14" s="215"/>
      <c r="NTR14" s="215"/>
      <c r="NTS14" s="215"/>
      <c r="NTT14" s="215"/>
      <c r="NTU14" s="215"/>
      <c r="NTV14" s="215"/>
      <c r="NTW14" s="215"/>
      <c r="NTX14" s="215"/>
      <c r="NTY14" s="215"/>
      <c r="NTZ14" s="215"/>
      <c r="NUA14" s="215"/>
      <c r="NUB14" s="215"/>
      <c r="NUC14" s="215"/>
      <c r="NUD14" s="215"/>
      <c r="NUE14" s="215"/>
      <c r="NUF14" s="215"/>
      <c r="NUG14" s="215"/>
      <c r="NUH14" s="215"/>
      <c r="NUI14" s="215"/>
      <c r="NUJ14" s="215"/>
      <c r="NUK14" s="215"/>
      <c r="NUL14" s="215"/>
      <c r="NUM14" s="215"/>
      <c r="NUN14" s="215"/>
      <c r="NUO14" s="215"/>
      <c r="NUP14" s="215"/>
      <c r="NUQ14" s="215"/>
      <c r="NUR14" s="215"/>
      <c r="NUS14" s="215"/>
      <c r="NUT14" s="215"/>
      <c r="NUU14" s="215"/>
      <c r="NUV14" s="215"/>
      <c r="NUW14" s="215"/>
      <c r="NUX14" s="215"/>
      <c r="NUY14" s="215"/>
      <c r="NUZ14" s="215"/>
      <c r="NVA14" s="215"/>
      <c r="NVB14" s="215"/>
      <c r="NVC14" s="215"/>
      <c r="NVD14" s="215"/>
      <c r="NVE14" s="215"/>
      <c r="NVF14" s="215"/>
      <c r="NVG14" s="215"/>
      <c r="NVH14" s="215"/>
      <c r="NVI14" s="215"/>
      <c r="NVJ14" s="215"/>
      <c r="NVK14" s="215"/>
      <c r="NVL14" s="215"/>
      <c r="NVM14" s="215"/>
      <c r="NVN14" s="215"/>
      <c r="NVO14" s="215"/>
      <c r="NVP14" s="215"/>
      <c r="NVQ14" s="215"/>
      <c r="NVR14" s="215"/>
      <c r="NVS14" s="215"/>
      <c r="NVT14" s="215"/>
      <c r="NVU14" s="215"/>
      <c r="NVV14" s="215"/>
      <c r="NVW14" s="215"/>
      <c r="NVX14" s="215"/>
      <c r="NVY14" s="215"/>
      <c r="NVZ14" s="215"/>
      <c r="NWA14" s="215"/>
      <c r="NWB14" s="215"/>
      <c r="NWC14" s="215"/>
      <c r="NWD14" s="215"/>
      <c r="NWE14" s="215"/>
      <c r="NWF14" s="215"/>
      <c r="NWG14" s="215"/>
      <c r="NWH14" s="215"/>
      <c r="NWI14" s="215"/>
      <c r="NWJ14" s="215"/>
      <c r="NWK14" s="215"/>
      <c r="NWL14" s="215"/>
      <c r="NWM14" s="215"/>
      <c r="NWN14" s="215"/>
      <c r="NWO14" s="215"/>
      <c r="NWP14" s="215"/>
      <c r="NWQ14" s="215"/>
      <c r="NWR14" s="215"/>
      <c r="NWS14" s="215"/>
      <c r="NWT14" s="215"/>
      <c r="NWU14" s="215"/>
      <c r="NWV14" s="215"/>
      <c r="NWW14" s="215"/>
      <c r="NWX14" s="215"/>
      <c r="NWY14" s="215"/>
      <c r="NWZ14" s="215"/>
      <c r="NXA14" s="215"/>
      <c r="NXB14" s="215"/>
      <c r="NXC14" s="215"/>
      <c r="NXD14" s="215"/>
      <c r="NXE14" s="215"/>
      <c r="NXF14" s="215"/>
      <c r="NXG14" s="215"/>
      <c r="NXH14" s="215"/>
      <c r="NXI14" s="215"/>
      <c r="NXJ14" s="215"/>
      <c r="NXK14" s="215"/>
      <c r="NXL14" s="215"/>
      <c r="NXM14" s="215"/>
      <c r="NXN14" s="215"/>
      <c r="NXO14" s="215"/>
      <c r="NXP14" s="215"/>
      <c r="NXQ14" s="215"/>
      <c r="NXR14" s="215"/>
      <c r="NXS14" s="215"/>
      <c r="NXT14" s="215"/>
      <c r="NXU14" s="215"/>
      <c r="NXV14" s="215"/>
      <c r="NXW14" s="215"/>
      <c r="NXX14" s="215"/>
      <c r="NXY14" s="215"/>
      <c r="NXZ14" s="215"/>
      <c r="NYA14" s="215"/>
      <c r="NYB14" s="215"/>
      <c r="NYC14" s="215"/>
      <c r="NYD14" s="215"/>
      <c r="NYE14" s="215"/>
      <c r="NYF14" s="215"/>
      <c r="NYG14" s="215"/>
      <c r="NYH14" s="215"/>
      <c r="NYI14" s="215"/>
      <c r="NYJ14" s="215"/>
      <c r="NYK14" s="215"/>
      <c r="NYL14" s="215"/>
      <c r="NYM14" s="215"/>
      <c r="NYN14" s="215"/>
      <c r="NYO14" s="215"/>
      <c r="NYP14" s="215"/>
      <c r="NYQ14" s="215"/>
      <c r="NYR14" s="215"/>
      <c r="NYS14" s="215"/>
      <c r="NYT14" s="215"/>
      <c r="NYU14" s="215"/>
      <c r="NYV14" s="215"/>
      <c r="NYW14" s="215"/>
      <c r="NYX14" s="215"/>
      <c r="NYY14" s="215"/>
      <c r="NYZ14" s="215"/>
      <c r="NZA14" s="215"/>
      <c r="NZB14" s="215"/>
      <c r="NZC14" s="215"/>
      <c r="NZD14" s="215"/>
      <c r="NZE14" s="215"/>
      <c r="NZF14" s="215"/>
      <c r="NZG14" s="215"/>
      <c r="NZH14" s="215"/>
      <c r="NZI14" s="215"/>
      <c r="NZJ14" s="215"/>
      <c r="NZK14" s="215"/>
      <c r="NZL14" s="215"/>
      <c r="NZM14" s="215"/>
      <c r="NZN14" s="215"/>
      <c r="NZO14" s="215"/>
      <c r="NZP14" s="215"/>
      <c r="NZQ14" s="215"/>
      <c r="NZR14" s="215"/>
      <c r="NZS14" s="215"/>
      <c r="NZT14" s="215"/>
      <c r="NZU14" s="215"/>
      <c r="NZV14" s="215"/>
      <c r="NZW14" s="215"/>
      <c r="NZX14" s="215"/>
      <c r="NZY14" s="215"/>
      <c r="NZZ14" s="215"/>
      <c r="OAA14" s="215"/>
      <c r="OAB14" s="215"/>
      <c r="OAC14" s="215"/>
      <c r="OAD14" s="215"/>
      <c r="OAE14" s="215"/>
      <c r="OAF14" s="215"/>
      <c r="OAG14" s="215"/>
      <c r="OAH14" s="215"/>
      <c r="OAI14" s="215"/>
      <c r="OAJ14" s="215"/>
      <c r="OAK14" s="215"/>
      <c r="OAL14" s="215"/>
      <c r="OAM14" s="215"/>
      <c r="OAN14" s="215"/>
      <c r="OAO14" s="215"/>
      <c r="OAP14" s="215"/>
      <c r="OAQ14" s="215"/>
      <c r="OAR14" s="215"/>
      <c r="OAS14" s="215"/>
      <c r="OAT14" s="215"/>
      <c r="OAU14" s="215"/>
      <c r="OAV14" s="215"/>
      <c r="OAW14" s="215"/>
      <c r="OAX14" s="215"/>
      <c r="OAY14" s="215"/>
      <c r="OAZ14" s="215"/>
      <c r="OBA14" s="215"/>
      <c r="OBB14" s="215"/>
      <c r="OBC14" s="215"/>
      <c r="OBD14" s="215"/>
      <c r="OBE14" s="215"/>
      <c r="OBF14" s="215"/>
      <c r="OBG14" s="215"/>
      <c r="OBH14" s="215"/>
      <c r="OBI14" s="215"/>
      <c r="OBJ14" s="215"/>
      <c r="OBK14" s="215"/>
      <c r="OBL14" s="215"/>
      <c r="OBM14" s="215"/>
      <c r="OBN14" s="215"/>
      <c r="OBO14" s="215"/>
      <c r="OBP14" s="215"/>
      <c r="OBQ14" s="215"/>
      <c r="OBR14" s="215"/>
      <c r="OBS14" s="215"/>
      <c r="OBT14" s="215"/>
      <c r="OBU14" s="215"/>
      <c r="OBV14" s="215"/>
      <c r="OBW14" s="215"/>
      <c r="OBX14" s="215"/>
      <c r="OBY14" s="215"/>
      <c r="OBZ14" s="215"/>
      <c r="OCA14" s="215"/>
      <c r="OCB14" s="215"/>
      <c r="OCC14" s="215"/>
      <c r="OCD14" s="215"/>
      <c r="OCE14" s="215"/>
      <c r="OCF14" s="215"/>
      <c r="OCG14" s="215"/>
      <c r="OCH14" s="215"/>
      <c r="OCI14" s="215"/>
      <c r="OCJ14" s="215"/>
      <c r="OCK14" s="215"/>
      <c r="OCL14" s="215"/>
      <c r="OCM14" s="215"/>
      <c r="OCN14" s="215"/>
      <c r="OCO14" s="215"/>
      <c r="OCP14" s="215"/>
      <c r="OCQ14" s="215"/>
      <c r="OCR14" s="215"/>
      <c r="OCS14" s="215"/>
      <c r="OCT14" s="215"/>
      <c r="OCU14" s="215"/>
      <c r="OCV14" s="215"/>
      <c r="OCW14" s="215"/>
      <c r="OCX14" s="215"/>
      <c r="OCY14" s="215"/>
      <c r="OCZ14" s="215"/>
      <c r="ODA14" s="215"/>
      <c r="ODB14" s="215"/>
      <c r="ODC14" s="215"/>
      <c r="ODD14" s="215"/>
      <c r="ODE14" s="215"/>
      <c r="ODF14" s="215"/>
      <c r="ODG14" s="215"/>
      <c r="ODH14" s="215"/>
      <c r="ODI14" s="215"/>
      <c r="ODJ14" s="215"/>
      <c r="ODK14" s="215"/>
      <c r="ODL14" s="215"/>
      <c r="ODM14" s="215"/>
      <c r="ODN14" s="215"/>
      <c r="ODO14" s="215"/>
      <c r="ODP14" s="215"/>
      <c r="ODQ14" s="215"/>
      <c r="ODR14" s="215"/>
      <c r="ODS14" s="215"/>
      <c r="ODT14" s="215"/>
      <c r="ODU14" s="215"/>
      <c r="ODV14" s="215"/>
      <c r="ODW14" s="215"/>
      <c r="ODX14" s="215"/>
      <c r="ODY14" s="215"/>
      <c r="ODZ14" s="215"/>
      <c r="OEA14" s="215"/>
      <c r="OEB14" s="215"/>
      <c r="OEC14" s="215"/>
      <c r="OED14" s="215"/>
      <c r="OEE14" s="215"/>
      <c r="OEF14" s="215"/>
      <c r="OEG14" s="215"/>
      <c r="OEH14" s="215"/>
      <c r="OEI14" s="215"/>
      <c r="OEJ14" s="215"/>
      <c r="OEK14" s="215"/>
      <c r="OEL14" s="215"/>
      <c r="OEM14" s="215"/>
      <c r="OEN14" s="215"/>
      <c r="OEO14" s="215"/>
      <c r="OEP14" s="215"/>
      <c r="OEQ14" s="215"/>
      <c r="OER14" s="215"/>
      <c r="OES14" s="215"/>
      <c r="OET14" s="215"/>
      <c r="OEU14" s="215"/>
      <c r="OEV14" s="215"/>
      <c r="OEW14" s="215"/>
      <c r="OEX14" s="215"/>
      <c r="OEY14" s="215"/>
      <c r="OEZ14" s="215"/>
      <c r="OFA14" s="215"/>
      <c r="OFB14" s="215"/>
      <c r="OFC14" s="215"/>
      <c r="OFD14" s="215"/>
      <c r="OFE14" s="215"/>
      <c r="OFF14" s="215"/>
      <c r="OFG14" s="215"/>
      <c r="OFH14" s="215"/>
      <c r="OFI14" s="215"/>
      <c r="OFJ14" s="215"/>
      <c r="OFK14" s="215"/>
      <c r="OFL14" s="215"/>
      <c r="OFM14" s="215"/>
      <c r="OFN14" s="215"/>
      <c r="OFO14" s="215"/>
      <c r="OFP14" s="215"/>
      <c r="OFQ14" s="215"/>
      <c r="OFR14" s="215"/>
      <c r="OFS14" s="215"/>
      <c r="OFT14" s="215"/>
      <c r="OFU14" s="215"/>
      <c r="OFV14" s="215"/>
      <c r="OFW14" s="215"/>
      <c r="OFX14" s="215"/>
      <c r="OFY14" s="215"/>
      <c r="OFZ14" s="215"/>
      <c r="OGA14" s="215"/>
      <c r="OGB14" s="215"/>
      <c r="OGC14" s="215"/>
      <c r="OGD14" s="215"/>
      <c r="OGE14" s="215"/>
      <c r="OGF14" s="215"/>
      <c r="OGG14" s="215"/>
      <c r="OGH14" s="215"/>
      <c r="OGI14" s="215"/>
      <c r="OGJ14" s="215"/>
      <c r="OGK14" s="215"/>
      <c r="OGL14" s="215"/>
      <c r="OGM14" s="215"/>
      <c r="OGN14" s="215"/>
      <c r="OGO14" s="215"/>
      <c r="OGP14" s="215"/>
      <c r="OGQ14" s="215"/>
      <c r="OGR14" s="215"/>
      <c r="OGS14" s="215"/>
      <c r="OGT14" s="215"/>
      <c r="OGU14" s="215"/>
      <c r="OGV14" s="215"/>
      <c r="OGW14" s="215"/>
      <c r="OGX14" s="215"/>
      <c r="OGY14" s="215"/>
      <c r="OGZ14" s="215"/>
      <c r="OHA14" s="215"/>
      <c r="OHB14" s="215"/>
      <c r="OHC14" s="215"/>
      <c r="OHD14" s="215"/>
      <c r="OHE14" s="215"/>
      <c r="OHF14" s="215"/>
      <c r="OHG14" s="215"/>
      <c r="OHH14" s="215"/>
      <c r="OHI14" s="215"/>
      <c r="OHJ14" s="215"/>
      <c r="OHK14" s="215"/>
      <c r="OHL14" s="215"/>
      <c r="OHM14" s="215"/>
      <c r="OHN14" s="215"/>
      <c r="OHO14" s="215"/>
      <c r="OHP14" s="215"/>
      <c r="OHQ14" s="215"/>
      <c r="OHR14" s="215"/>
      <c r="OHS14" s="215"/>
      <c r="OHT14" s="215"/>
      <c r="OHU14" s="215"/>
      <c r="OHV14" s="215"/>
      <c r="OHW14" s="215"/>
      <c r="OHX14" s="215"/>
      <c r="OHY14" s="215"/>
      <c r="OHZ14" s="215"/>
      <c r="OIA14" s="215"/>
      <c r="OIB14" s="215"/>
      <c r="OIC14" s="215"/>
      <c r="OID14" s="215"/>
      <c r="OIE14" s="215"/>
      <c r="OIF14" s="215"/>
      <c r="OIG14" s="215"/>
      <c r="OIH14" s="215"/>
      <c r="OII14" s="215"/>
      <c r="OIJ14" s="215"/>
      <c r="OIK14" s="215"/>
      <c r="OIL14" s="215"/>
      <c r="OIM14" s="215"/>
      <c r="OIN14" s="215"/>
      <c r="OIO14" s="215"/>
      <c r="OIP14" s="215"/>
      <c r="OIQ14" s="215"/>
      <c r="OIR14" s="215"/>
      <c r="OIS14" s="215"/>
      <c r="OIT14" s="215"/>
      <c r="OIU14" s="215"/>
      <c r="OIV14" s="215"/>
      <c r="OIW14" s="215"/>
      <c r="OIX14" s="215"/>
      <c r="OIY14" s="215"/>
      <c r="OIZ14" s="215"/>
      <c r="OJA14" s="215"/>
      <c r="OJB14" s="215"/>
      <c r="OJC14" s="215"/>
      <c r="OJD14" s="215"/>
      <c r="OJE14" s="215"/>
      <c r="OJF14" s="215"/>
      <c r="OJG14" s="215"/>
      <c r="OJH14" s="215"/>
      <c r="OJI14" s="215"/>
      <c r="OJJ14" s="215"/>
      <c r="OJK14" s="215"/>
      <c r="OJL14" s="215"/>
      <c r="OJM14" s="215"/>
      <c r="OJN14" s="215"/>
      <c r="OJO14" s="215"/>
      <c r="OJP14" s="215"/>
      <c r="OJQ14" s="215"/>
      <c r="OJR14" s="215"/>
      <c r="OJS14" s="215"/>
      <c r="OJT14" s="215"/>
      <c r="OJU14" s="215"/>
      <c r="OJV14" s="215"/>
      <c r="OJW14" s="215"/>
      <c r="OJX14" s="215"/>
      <c r="OJY14" s="215"/>
      <c r="OJZ14" s="215"/>
      <c r="OKA14" s="215"/>
      <c r="OKB14" s="215"/>
      <c r="OKC14" s="215"/>
      <c r="OKD14" s="215"/>
      <c r="OKE14" s="215"/>
      <c r="OKF14" s="215"/>
      <c r="OKG14" s="215"/>
      <c r="OKH14" s="215"/>
      <c r="OKI14" s="215"/>
      <c r="OKJ14" s="215"/>
      <c r="OKK14" s="215"/>
      <c r="OKL14" s="215"/>
      <c r="OKM14" s="215"/>
      <c r="OKN14" s="215"/>
      <c r="OKO14" s="215"/>
      <c r="OKP14" s="215"/>
      <c r="OKQ14" s="215"/>
      <c r="OKR14" s="215"/>
      <c r="OKS14" s="215"/>
      <c r="OKT14" s="215"/>
      <c r="OKU14" s="215"/>
      <c r="OKV14" s="215"/>
      <c r="OKW14" s="215"/>
      <c r="OKX14" s="215"/>
      <c r="OKY14" s="215"/>
      <c r="OKZ14" s="215"/>
      <c r="OLA14" s="215"/>
      <c r="OLB14" s="215"/>
      <c r="OLC14" s="215"/>
      <c r="OLD14" s="215"/>
      <c r="OLE14" s="215"/>
      <c r="OLF14" s="215"/>
      <c r="OLG14" s="215"/>
      <c r="OLH14" s="215"/>
      <c r="OLI14" s="215"/>
      <c r="OLJ14" s="215"/>
      <c r="OLK14" s="215"/>
      <c r="OLL14" s="215"/>
      <c r="OLM14" s="215"/>
      <c r="OLN14" s="215"/>
      <c r="OLO14" s="215"/>
      <c r="OLP14" s="215"/>
      <c r="OLQ14" s="215"/>
      <c r="OLR14" s="215"/>
      <c r="OLS14" s="215"/>
      <c r="OLT14" s="215"/>
      <c r="OLU14" s="215"/>
      <c r="OLV14" s="215"/>
      <c r="OLW14" s="215"/>
      <c r="OLX14" s="215"/>
      <c r="OLY14" s="215"/>
      <c r="OLZ14" s="215"/>
      <c r="OMA14" s="215"/>
      <c r="OMB14" s="215"/>
      <c r="OMC14" s="215"/>
      <c r="OMD14" s="215"/>
      <c r="OME14" s="215"/>
      <c r="OMF14" s="215"/>
      <c r="OMG14" s="215"/>
      <c r="OMH14" s="215"/>
      <c r="OMI14" s="215"/>
      <c r="OMJ14" s="215"/>
      <c r="OMK14" s="215"/>
      <c r="OML14" s="215"/>
      <c r="OMM14" s="215"/>
      <c r="OMN14" s="215"/>
      <c r="OMO14" s="215"/>
      <c r="OMP14" s="215"/>
      <c r="OMQ14" s="215"/>
      <c r="OMR14" s="215"/>
      <c r="OMS14" s="215"/>
      <c r="OMT14" s="215"/>
      <c r="OMU14" s="215"/>
      <c r="OMV14" s="215"/>
      <c r="OMW14" s="215"/>
      <c r="OMX14" s="215"/>
      <c r="OMY14" s="215"/>
      <c r="OMZ14" s="215"/>
      <c r="ONA14" s="215"/>
      <c r="ONB14" s="215"/>
      <c r="ONC14" s="215"/>
      <c r="OND14" s="215"/>
      <c r="ONE14" s="215"/>
      <c r="ONF14" s="215"/>
      <c r="ONG14" s="215"/>
      <c r="ONH14" s="215"/>
      <c r="ONI14" s="215"/>
      <c r="ONJ14" s="215"/>
      <c r="ONK14" s="215"/>
      <c r="ONL14" s="215"/>
      <c r="ONM14" s="215"/>
      <c r="ONN14" s="215"/>
      <c r="ONO14" s="215"/>
      <c r="ONP14" s="215"/>
      <c r="ONQ14" s="215"/>
      <c r="ONR14" s="215"/>
      <c r="ONS14" s="215"/>
      <c r="ONT14" s="215"/>
      <c r="ONU14" s="215"/>
      <c r="ONV14" s="215"/>
      <c r="ONW14" s="215"/>
      <c r="ONX14" s="215"/>
      <c r="ONY14" s="215"/>
      <c r="ONZ14" s="215"/>
      <c r="OOA14" s="215"/>
      <c r="OOB14" s="215"/>
      <c r="OOC14" s="215"/>
      <c r="OOD14" s="215"/>
      <c r="OOE14" s="215"/>
      <c r="OOF14" s="215"/>
      <c r="OOG14" s="215"/>
      <c r="OOH14" s="215"/>
      <c r="OOI14" s="215"/>
      <c r="OOJ14" s="215"/>
      <c r="OOK14" s="215"/>
      <c r="OOL14" s="215"/>
      <c r="OOM14" s="215"/>
      <c r="OON14" s="215"/>
      <c r="OOO14" s="215"/>
      <c r="OOP14" s="215"/>
      <c r="OOQ14" s="215"/>
      <c r="OOR14" s="215"/>
      <c r="OOS14" s="215"/>
      <c r="OOT14" s="215"/>
      <c r="OOU14" s="215"/>
      <c r="OOV14" s="215"/>
      <c r="OOW14" s="215"/>
      <c r="OOX14" s="215"/>
      <c r="OOY14" s="215"/>
      <c r="OOZ14" s="215"/>
      <c r="OPA14" s="215"/>
      <c r="OPB14" s="215"/>
      <c r="OPC14" s="215"/>
      <c r="OPD14" s="215"/>
      <c r="OPE14" s="215"/>
      <c r="OPF14" s="215"/>
      <c r="OPG14" s="215"/>
      <c r="OPH14" s="215"/>
      <c r="OPI14" s="215"/>
      <c r="OPJ14" s="215"/>
      <c r="OPK14" s="215"/>
      <c r="OPL14" s="215"/>
      <c r="OPM14" s="215"/>
      <c r="OPN14" s="215"/>
      <c r="OPO14" s="215"/>
      <c r="OPP14" s="215"/>
      <c r="OPQ14" s="215"/>
      <c r="OPR14" s="215"/>
      <c r="OPS14" s="215"/>
      <c r="OPT14" s="215"/>
      <c r="OPU14" s="215"/>
      <c r="OPV14" s="215"/>
      <c r="OPW14" s="215"/>
      <c r="OPX14" s="215"/>
      <c r="OPY14" s="215"/>
      <c r="OPZ14" s="215"/>
      <c r="OQA14" s="215"/>
      <c r="OQB14" s="215"/>
      <c r="OQC14" s="215"/>
      <c r="OQD14" s="215"/>
      <c r="OQE14" s="215"/>
      <c r="OQF14" s="215"/>
      <c r="OQG14" s="215"/>
      <c r="OQH14" s="215"/>
      <c r="OQI14" s="215"/>
      <c r="OQJ14" s="215"/>
      <c r="OQK14" s="215"/>
      <c r="OQL14" s="215"/>
      <c r="OQM14" s="215"/>
      <c r="OQN14" s="215"/>
      <c r="OQO14" s="215"/>
      <c r="OQP14" s="215"/>
      <c r="OQQ14" s="215"/>
      <c r="OQR14" s="215"/>
      <c r="OQS14" s="215"/>
      <c r="OQT14" s="215"/>
      <c r="OQU14" s="215"/>
      <c r="OQV14" s="215"/>
      <c r="OQW14" s="215"/>
      <c r="OQX14" s="215"/>
      <c r="OQY14" s="215"/>
      <c r="OQZ14" s="215"/>
      <c r="ORA14" s="215"/>
      <c r="ORB14" s="215"/>
      <c r="ORC14" s="215"/>
      <c r="ORD14" s="215"/>
      <c r="ORE14" s="215"/>
      <c r="ORF14" s="215"/>
      <c r="ORG14" s="215"/>
      <c r="ORH14" s="215"/>
      <c r="ORI14" s="215"/>
      <c r="ORJ14" s="215"/>
      <c r="ORK14" s="215"/>
      <c r="ORL14" s="215"/>
      <c r="ORM14" s="215"/>
      <c r="ORN14" s="215"/>
      <c r="ORO14" s="215"/>
      <c r="ORP14" s="215"/>
      <c r="ORQ14" s="215"/>
      <c r="ORR14" s="215"/>
      <c r="ORS14" s="215"/>
      <c r="ORT14" s="215"/>
      <c r="ORU14" s="215"/>
      <c r="ORV14" s="215"/>
      <c r="ORW14" s="215"/>
      <c r="ORX14" s="215"/>
      <c r="ORY14" s="215"/>
      <c r="ORZ14" s="215"/>
      <c r="OSA14" s="215"/>
      <c r="OSB14" s="215"/>
      <c r="OSC14" s="215"/>
      <c r="OSD14" s="215"/>
      <c r="OSE14" s="215"/>
      <c r="OSF14" s="215"/>
      <c r="OSG14" s="215"/>
      <c r="OSH14" s="215"/>
      <c r="OSI14" s="215"/>
      <c r="OSJ14" s="215"/>
      <c r="OSK14" s="215"/>
      <c r="OSL14" s="215"/>
      <c r="OSM14" s="215"/>
      <c r="OSN14" s="215"/>
      <c r="OSO14" s="215"/>
      <c r="OSP14" s="215"/>
      <c r="OSQ14" s="215"/>
      <c r="OSR14" s="215"/>
      <c r="OSS14" s="215"/>
      <c r="OST14" s="215"/>
      <c r="OSU14" s="215"/>
      <c r="OSV14" s="215"/>
      <c r="OSW14" s="215"/>
      <c r="OSX14" s="215"/>
      <c r="OSY14" s="215"/>
      <c r="OSZ14" s="215"/>
      <c r="OTA14" s="215"/>
      <c r="OTB14" s="215"/>
      <c r="OTC14" s="215"/>
      <c r="OTD14" s="215"/>
      <c r="OTE14" s="215"/>
      <c r="OTF14" s="215"/>
      <c r="OTG14" s="215"/>
      <c r="OTH14" s="215"/>
      <c r="OTI14" s="215"/>
      <c r="OTJ14" s="215"/>
      <c r="OTK14" s="215"/>
      <c r="OTL14" s="215"/>
      <c r="OTM14" s="215"/>
      <c r="OTN14" s="215"/>
      <c r="OTO14" s="215"/>
      <c r="OTP14" s="215"/>
      <c r="OTQ14" s="215"/>
      <c r="OTR14" s="215"/>
      <c r="OTS14" s="215"/>
      <c r="OTT14" s="215"/>
      <c r="OTU14" s="215"/>
      <c r="OTV14" s="215"/>
      <c r="OTW14" s="215"/>
      <c r="OTX14" s="215"/>
      <c r="OTY14" s="215"/>
      <c r="OTZ14" s="215"/>
      <c r="OUA14" s="215"/>
      <c r="OUB14" s="215"/>
      <c r="OUC14" s="215"/>
      <c r="OUD14" s="215"/>
      <c r="OUE14" s="215"/>
      <c r="OUF14" s="215"/>
      <c r="OUG14" s="215"/>
      <c r="OUH14" s="215"/>
      <c r="OUI14" s="215"/>
      <c r="OUJ14" s="215"/>
      <c r="OUK14" s="215"/>
      <c r="OUL14" s="215"/>
      <c r="OUM14" s="215"/>
      <c r="OUN14" s="215"/>
      <c r="OUO14" s="215"/>
      <c r="OUP14" s="215"/>
      <c r="OUQ14" s="215"/>
      <c r="OUR14" s="215"/>
      <c r="OUS14" s="215"/>
      <c r="OUT14" s="215"/>
      <c r="OUU14" s="215"/>
      <c r="OUV14" s="215"/>
      <c r="OUW14" s="215"/>
      <c r="OUX14" s="215"/>
      <c r="OUY14" s="215"/>
      <c r="OUZ14" s="215"/>
      <c r="OVA14" s="215"/>
      <c r="OVB14" s="215"/>
      <c r="OVC14" s="215"/>
      <c r="OVD14" s="215"/>
      <c r="OVE14" s="215"/>
      <c r="OVF14" s="215"/>
      <c r="OVG14" s="215"/>
      <c r="OVH14" s="215"/>
      <c r="OVI14" s="215"/>
      <c r="OVJ14" s="215"/>
      <c r="OVK14" s="215"/>
      <c r="OVL14" s="215"/>
      <c r="OVM14" s="215"/>
      <c r="OVN14" s="215"/>
      <c r="OVO14" s="215"/>
      <c r="OVP14" s="215"/>
      <c r="OVQ14" s="215"/>
      <c r="OVR14" s="215"/>
      <c r="OVS14" s="215"/>
      <c r="OVT14" s="215"/>
      <c r="OVU14" s="215"/>
      <c r="OVV14" s="215"/>
      <c r="OVW14" s="215"/>
      <c r="OVX14" s="215"/>
      <c r="OVY14" s="215"/>
      <c r="OVZ14" s="215"/>
      <c r="OWA14" s="215"/>
      <c r="OWB14" s="215"/>
      <c r="OWC14" s="215"/>
      <c r="OWD14" s="215"/>
      <c r="OWE14" s="215"/>
      <c r="OWF14" s="215"/>
      <c r="OWG14" s="215"/>
      <c r="OWH14" s="215"/>
      <c r="OWI14" s="215"/>
      <c r="OWJ14" s="215"/>
      <c r="OWK14" s="215"/>
      <c r="OWL14" s="215"/>
      <c r="OWM14" s="215"/>
      <c r="OWN14" s="215"/>
      <c r="OWO14" s="215"/>
      <c r="OWP14" s="215"/>
      <c r="OWQ14" s="215"/>
      <c r="OWR14" s="215"/>
      <c r="OWS14" s="215"/>
      <c r="OWT14" s="215"/>
      <c r="OWU14" s="215"/>
      <c r="OWV14" s="215"/>
      <c r="OWW14" s="215"/>
      <c r="OWX14" s="215"/>
      <c r="OWY14" s="215"/>
      <c r="OWZ14" s="215"/>
      <c r="OXA14" s="215"/>
      <c r="OXB14" s="215"/>
      <c r="OXC14" s="215"/>
      <c r="OXD14" s="215"/>
      <c r="OXE14" s="215"/>
      <c r="OXF14" s="215"/>
      <c r="OXG14" s="215"/>
      <c r="OXH14" s="215"/>
      <c r="OXI14" s="215"/>
      <c r="OXJ14" s="215"/>
      <c r="OXK14" s="215"/>
      <c r="OXL14" s="215"/>
      <c r="OXM14" s="215"/>
      <c r="OXN14" s="215"/>
      <c r="OXO14" s="215"/>
      <c r="OXP14" s="215"/>
      <c r="OXQ14" s="215"/>
      <c r="OXR14" s="215"/>
      <c r="OXS14" s="215"/>
      <c r="OXT14" s="215"/>
      <c r="OXU14" s="215"/>
      <c r="OXV14" s="215"/>
      <c r="OXW14" s="215"/>
      <c r="OXX14" s="215"/>
      <c r="OXY14" s="215"/>
      <c r="OXZ14" s="215"/>
      <c r="OYA14" s="215"/>
      <c r="OYB14" s="215"/>
      <c r="OYC14" s="215"/>
      <c r="OYD14" s="215"/>
      <c r="OYE14" s="215"/>
      <c r="OYF14" s="215"/>
      <c r="OYG14" s="215"/>
      <c r="OYH14" s="215"/>
      <c r="OYI14" s="215"/>
      <c r="OYJ14" s="215"/>
      <c r="OYK14" s="215"/>
      <c r="OYL14" s="215"/>
      <c r="OYM14" s="215"/>
      <c r="OYN14" s="215"/>
      <c r="OYO14" s="215"/>
      <c r="OYP14" s="215"/>
      <c r="OYQ14" s="215"/>
      <c r="OYR14" s="215"/>
      <c r="OYS14" s="215"/>
      <c r="OYT14" s="215"/>
      <c r="OYU14" s="215"/>
      <c r="OYV14" s="215"/>
      <c r="OYW14" s="215"/>
      <c r="OYX14" s="215"/>
      <c r="OYY14" s="215"/>
      <c r="OYZ14" s="215"/>
      <c r="OZA14" s="215"/>
      <c r="OZB14" s="215"/>
      <c r="OZC14" s="215"/>
      <c r="OZD14" s="215"/>
      <c r="OZE14" s="215"/>
      <c r="OZF14" s="215"/>
      <c r="OZG14" s="215"/>
      <c r="OZH14" s="215"/>
      <c r="OZI14" s="215"/>
      <c r="OZJ14" s="215"/>
      <c r="OZK14" s="215"/>
      <c r="OZL14" s="215"/>
      <c r="OZM14" s="215"/>
      <c r="OZN14" s="215"/>
      <c r="OZO14" s="215"/>
      <c r="OZP14" s="215"/>
      <c r="OZQ14" s="215"/>
      <c r="OZR14" s="215"/>
      <c r="OZS14" s="215"/>
      <c r="OZT14" s="215"/>
      <c r="OZU14" s="215"/>
      <c r="OZV14" s="215"/>
      <c r="OZW14" s="215"/>
      <c r="OZX14" s="215"/>
      <c r="OZY14" s="215"/>
      <c r="OZZ14" s="215"/>
      <c r="PAA14" s="215"/>
      <c r="PAB14" s="215"/>
      <c r="PAC14" s="215"/>
      <c r="PAD14" s="215"/>
      <c r="PAE14" s="215"/>
      <c r="PAF14" s="215"/>
      <c r="PAG14" s="215"/>
      <c r="PAH14" s="215"/>
      <c r="PAI14" s="215"/>
      <c r="PAJ14" s="215"/>
      <c r="PAK14" s="215"/>
      <c r="PAL14" s="215"/>
      <c r="PAM14" s="215"/>
      <c r="PAN14" s="215"/>
      <c r="PAO14" s="215"/>
      <c r="PAP14" s="215"/>
      <c r="PAQ14" s="215"/>
      <c r="PAR14" s="215"/>
      <c r="PAS14" s="215"/>
      <c r="PAT14" s="215"/>
      <c r="PAU14" s="215"/>
      <c r="PAV14" s="215"/>
      <c r="PAW14" s="215"/>
      <c r="PAX14" s="215"/>
      <c r="PAY14" s="215"/>
      <c r="PAZ14" s="215"/>
      <c r="PBA14" s="215"/>
      <c r="PBB14" s="215"/>
      <c r="PBC14" s="215"/>
      <c r="PBD14" s="215"/>
      <c r="PBE14" s="215"/>
      <c r="PBF14" s="215"/>
      <c r="PBG14" s="215"/>
      <c r="PBH14" s="215"/>
      <c r="PBI14" s="215"/>
      <c r="PBJ14" s="215"/>
      <c r="PBK14" s="215"/>
      <c r="PBL14" s="215"/>
      <c r="PBM14" s="215"/>
      <c r="PBN14" s="215"/>
      <c r="PBO14" s="215"/>
      <c r="PBP14" s="215"/>
      <c r="PBQ14" s="215"/>
      <c r="PBR14" s="215"/>
      <c r="PBS14" s="215"/>
      <c r="PBT14" s="215"/>
      <c r="PBU14" s="215"/>
      <c r="PBV14" s="215"/>
      <c r="PBW14" s="215"/>
      <c r="PBX14" s="215"/>
      <c r="PBY14" s="215"/>
      <c r="PBZ14" s="215"/>
      <c r="PCA14" s="215"/>
      <c r="PCB14" s="215"/>
      <c r="PCC14" s="215"/>
      <c r="PCD14" s="215"/>
      <c r="PCE14" s="215"/>
      <c r="PCF14" s="215"/>
      <c r="PCG14" s="215"/>
      <c r="PCH14" s="215"/>
      <c r="PCI14" s="215"/>
      <c r="PCJ14" s="215"/>
      <c r="PCK14" s="215"/>
      <c r="PCL14" s="215"/>
      <c r="PCM14" s="215"/>
      <c r="PCN14" s="215"/>
      <c r="PCO14" s="215"/>
      <c r="PCP14" s="215"/>
      <c r="PCQ14" s="215"/>
      <c r="PCR14" s="215"/>
      <c r="PCS14" s="215"/>
      <c r="PCT14" s="215"/>
      <c r="PCU14" s="215"/>
      <c r="PCV14" s="215"/>
      <c r="PCW14" s="215"/>
      <c r="PCX14" s="215"/>
      <c r="PCY14" s="215"/>
      <c r="PCZ14" s="215"/>
      <c r="PDA14" s="215"/>
      <c r="PDB14" s="215"/>
      <c r="PDC14" s="215"/>
      <c r="PDD14" s="215"/>
      <c r="PDE14" s="215"/>
      <c r="PDF14" s="215"/>
      <c r="PDG14" s="215"/>
      <c r="PDH14" s="215"/>
      <c r="PDI14" s="215"/>
      <c r="PDJ14" s="215"/>
      <c r="PDK14" s="215"/>
      <c r="PDL14" s="215"/>
      <c r="PDM14" s="215"/>
      <c r="PDN14" s="215"/>
      <c r="PDO14" s="215"/>
      <c r="PDP14" s="215"/>
      <c r="PDQ14" s="215"/>
      <c r="PDR14" s="215"/>
      <c r="PDS14" s="215"/>
      <c r="PDT14" s="215"/>
      <c r="PDU14" s="215"/>
      <c r="PDV14" s="215"/>
      <c r="PDW14" s="215"/>
      <c r="PDX14" s="215"/>
      <c r="PDY14" s="215"/>
      <c r="PDZ14" s="215"/>
      <c r="PEA14" s="215"/>
      <c r="PEB14" s="215"/>
      <c r="PEC14" s="215"/>
      <c r="PED14" s="215"/>
      <c r="PEE14" s="215"/>
      <c r="PEF14" s="215"/>
      <c r="PEG14" s="215"/>
      <c r="PEH14" s="215"/>
      <c r="PEI14" s="215"/>
      <c r="PEJ14" s="215"/>
      <c r="PEK14" s="215"/>
      <c r="PEL14" s="215"/>
      <c r="PEM14" s="215"/>
      <c r="PEN14" s="215"/>
      <c r="PEO14" s="215"/>
      <c r="PEP14" s="215"/>
      <c r="PEQ14" s="215"/>
      <c r="PER14" s="215"/>
      <c r="PES14" s="215"/>
      <c r="PET14" s="215"/>
      <c r="PEU14" s="215"/>
      <c r="PEV14" s="215"/>
      <c r="PEW14" s="215"/>
      <c r="PEX14" s="215"/>
      <c r="PEY14" s="215"/>
      <c r="PEZ14" s="215"/>
      <c r="PFA14" s="215"/>
      <c r="PFB14" s="215"/>
      <c r="PFC14" s="215"/>
      <c r="PFD14" s="215"/>
      <c r="PFE14" s="215"/>
      <c r="PFF14" s="215"/>
      <c r="PFG14" s="215"/>
      <c r="PFH14" s="215"/>
      <c r="PFI14" s="215"/>
      <c r="PFJ14" s="215"/>
      <c r="PFK14" s="215"/>
      <c r="PFL14" s="215"/>
      <c r="PFM14" s="215"/>
      <c r="PFN14" s="215"/>
      <c r="PFO14" s="215"/>
      <c r="PFP14" s="215"/>
      <c r="PFQ14" s="215"/>
      <c r="PFR14" s="215"/>
      <c r="PFS14" s="215"/>
      <c r="PFT14" s="215"/>
      <c r="PFU14" s="215"/>
      <c r="PFV14" s="215"/>
      <c r="PFW14" s="215"/>
      <c r="PFX14" s="215"/>
      <c r="PFY14" s="215"/>
      <c r="PFZ14" s="215"/>
      <c r="PGA14" s="215"/>
      <c r="PGB14" s="215"/>
      <c r="PGC14" s="215"/>
      <c r="PGD14" s="215"/>
      <c r="PGE14" s="215"/>
      <c r="PGF14" s="215"/>
      <c r="PGG14" s="215"/>
      <c r="PGH14" s="215"/>
      <c r="PGI14" s="215"/>
      <c r="PGJ14" s="215"/>
      <c r="PGK14" s="215"/>
      <c r="PGL14" s="215"/>
      <c r="PGM14" s="215"/>
      <c r="PGN14" s="215"/>
      <c r="PGO14" s="215"/>
      <c r="PGP14" s="215"/>
      <c r="PGQ14" s="215"/>
      <c r="PGR14" s="215"/>
      <c r="PGS14" s="215"/>
      <c r="PGT14" s="215"/>
      <c r="PGU14" s="215"/>
      <c r="PGV14" s="215"/>
      <c r="PGW14" s="215"/>
      <c r="PGX14" s="215"/>
      <c r="PGY14" s="215"/>
      <c r="PGZ14" s="215"/>
      <c r="PHA14" s="215"/>
      <c r="PHB14" s="215"/>
      <c r="PHC14" s="215"/>
      <c r="PHD14" s="215"/>
      <c r="PHE14" s="215"/>
      <c r="PHF14" s="215"/>
      <c r="PHG14" s="215"/>
      <c r="PHH14" s="215"/>
      <c r="PHI14" s="215"/>
      <c r="PHJ14" s="215"/>
      <c r="PHK14" s="215"/>
      <c r="PHL14" s="215"/>
      <c r="PHM14" s="215"/>
      <c r="PHN14" s="215"/>
      <c r="PHO14" s="215"/>
      <c r="PHP14" s="215"/>
      <c r="PHQ14" s="215"/>
      <c r="PHR14" s="215"/>
      <c r="PHS14" s="215"/>
      <c r="PHT14" s="215"/>
      <c r="PHU14" s="215"/>
      <c r="PHV14" s="215"/>
      <c r="PHW14" s="215"/>
      <c r="PHX14" s="215"/>
      <c r="PHY14" s="215"/>
      <c r="PHZ14" s="215"/>
      <c r="PIA14" s="215"/>
      <c r="PIB14" s="215"/>
      <c r="PIC14" s="215"/>
      <c r="PID14" s="215"/>
      <c r="PIE14" s="215"/>
      <c r="PIF14" s="215"/>
      <c r="PIG14" s="215"/>
      <c r="PIH14" s="215"/>
      <c r="PII14" s="215"/>
      <c r="PIJ14" s="215"/>
      <c r="PIK14" s="215"/>
      <c r="PIL14" s="215"/>
      <c r="PIM14" s="215"/>
      <c r="PIN14" s="215"/>
      <c r="PIO14" s="215"/>
      <c r="PIP14" s="215"/>
      <c r="PIQ14" s="215"/>
      <c r="PIR14" s="215"/>
      <c r="PIS14" s="215"/>
      <c r="PIT14" s="215"/>
      <c r="PIU14" s="215"/>
      <c r="PIV14" s="215"/>
      <c r="PIW14" s="215"/>
      <c r="PIX14" s="215"/>
      <c r="PIY14" s="215"/>
      <c r="PIZ14" s="215"/>
      <c r="PJA14" s="215"/>
      <c r="PJB14" s="215"/>
      <c r="PJC14" s="215"/>
      <c r="PJD14" s="215"/>
      <c r="PJE14" s="215"/>
      <c r="PJF14" s="215"/>
      <c r="PJG14" s="215"/>
      <c r="PJH14" s="215"/>
      <c r="PJI14" s="215"/>
      <c r="PJJ14" s="215"/>
      <c r="PJK14" s="215"/>
      <c r="PJL14" s="215"/>
      <c r="PJM14" s="215"/>
      <c r="PJN14" s="215"/>
      <c r="PJO14" s="215"/>
      <c r="PJP14" s="215"/>
      <c r="PJQ14" s="215"/>
      <c r="PJR14" s="215"/>
      <c r="PJS14" s="215"/>
      <c r="PJT14" s="215"/>
      <c r="PJU14" s="215"/>
      <c r="PJV14" s="215"/>
      <c r="PJW14" s="215"/>
      <c r="PJX14" s="215"/>
      <c r="PJY14" s="215"/>
      <c r="PJZ14" s="215"/>
      <c r="PKA14" s="215"/>
      <c r="PKB14" s="215"/>
      <c r="PKC14" s="215"/>
      <c r="PKD14" s="215"/>
      <c r="PKE14" s="215"/>
      <c r="PKF14" s="215"/>
      <c r="PKG14" s="215"/>
      <c r="PKH14" s="215"/>
      <c r="PKI14" s="215"/>
      <c r="PKJ14" s="215"/>
      <c r="PKK14" s="215"/>
      <c r="PKL14" s="215"/>
      <c r="PKM14" s="215"/>
      <c r="PKN14" s="215"/>
      <c r="PKO14" s="215"/>
      <c r="PKP14" s="215"/>
      <c r="PKQ14" s="215"/>
      <c r="PKR14" s="215"/>
      <c r="PKS14" s="215"/>
      <c r="PKT14" s="215"/>
      <c r="PKU14" s="215"/>
      <c r="PKV14" s="215"/>
      <c r="PKW14" s="215"/>
      <c r="PKX14" s="215"/>
      <c r="PKY14" s="215"/>
      <c r="PKZ14" s="215"/>
      <c r="PLA14" s="215"/>
      <c r="PLB14" s="215"/>
      <c r="PLC14" s="215"/>
      <c r="PLD14" s="215"/>
      <c r="PLE14" s="215"/>
      <c r="PLF14" s="215"/>
      <c r="PLG14" s="215"/>
      <c r="PLH14" s="215"/>
      <c r="PLI14" s="215"/>
      <c r="PLJ14" s="215"/>
      <c r="PLK14" s="215"/>
      <c r="PLL14" s="215"/>
      <c r="PLM14" s="215"/>
      <c r="PLN14" s="215"/>
      <c r="PLO14" s="215"/>
      <c r="PLP14" s="215"/>
      <c r="PLQ14" s="215"/>
      <c r="PLR14" s="215"/>
      <c r="PLS14" s="215"/>
      <c r="PLT14" s="215"/>
      <c r="PLU14" s="215"/>
      <c r="PLV14" s="215"/>
      <c r="PLW14" s="215"/>
      <c r="PLX14" s="215"/>
      <c r="PLY14" s="215"/>
      <c r="PLZ14" s="215"/>
      <c r="PMA14" s="215"/>
      <c r="PMB14" s="215"/>
      <c r="PMC14" s="215"/>
      <c r="PMD14" s="215"/>
      <c r="PME14" s="215"/>
      <c r="PMF14" s="215"/>
      <c r="PMG14" s="215"/>
      <c r="PMH14" s="215"/>
      <c r="PMI14" s="215"/>
      <c r="PMJ14" s="215"/>
      <c r="PMK14" s="215"/>
      <c r="PML14" s="215"/>
      <c r="PMM14" s="215"/>
      <c r="PMN14" s="215"/>
      <c r="PMO14" s="215"/>
      <c r="PMP14" s="215"/>
      <c r="PMQ14" s="215"/>
      <c r="PMR14" s="215"/>
      <c r="PMS14" s="215"/>
      <c r="PMT14" s="215"/>
      <c r="PMU14" s="215"/>
      <c r="PMV14" s="215"/>
      <c r="PMW14" s="215"/>
      <c r="PMX14" s="215"/>
      <c r="PMY14" s="215"/>
      <c r="PMZ14" s="215"/>
      <c r="PNA14" s="215"/>
      <c r="PNB14" s="215"/>
      <c r="PNC14" s="215"/>
      <c r="PND14" s="215"/>
      <c r="PNE14" s="215"/>
      <c r="PNF14" s="215"/>
      <c r="PNG14" s="215"/>
      <c r="PNH14" s="215"/>
      <c r="PNI14" s="215"/>
      <c r="PNJ14" s="215"/>
      <c r="PNK14" s="215"/>
      <c r="PNL14" s="215"/>
      <c r="PNM14" s="215"/>
      <c r="PNN14" s="215"/>
      <c r="PNO14" s="215"/>
      <c r="PNP14" s="215"/>
      <c r="PNQ14" s="215"/>
      <c r="PNR14" s="215"/>
      <c r="PNS14" s="215"/>
      <c r="PNT14" s="215"/>
      <c r="PNU14" s="215"/>
      <c r="PNV14" s="215"/>
      <c r="PNW14" s="215"/>
      <c r="PNX14" s="215"/>
      <c r="PNY14" s="215"/>
      <c r="PNZ14" s="215"/>
      <c r="POA14" s="215"/>
      <c r="POB14" s="215"/>
      <c r="POC14" s="215"/>
      <c r="POD14" s="215"/>
      <c r="POE14" s="215"/>
      <c r="POF14" s="215"/>
      <c r="POG14" s="215"/>
      <c r="POH14" s="215"/>
      <c r="POI14" s="215"/>
      <c r="POJ14" s="215"/>
      <c r="POK14" s="215"/>
      <c r="POL14" s="215"/>
      <c r="POM14" s="215"/>
      <c r="PON14" s="215"/>
      <c r="POO14" s="215"/>
      <c r="POP14" s="215"/>
      <c r="POQ14" s="215"/>
      <c r="POR14" s="215"/>
      <c r="POS14" s="215"/>
      <c r="POT14" s="215"/>
      <c r="POU14" s="215"/>
      <c r="POV14" s="215"/>
      <c r="POW14" s="215"/>
      <c r="POX14" s="215"/>
      <c r="POY14" s="215"/>
      <c r="POZ14" s="215"/>
      <c r="PPA14" s="215"/>
      <c r="PPB14" s="215"/>
      <c r="PPC14" s="215"/>
      <c r="PPD14" s="215"/>
      <c r="PPE14" s="215"/>
      <c r="PPF14" s="215"/>
      <c r="PPG14" s="215"/>
      <c r="PPH14" s="215"/>
      <c r="PPI14" s="215"/>
      <c r="PPJ14" s="215"/>
      <c r="PPK14" s="215"/>
      <c r="PPL14" s="215"/>
      <c r="PPM14" s="215"/>
      <c r="PPN14" s="215"/>
      <c r="PPO14" s="215"/>
      <c r="PPP14" s="215"/>
      <c r="PPQ14" s="215"/>
      <c r="PPR14" s="215"/>
      <c r="PPS14" s="215"/>
      <c r="PPT14" s="215"/>
      <c r="PPU14" s="215"/>
      <c r="PPV14" s="215"/>
      <c r="PPW14" s="215"/>
      <c r="PPX14" s="215"/>
      <c r="PPY14" s="215"/>
      <c r="PPZ14" s="215"/>
      <c r="PQA14" s="215"/>
      <c r="PQB14" s="215"/>
      <c r="PQC14" s="215"/>
      <c r="PQD14" s="215"/>
      <c r="PQE14" s="215"/>
      <c r="PQF14" s="215"/>
      <c r="PQG14" s="215"/>
      <c r="PQH14" s="215"/>
      <c r="PQI14" s="215"/>
      <c r="PQJ14" s="215"/>
      <c r="PQK14" s="215"/>
      <c r="PQL14" s="215"/>
      <c r="PQM14" s="215"/>
      <c r="PQN14" s="215"/>
      <c r="PQO14" s="215"/>
      <c r="PQP14" s="215"/>
      <c r="PQQ14" s="215"/>
      <c r="PQR14" s="215"/>
      <c r="PQS14" s="215"/>
      <c r="PQT14" s="215"/>
      <c r="PQU14" s="215"/>
      <c r="PQV14" s="215"/>
      <c r="PQW14" s="215"/>
      <c r="PQX14" s="215"/>
      <c r="PQY14" s="215"/>
      <c r="PQZ14" s="215"/>
      <c r="PRA14" s="215"/>
      <c r="PRB14" s="215"/>
      <c r="PRC14" s="215"/>
      <c r="PRD14" s="215"/>
      <c r="PRE14" s="215"/>
      <c r="PRF14" s="215"/>
      <c r="PRG14" s="215"/>
      <c r="PRH14" s="215"/>
      <c r="PRI14" s="215"/>
      <c r="PRJ14" s="215"/>
      <c r="PRK14" s="215"/>
      <c r="PRL14" s="215"/>
      <c r="PRM14" s="215"/>
      <c r="PRN14" s="215"/>
      <c r="PRO14" s="215"/>
      <c r="PRP14" s="215"/>
      <c r="PRQ14" s="215"/>
      <c r="PRR14" s="215"/>
      <c r="PRS14" s="215"/>
      <c r="PRT14" s="215"/>
      <c r="PRU14" s="215"/>
      <c r="PRV14" s="215"/>
      <c r="PRW14" s="215"/>
      <c r="PRX14" s="215"/>
      <c r="PRY14" s="215"/>
      <c r="PRZ14" s="215"/>
      <c r="PSA14" s="215"/>
      <c r="PSB14" s="215"/>
      <c r="PSC14" s="215"/>
      <c r="PSD14" s="215"/>
      <c r="PSE14" s="215"/>
      <c r="PSF14" s="215"/>
      <c r="PSG14" s="215"/>
      <c r="PSH14" s="215"/>
      <c r="PSI14" s="215"/>
      <c r="PSJ14" s="215"/>
      <c r="PSK14" s="215"/>
      <c r="PSL14" s="215"/>
      <c r="PSM14" s="215"/>
      <c r="PSN14" s="215"/>
      <c r="PSO14" s="215"/>
      <c r="PSP14" s="215"/>
      <c r="PSQ14" s="215"/>
      <c r="PSR14" s="215"/>
      <c r="PSS14" s="215"/>
      <c r="PST14" s="215"/>
      <c r="PSU14" s="215"/>
      <c r="PSV14" s="215"/>
      <c r="PSW14" s="215"/>
      <c r="PSX14" s="215"/>
      <c r="PSY14" s="215"/>
      <c r="PSZ14" s="215"/>
      <c r="PTA14" s="215"/>
      <c r="PTB14" s="215"/>
      <c r="PTC14" s="215"/>
      <c r="PTD14" s="215"/>
      <c r="PTE14" s="215"/>
      <c r="PTF14" s="215"/>
      <c r="PTG14" s="215"/>
      <c r="PTH14" s="215"/>
      <c r="PTI14" s="215"/>
      <c r="PTJ14" s="215"/>
      <c r="PTK14" s="215"/>
      <c r="PTL14" s="215"/>
      <c r="PTM14" s="215"/>
      <c r="PTN14" s="215"/>
      <c r="PTO14" s="215"/>
      <c r="PTP14" s="215"/>
      <c r="PTQ14" s="215"/>
      <c r="PTR14" s="215"/>
      <c r="PTS14" s="215"/>
      <c r="PTT14" s="215"/>
      <c r="PTU14" s="215"/>
      <c r="PTV14" s="215"/>
      <c r="PTW14" s="215"/>
      <c r="PTX14" s="215"/>
      <c r="PTY14" s="215"/>
      <c r="PTZ14" s="215"/>
      <c r="PUA14" s="215"/>
      <c r="PUB14" s="215"/>
      <c r="PUC14" s="215"/>
      <c r="PUD14" s="215"/>
      <c r="PUE14" s="215"/>
      <c r="PUF14" s="215"/>
      <c r="PUG14" s="215"/>
      <c r="PUH14" s="215"/>
      <c r="PUI14" s="215"/>
      <c r="PUJ14" s="215"/>
      <c r="PUK14" s="215"/>
      <c r="PUL14" s="215"/>
      <c r="PUM14" s="215"/>
      <c r="PUN14" s="215"/>
      <c r="PUO14" s="215"/>
      <c r="PUP14" s="215"/>
      <c r="PUQ14" s="215"/>
      <c r="PUR14" s="215"/>
      <c r="PUS14" s="215"/>
      <c r="PUT14" s="215"/>
      <c r="PUU14" s="215"/>
      <c r="PUV14" s="215"/>
      <c r="PUW14" s="215"/>
      <c r="PUX14" s="215"/>
      <c r="PUY14" s="215"/>
      <c r="PUZ14" s="215"/>
      <c r="PVA14" s="215"/>
      <c r="PVB14" s="215"/>
      <c r="PVC14" s="215"/>
      <c r="PVD14" s="215"/>
      <c r="PVE14" s="215"/>
      <c r="PVF14" s="215"/>
      <c r="PVG14" s="215"/>
      <c r="PVH14" s="215"/>
      <c r="PVI14" s="215"/>
      <c r="PVJ14" s="215"/>
      <c r="PVK14" s="215"/>
      <c r="PVL14" s="215"/>
      <c r="PVM14" s="215"/>
      <c r="PVN14" s="215"/>
      <c r="PVO14" s="215"/>
      <c r="PVP14" s="215"/>
      <c r="PVQ14" s="215"/>
      <c r="PVR14" s="215"/>
      <c r="PVS14" s="215"/>
      <c r="PVT14" s="215"/>
      <c r="PVU14" s="215"/>
      <c r="PVV14" s="215"/>
      <c r="PVW14" s="215"/>
      <c r="PVX14" s="215"/>
      <c r="PVY14" s="215"/>
      <c r="PVZ14" s="215"/>
      <c r="PWA14" s="215"/>
      <c r="PWB14" s="215"/>
      <c r="PWC14" s="215"/>
      <c r="PWD14" s="215"/>
      <c r="PWE14" s="215"/>
      <c r="PWF14" s="215"/>
      <c r="PWG14" s="215"/>
      <c r="PWH14" s="215"/>
      <c r="PWI14" s="215"/>
      <c r="PWJ14" s="215"/>
      <c r="PWK14" s="215"/>
      <c r="PWL14" s="215"/>
      <c r="PWM14" s="215"/>
      <c r="PWN14" s="215"/>
      <c r="PWO14" s="215"/>
      <c r="PWP14" s="215"/>
      <c r="PWQ14" s="215"/>
      <c r="PWR14" s="215"/>
      <c r="PWS14" s="215"/>
      <c r="PWT14" s="215"/>
      <c r="PWU14" s="215"/>
      <c r="PWV14" s="215"/>
      <c r="PWW14" s="215"/>
      <c r="PWX14" s="215"/>
      <c r="PWY14" s="215"/>
      <c r="PWZ14" s="215"/>
      <c r="PXA14" s="215"/>
      <c r="PXB14" s="215"/>
      <c r="PXC14" s="215"/>
      <c r="PXD14" s="215"/>
      <c r="PXE14" s="215"/>
      <c r="PXF14" s="215"/>
      <c r="PXG14" s="215"/>
      <c r="PXH14" s="215"/>
      <c r="PXI14" s="215"/>
      <c r="PXJ14" s="215"/>
      <c r="PXK14" s="215"/>
      <c r="PXL14" s="215"/>
      <c r="PXM14" s="215"/>
      <c r="PXN14" s="215"/>
      <c r="PXO14" s="215"/>
      <c r="PXP14" s="215"/>
      <c r="PXQ14" s="215"/>
      <c r="PXR14" s="215"/>
      <c r="PXS14" s="215"/>
      <c r="PXT14" s="215"/>
      <c r="PXU14" s="215"/>
      <c r="PXV14" s="215"/>
      <c r="PXW14" s="215"/>
      <c r="PXX14" s="215"/>
      <c r="PXY14" s="215"/>
      <c r="PXZ14" s="215"/>
      <c r="PYA14" s="215"/>
      <c r="PYB14" s="215"/>
      <c r="PYC14" s="215"/>
      <c r="PYD14" s="215"/>
      <c r="PYE14" s="215"/>
      <c r="PYF14" s="215"/>
      <c r="PYG14" s="215"/>
      <c r="PYH14" s="215"/>
      <c r="PYI14" s="215"/>
      <c r="PYJ14" s="215"/>
      <c r="PYK14" s="215"/>
      <c r="PYL14" s="215"/>
      <c r="PYM14" s="215"/>
      <c r="PYN14" s="215"/>
      <c r="PYO14" s="215"/>
      <c r="PYP14" s="215"/>
      <c r="PYQ14" s="215"/>
      <c r="PYR14" s="215"/>
      <c r="PYS14" s="215"/>
      <c r="PYT14" s="215"/>
      <c r="PYU14" s="215"/>
      <c r="PYV14" s="215"/>
      <c r="PYW14" s="215"/>
      <c r="PYX14" s="215"/>
      <c r="PYY14" s="215"/>
      <c r="PYZ14" s="215"/>
      <c r="PZA14" s="215"/>
      <c r="PZB14" s="215"/>
      <c r="PZC14" s="215"/>
      <c r="PZD14" s="215"/>
      <c r="PZE14" s="215"/>
      <c r="PZF14" s="215"/>
      <c r="PZG14" s="215"/>
      <c r="PZH14" s="215"/>
      <c r="PZI14" s="215"/>
      <c r="PZJ14" s="215"/>
      <c r="PZK14" s="215"/>
      <c r="PZL14" s="215"/>
      <c r="PZM14" s="215"/>
      <c r="PZN14" s="215"/>
      <c r="PZO14" s="215"/>
      <c r="PZP14" s="215"/>
      <c r="PZQ14" s="215"/>
      <c r="PZR14" s="215"/>
      <c r="PZS14" s="215"/>
      <c r="PZT14" s="215"/>
      <c r="PZU14" s="215"/>
      <c r="PZV14" s="215"/>
      <c r="PZW14" s="215"/>
      <c r="PZX14" s="215"/>
      <c r="PZY14" s="215"/>
      <c r="PZZ14" s="215"/>
      <c r="QAA14" s="215"/>
      <c r="QAB14" s="215"/>
      <c r="QAC14" s="215"/>
      <c r="QAD14" s="215"/>
      <c r="QAE14" s="215"/>
      <c r="QAF14" s="215"/>
      <c r="QAG14" s="215"/>
      <c r="QAH14" s="215"/>
      <c r="QAI14" s="215"/>
      <c r="QAJ14" s="215"/>
      <c r="QAK14" s="215"/>
      <c r="QAL14" s="215"/>
      <c r="QAM14" s="215"/>
      <c r="QAN14" s="215"/>
      <c r="QAO14" s="215"/>
      <c r="QAP14" s="215"/>
      <c r="QAQ14" s="215"/>
      <c r="QAR14" s="215"/>
      <c r="QAS14" s="215"/>
      <c r="QAT14" s="215"/>
      <c r="QAU14" s="215"/>
      <c r="QAV14" s="215"/>
      <c r="QAW14" s="215"/>
      <c r="QAX14" s="215"/>
      <c r="QAY14" s="215"/>
      <c r="QAZ14" s="215"/>
      <c r="QBA14" s="215"/>
      <c r="QBB14" s="215"/>
      <c r="QBC14" s="215"/>
      <c r="QBD14" s="215"/>
      <c r="QBE14" s="215"/>
      <c r="QBF14" s="215"/>
      <c r="QBG14" s="215"/>
      <c r="QBH14" s="215"/>
      <c r="QBI14" s="215"/>
      <c r="QBJ14" s="215"/>
      <c r="QBK14" s="215"/>
      <c r="QBL14" s="215"/>
      <c r="QBM14" s="215"/>
      <c r="QBN14" s="215"/>
      <c r="QBO14" s="215"/>
      <c r="QBP14" s="215"/>
      <c r="QBQ14" s="215"/>
      <c r="QBR14" s="215"/>
      <c r="QBS14" s="215"/>
      <c r="QBT14" s="215"/>
      <c r="QBU14" s="215"/>
      <c r="QBV14" s="215"/>
      <c r="QBW14" s="215"/>
      <c r="QBX14" s="215"/>
      <c r="QBY14" s="215"/>
      <c r="QBZ14" s="215"/>
      <c r="QCA14" s="215"/>
      <c r="QCB14" s="215"/>
      <c r="QCC14" s="215"/>
      <c r="QCD14" s="215"/>
      <c r="QCE14" s="215"/>
      <c r="QCF14" s="215"/>
      <c r="QCG14" s="215"/>
      <c r="QCH14" s="215"/>
      <c r="QCI14" s="215"/>
      <c r="QCJ14" s="215"/>
      <c r="QCK14" s="215"/>
      <c r="QCL14" s="215"/>
      <c r="QCM14" s="215"/>
      <c r="QCN14" s="215"/>
      <c r="QCO14" s="215"/>
      <c r="QCP14" s="215"/>
      <c r="QCQ14" s="215"/>
      <c r="QCR14" s="215"/>
      <c r="QCS14" s="215"/>
      <c r="QCT14" s="215"/>
      <c r="QCU14" s="215"/>
      <c r="QCV14" s="215"/>
      <c r="QCW14" s="215"/>
      <c r="QCX14" s="215"/>
      <c r="QCY14" s="215"/>
      <c r="QCZ14" s="215"/>
      <c r="QDA14" s="215"/>
      <c r="QDB14" s="215"/>
      <c r="QDC14" s="215"/>
      <c r="QDD14" s="215"/>
      <c r="QDE14" s="215"/>
      <c r="QDF14" s="215"/>
      <c r="QDG14" s="215"/>
      <c r="QDH14" s="215"/>
      <c r="QDI14" s="215"/>
      <c r="QDJ14" s="215"/>
      <c r="QDK14" s="215"/>
      <c r="QDL14" s="215"/>
      <c r="QDM14" s="215"/>
      <c r="QDN14" s="215"/>
      <c r="QDO14" s="215"/>
      <c r="QDP14" s="215"/>
      <c r="QDQ14" s="215"/>
      <c r="QDR14" s="215"/>
      <c r="QDS14" s="215"/>
      <c r="QDT14" s="215"/>
      <c r="QDU14" s="215"/>
      <c r="QDV14" s="215"/>
      <c r="QDW14" s="215"/>
      <c r="QDX14" s="215"/>
      <c r="QDY14" s="215"/>
      <c r="QDZ14" s="215"/>
      <c r="QEA14" s="215"/>
      <c r="QEB14" s="215"/>
      <c r="QEC14" s="215"/>
      <c r="QED14" s="215"/>
      <c r="QEE14" s="215"/>
      <c r="QEF14" s="215"/>
      <c r="QEG14" s="215"/>
      <c r="QEH14" s="215"/>
      <c r="QEI14" s="215"/>
      <c r="QEJ14" s="215"/>
      <c r="QEK14" s="215"/>
      <c r="QEL14" s="215"/>
      <c r="QEM14" s="215"/>
      <c r="QEN14" s="215"/>
      <c r="QEO14" s="215"/>
      <c r="QEP14" s="215"/>
      <c r="QEQ14" s="215"/>
      <c r="QER14" s="215"/>
      <c r="QES14" s="215"/>
      <c r="QET14" s="215"/>
      <c r="QEU14" s="215"/>
      <c r="QEV14" s="215"/>
      <c r="QEW14" s="215"/>
      <c r="QEX14" s="215"/>
      <c r="QEY14" s="215"/>
      <c r="QEZ14" s="215"/>
      <c r="QFA14" s="215"/>
      <c r="QFB14" s="215"/>
      <c r="QFC14" s="215"/>
      <c r="QFD14" s="215"/>
      <c r="QFE14" s="215"/>
      <c r="QFF14" s="215"/>
      <c r="QFG14" s="215"/>
      <c r="QFH14" s="215"/>
      <c r="QFI14" s="215"/>
      <c r="QFJ14" s="215"/>
      <c r="QFK14" s="215"/>
      <c r="QFL14" s="215"/>
      <c r="QFM14" s="215"/>
      <c r="QFN14" s="215"/>
      <c r="QFO14" s="215"/>
      <c r="QFP14" s="215"/>
      <c r="QFQ14" s="215"/>
      <c r="QFR14" s="215"/>
      <c r="QFS14" s="215"/>
      <c r="QFT14" s="215"/>
      <c r="QFU14" s="215"/>
      <c r="QFV14" s="215"/>
      <c r="QFW14" s="215"/>
      <c r="QFX14" s="215"/>
      <c r="QFY14" s="215"/>
      <c r="QFZ14" s="215"/>
      <c r="QGA14" s="215"/>
      <c r="QGB14" s="215"/>
      <c r="QGC14" s="215"/>
      <c r="QGD14" s="215"/>
      <c r="QGE14" s="215"/>
      <c r="QGF14" s="215"/>
      <c r="QGG14" s="215"/>
      <c r="QGH14" s="215"/>
      <c r="QGI14" s="215"/>
      <c r="QGJ14" s="215"/>
      <c r="QGK14" s="215"/>
      <c r="QGL14" s="215"/>
      <c r="QGM14" s="215"/>
      <c r="QGN14" s="215"/>
      <c r="QGO14" s="215"/>
      <c r="QGP14" s="215"/>
      <c r="QGQ14" s="215"/>
      <c r="QGR14" s="215"/>
      <c r="QGS14" s="215"/>
      <c r="QGT14" s="215"/>
      <c r="QGU14" s="215"/>
      <c r="QGV14" s="215"/>
      <c r="QGW14" s="215"/>
      <c r="QGX14" s="215"/>
      <c r="QGY14" s="215"/>
      <c r="QGZ14" s="215"/>
      <c r="QHA14" s="215"/>
      <c r="QHB14" s="215"/>
      <c r="QHC14" s="215"/>
      <c r="QHD14" s="215"/>
      <c r="QHE14" s="215"/>
      <c r="QHF14" s="215"/>
      <c r="QHG14" s="215"/>
      <c r="QHH14" s="215"/>
      <c r="QHI14" s="215"/>
      <c r="QHJ14" s="215"/>
      <c r="QHK14" s="215"/>
      <c r="QHL14" s="215"/>
      <c r="QHM14" s="215"/>
      <c r="QHN14" s="215"/>
      <c r="QHO14" s="215"/>
      <c r="QHP14" s="215"/>
      <c r="QHQ14" s="215"/>
      <c r="QHR14" s="215"/>
      <c r="QHS14" s="215"/>
      <c r="QHT14" s="215"/>
      <c r="QHU14" s="215"/>
      <c r="QHV14" s="215"/>
      <c r="QHW14" s="215"/>
      <c r="QHX14" s="215"/>
      <c r="QHY14" s="215"/>
      <c r="QHZ14" s="215"/>
      <c r="QIA14" s="215"/>
      <c r="QIB14" s="215"/>
      <c r="QIC14" s="215"/>
      <c r="QID14" s="215"/>
      <c r="QIE14" s="215"/>
      <c r="QIF14" s="215"/>
      <c r="QIG14" s="215"/>
      <c r="QIH14" s="215"/>
      <c r="QII14" s="215"/>
      <c r="QIJ14" s="215"/>
      <c r="QIK14" s="215"/>
      <c r="QIL14" s="215"/>
      <c r="QIM14" s="215"/>
      <c r="QIN14" s="215"/>
      <c r="QIO14" s="215"/>
      <c r="QIP14" s="215"/>
      <c r="QIQ14" s="215"/>
      <c r="QIR14" s="215"/>
      <c r="QIS14" s="215"/>
      <c r="QIT14" s="215"/>
      <c r="QIU14" s="215"/>
      <c r="QIV14" s="215"/>
      <c r="QIW14" s="215"/>
      <c r="QIX14" s="215"/>
      <c r="QIY14" s="215"/>
      <c r="QIZ14" s="215"/>
      <c r="QJA14" s="215"/>
      <c r="QJB14" s="215"/>
      <c r="QJC14" s="215"/>
      <c r="QJD14" s="215"/>
      <c r="QJE14" s="215"/>
      <c r="QJF14" s="215"/>
      <c r="QJG14" s="215"/>
      <c r="QJH14" s="215"/>
      <c r="QJI14" s="215"/>
      <c r="QJJ14" s="215"/>
      <c r="QJK14" s="215"/>
      <c r="QJL14" s="215"/>
      <c r="QJM14" s="215"/>
      <c r="QJN14" s="215"/>
      <c r="QJO14" s="215"/>
      <c r="QJP14" s="215"/>
      <c r="QJQ14" s="215"/>
      <c r="QJR14" s="215"/>
      <c r="QJS14" s="215"/>
      <c r="QJT14" s="215"/>
      <c r="QJU14" s="215"/>
      <c r="QJV14" s="215"/>
      <c r="QJW14" s="215"/>
      <c r="QJX14" s="215"/>
      <c r="QJY14" s="215"/>
      <c r="QJZ14" s="215"/>
      <c r="QKA14" s="215"/>
      <c r="QKB14" s="215"/>
      <c r="QKC14" s="215"/>
      <c r="QKD14" s="215"/>
      <c r="QKE14" s="215"/>
      <c r="QKF14" s="215"/>
      <c r="QKG14" s="215"/>
      <c r="QKH14" s="215"/>
      <c r="QKI14" s="215"/>
      <c r="QKJ14" s="215"/>
      <c r="QKK14" s="215"/>
      <c r="QKL14" s="215"/>
      <c r="QKM14" s="215"/>
      <c r="QKN14" s="215"/>
      <c r="QKO14" s="215"/>
      <c r="QKP14" s="215"/>
      <c r="QKQ14" s="215"/>
      <c r="QKR14" s="215"/>
      <c r="QKS14" s="215"/>
      <c r="QKT14" s="215"/>
      <c r="QKU14" s="215"/>
      <c r="QKV14" s="215"/>
      <c r="QKW14" s="215"/>
      <c r="QKX14" s="215"/>
      <c r="QKY14" s="215"/>
      <c r="QKZ14" s="215"/>
      <c r="QLA14" s="215"/>
      <c r="QLB14" s="215"/>
      <c r="QLC14" s="215"/>
      <c r="QLD14" s="215"/>
      <c r="QLE14" s="215"/>
      <c r="QLF14" s="215"/>
      <c r="QLG14" s="215"/>
      <c r="QLH14" s="215"/>
      <c r="QLI14" s="215"/>
      <c r="QLJ14" s="215"/>
      <c r="QLK14" s="215"/>
      <c r="QLL14" s="215"/>
      <c r="QLM14" s="215"/>
      <c r="QLN14" s="215"/>
      <c r="QLO14" s="215"/>
      <c r="QLP14" s="215"/>
      <c r="QLQ14" s="215"/>
      <c r="QLR14" s="215"/>
      <c r="QLS14" s="215"/>
      <c r="QLT14" s="215"/>
      <c r="QLU14" s="215"/>
      <c r="QLV14" s="215"/>
      <c r="QLW14" s="215"/>
      <c r="QLX14" s="215"/>
      <c r="QLY14" s="215"/>
      <c r="QLZ14" s="215"/>
      <c r="QMA14" s="215"/>
      <c r="QMB14" s="215"/>
      <c r="QMC14" s="215"/>
      <c r="QMD14" s="215"/>
      <c r="QME14" s="215"/>
      <c r="QMF14" s="215"/>
      <c r="QMG14" s="215"/>
      <c r="QMH14" s="215"/>
      <c r="QMI14" s="215"/>
      <c r="QMJ14" s="215"/>
      <c r="QMK14" s="215"/>
      <c r="QML14" s="215"/>
      <c r="QMM14" s="215"/>
      <c r="QMN14" s="215"/>
      <c r="QMO14" s="215"/>
      <c r="QMP14" s="215"/>
      <c r="QMQ14" s="215"/>
      <c r="QMR14" s="215"/>
      <c r="QMS14" s="215"/>
      <c r="QMT14" s="215"/>
      <c r="QMU14" s="215"/>
      <c r="QMV14" s="215"/>
      <c r="QMW14" s="215"/>
      <c r="QMX14" s="215"/>
      <c r="QMY14" s="215"/>
      <c r="QMZ14" s="215"/>
      <c r="QNA14" s="215"/>
      <c r="QNB14" s="215"/>
      <c r="QNC14" s="215"/>
      <c r="QND14" s="215"/>
      <c r="QNE14" s="215"/>
      <c r="QNF14" s="215"/>
      <c r="QNG14" s="215"/>
      <c r="QNH14" s="215"/>
      <c r="QNI14" s="215"/>
      <c r="QNJ14" s="215"/>
      <c r="QNK14" s="215"/>
      <c r="QNL14" s="215"/>
      <c r="QNM14" s="215"/>
      <c r="QNN14" s="215"/>
      <c r="QNO14" s="215"/>
      <c r="QNP14" s="215"/>
      <c r="QNQ14" s="215"/>
      <c r="QNR14" s="215"/>
      <c r="QNS14" s="215"/>
      <c r="QNT14" s="215"/>
      <c r="QNU14" s="215"/>
      <c r="QNV14" s="215"/>
      <c r="QNW14" s="215"/>
      <c r="QNX14" s="215"/>
      <c r="QNY14" s="215"/>
      <c r="QNZ14" s="215"/>
      <c r="QOA14" s="215"/>
      <c r="QOB14" s="215"/>
      <c r="QOC14" s="215"/>
      <c r="QOD14" s="215"/>
      <c r="QOE14" s="215"/>
      <c r="QOF14" s="215"/>
      <c r="QOG14" s="215"/>
      <c r="QOH14" s="215"/>
      <c r="QOI14" s="215"/>
      <c r="QOJ14" s="215"/>
      <c r="QOK14" s="215"/>
      <c r="QOL14" s="215"/>
      <c r="QOM14" s="215"/>
      <c r="QON14" s="215"/>
      <c r="QOO14" s="215"/>
      <c r="QOP14" s="215"/>
      <c r="QOQ14" s="215"/>
      <c r="QOR14" s="215"/>
      <c r="QOS14" s="215"/>
      <c r="QOT14" s="215"/>
      <c r="QOU14" s="215"/>
      <c r="QOV14" s="215"/>
      <c r="QOW14" s="215"/>
      <c r="QOX14" s="215"/>
      <c r="QOY14" s="215"/>
      <c r="QOZ14" s="215"/>
      <c r="QPA14" s="215"/>
      <c r="QPB14" s="215"/>
      <c r="QPC14" s="215"/>
      <c r="QPD14" s="215"/>
      <c r="QPE14" s="215"/>
      <c r="QPF14" s="215"/>
      <c r="QPG14" s="215"/>
      <c r="QPH14" s="215"/>
      <c r="QPI14" s="215"/>
      <c r="QPJ14" s="215"/>
      <c r="QPK14" s="215"/>
      <c r="QPL14" s="215"/>
      <c r="QPM14" s="215"/>
      <c r="QPN14" s="215"/>
      <c r="QPO14" s="215"/>
      <c r="QPP14" s="215"/>
      <c r="QPQ14" s="215"/>
      <c r="QPR14" s="215"/>
      <c r="QPS14" s="215"/>
      <c r="QPT14" s="215"/>
      <c r="QPU14" s="215"/>
      <c r="QPV14" s="215"/>
      <c r="QPW14" s="215"/>
      <c r="QPX14" s="215"/>
      <c r="QPY14" s="215"/>
      <c r="QPZ14" s="215"/>
      <c r="QQA14" s="215"/>
      <c r="QQB14" s="215"/>
      <c r="QQC14" s="215"/>
      <c r="QQD14" s="215"/>
      <c r="QQE14" s="215"/>
      <c r="QQF14" s="215"/>
      <c r="QQG14" s="215"/>
      <c r="QQH14" s="215"/>
      <c r="QQI14" s="215"/>
      <c r="QQJ14" s="215"/>
      <c r="QQK14" s="215"/>
      <c r="QQL14" s="215"/>
      <c r="QQM14" s="215"/>
      <c r="QQN14" s="215"/>
      <c r="QQO14" s="215"/>
      <c r="QQP14" s="215"/>
      <c r="QQQ14" s="215"/>
      <c r="QQR14" s="215"/>
      <c r="QQS14" s="215"/>
      <c r="QQT14" s="215"/>
      <c r="QQU14" s="215"/>
      <c r="QQV14" s="215"/>
      <c r="QQW14" s="215"/>
      <c r="QQX14" s="215"/>
      <c r="QQY14" s="215"/>
      <c r="QQZ14" s="215"/>
      <c r="QRA14" s="215"/>
      <c r="QRB14" s="215"/>
      <c r="QRC14" s="215"/>
      <c r="QRD14" s="215"/>
      <c r="QRE14" s="215"/>
      <c r="QRF14" s="215"/>
      <c r="QRG14" s="215"/>
      <c r="QRH14" s="215"/>
      <c r="QRI14" s="215"/>
      <c r="QRJ14" s="215"/>
      <c r="QRK14" s="215"/>
      <c r="QRL14" s="215"/>
      <c r="QRM14" s="215"/>
      <c r="QRN14" s="215"/>
      <c r="QRO14" s="215"/>
      <c r="QRP14" s="215"/>
      <c r="QRQ14" s="215"/>
      <c r="QRR14" s="215"/>
      <c r="QRS14" s="215"/>
      <c r="QRT14" s="215"/>
      <c r="QRU14" s="215"/>
      <c r="QRV14" s="215"/>
      <c r="QRW14" s="215"/>
      <c r="QRX14" s="215"/>
      <c r="QRY14" s="215"/>
      <c r="QRZ14" s="215"/>
      <c r="QSA14" s="215"/>
      <c r="QSB14" s="215"/>
      <c r="QSC14" s="215"/>
      <c r="QSD14" s="215"/>
      <c r="QSE14" s="215"/>
      <c r="QSF14" s="215"/>
      <c r="QSG14" s="215"/>
      <c r="QSH14" s="215"/>
      <c r="QSI14" s="215"/>
      <c r="QSJ14" s="215"/>
      <c r="QSK14" s="215"/>
      <c r="QSL14" s="215"/>
      <c r="QSM14" s="215"/>
      <c r="QSN14" s="215"/>
      <c r="QSO14" s="215"/>
      <c r="QSP14" s="215"/>
      <c r="QSQ14" s="215"/>
      <c r="QSR14" s="215"/>
      <c r="QSS14" s="215"/>
      <c r="QST14" s="215"/>
      <c r="QSU14" s="215"/>
      <c r="QSV14" s="215"/>
      <c r="QSW14" s="215"/>
      <c r="QSX14" s="215"/>
      <c r="QSY14" s="215"/>
      <c r="QSZ14" s="215"/>
      <c r="QTA14" s="215"/>
      <c r="QTB14" s="215"/>
      <c r="QTC14" s="215"/>
      <c r="QTD14" s="215"/>
      <c r="QTE14" s="215"/>
      <c r="QTF14" s="215"/>
      <c r="QTG14" s="215"/>
      <c r="QTH14" s="215"/>
      <c r="QTI14" s="215"/>
      <c r="QTJ14" s="215"/>
      <c r="QTK14" s="215"/>
      <c r="QTL14" s="215"/>
      <c r="QTM14" s="215"/>
      <c r="QTN14" s="215"/>
      <c r="QTO14" s="215"/>
      <c r="QTP14" s="215"/>
      <c r="QTQ14" s="215"/>
      <c r="QTR14" s="215"/>
      <c r="QTS14" s="215"/>
      <c r="QTT14" s="215"/>
      <c r="QTU14" s="215"/>
      <c r="QTV14" s="215"/>
      <c r="QTW14" s="215"/>
      <c r="QTX14" s="215"/>
      <c r="QTY14" s="215"/>
      <c r="QTZ14" s="215"/>
      <c r="QUA14" s="215"/>
      <c r="QUB14" s="215"/>
      <c r="QUC14" s="215"/>
      <c r="QUD14" s="215"/>
      <c r="QUE14" s="215"/>
      <c r="QUF14" s="215"/>
      <c r="QUG14" s="215"/>
      <c r="QUH14" s="215"/>
      <c r="QUI14" s="215"/>
      <c r="QUJ14" s="215"/>
      <c r="QUK14" s="215"/>
      <c r="QUL14" s="215"/>
      <c r="QUM14" s="215"/>
      <c r="QUN14" s="215"/>
      <c r="QUO14" s="215"/>
      <c r="QUP14" s="215"/>
      <c r="QUQ14" s="215"/>
      <c r="QUR14" s="215"/>
      <c r="QUS14" s="215"/>
      <c r="QUT14" s="215"/>
      <c r="QUU14" s="215"/>
      <c r="QUV14" s="215"/>
      <c r="QUW14" s="215"/>
      <c r="QUX14" s="215"/>
      <c r="QUY14" s="215"/>
      <c r="QUZ14" s="215"/>
      <c r="QVA14" s="215"/>
      <c r="QVB14" s="215"/>
      <c r="QVC14" s="215"/>
      <c r="QVD14" s="215"/>
      <c r="QVE14" s="215"/>
      <c r="QVF14" s="215"/>
      <c r="QVG14" s="215"/>
      <c r="QVH14" s="215"/>
      <c r="QVI14" s="215"/>
      <c r="QVJ14" s="215"/>
      <c r="QVK14" s="215"/>
      <c r="QVL14" s="215"/>
      <c r="QVM14" s="215"/>
      <c r="QVN14" s="215"/>
      <c r="QVO14" s="215"/>
      <c r="QVP14" s="215"/>
      <c r="QVQ14" s="215"/>
      <c r="QVR14" s="215"/>
      <c r="QVS14" s="215"/>
      <c r="QVT14" s="215"/>
      <c r="QVU14" s="215"/>
      <c r="QVV14" s="215"/>
      <c r="QVW14" s="215"/>
      <c r="QVX14" s="215"/>
      <c r="QVY14" s="215"/>
      <c r="QVZ14" s="215"/>
      <c r="QWA14" s="215"/>
      <c r="QWB14" s="215"/>
      <c r="QWC14" s="215"/>
      <c r="QWD14" s="215"/>
      <c r="QWE14" s="215"/>
      <c r="QWF14" s="215"/>
      <c r="QWG14" s="215"/>
      <c r="QWH14" s="215"/>
      <c r="QWI14" s="215"/>
      <c r="QWJ14" s="215"/>
      <c r="QWK14" s="215"/>
      <c r="QWL14" s="215"/>
      <c r="QWM14" s="215"/>
      <c r="QWN14" s="215"/>
      <c r="QWO14" s="215"/>
      <c r="QWP14" s="215"/>
      <c r="QWQ14" s="215"/>
      <c r="QWR14" s="215"/>
      <c r="QWS14" s="215"/>
      <c r="QWT14" s="215"/>
      <c r="QWU14" s="215"/>
      <c r="QWV14" s="215"/>
      <c r="QWW14" s="215"/>
      <c r="QWX14" s="215"/>
      <c r="QWY14" s="215"/>
      <c r="QWZ14" s="215"/>
      <c r="QXA14" s="215"/>
      <c r="QXB14" s="215"/>
      <c r="QXC14" s="215"/>
      <c r="QXD14" s="215"/>
      <c r="QXE14" s="215"/>
      <c r="QXF14" s="215"/>
      <c r="QXG14" s="215"/>
      <c r="QXH14" s="215"/>
      <c r="QXI14" s="215"/>
      <c r="QXJ14" s="215"/>
      <c r="QXK14" s="215"/>
      <c r="QXL14" s="215"/>
      <c r="QXM14" s="215"/>
      <c r="QXN14" s="215"/>
      <c r="QXO14" s="215"/>
      <c r="QXP14" s="215"/>
      <c r="QXQ14" s="215"/>
      <c r="QXR14" s="215"/>
      <c r="QXS14" s="215"/>
      <c r="QXT14" s="215"/>
      <c r="QXU14" s="215"/>
      <c r="QXV14" s="215"/>
      <c r="QXW14" s="215"/>
      <c r="QXX14" s="215"/>
      <c r="QXY14" s="215"/>
      <c r="QXZ14" s="215"/>
      <c r="QYA14" s="215"/>
      <c r="QYB14" s="215"/>
      <c r="QYC14" s="215"/>
      <c r="QYD14" s="215"/>
      <c r="QYE14" s="215"/>
      <c r="QYF14" s="215"/>
      <c r="QYG14" s="215"/>
      <c r="QYH14" s="215"/>
      <c r="QYI14" s="215"/>
      <c r="QYJ14" s="215"/>
      <c r="QYK14" s="215"/>
      <c r="QYL14" s="215"/>
      <c r="QYM14" s="215"/>
      <c r="QYN14" s="215"/>
      <c r="QYO14" s="215"/>
      <c r="QYP14" s="215"/>
      <c r="QYQ14" s="215"/>
      <c r="QYR14" s="215"/>
      <c r="QYS14" s="215"/>
      <c r="QYT14" s="215"/>
      <c r="QYU14" s="215"/>
      <c r="QYV14" s="215"/>
      <c r="QYW14" s="215"/>
      <c r="QYX14" s="215"/>
      <c r="QYY14" s="215"/>
      <c r="QYZ14" s="215"/>
      <c r="QZA14" s="215"/>
      <c r="QZB14" s="215"/>
      <c r="QZC14" s="215"/>
      <c r="QZD14" s="215"/>
      <c r="QZE14" s="215"/>
      <c r="QZF14" s="215"/>
      <c r="QZG14" s="215"/>
      <c r="QZH14" s="215"/>
      <c r="QZI14" s="215"/>
      <c r="QZJ14" s="215"/>
      <c r="QZK14" s="215"/>
      <c r="QZL14" s="215"/>
      <c r="QZM14" s="215"/>
      <c r="QZN14" s="215"/>
      <c r="QZO14" s="215"/>
      <c r="QZP14" s="215"/>
      <c r="QZQ14" s="215"/>
      <c r="QZR14" s="215"/>
      <c r="QZS14" s="215"/>
      <c r="QZT14" s="215"/>
      <c r="QZU14" s="215"/>
      <c r="QZV14" s="215"/>
      <c r="QZW14" s="215"/>
      <c r="QZX14" s="215"/>
      <c r="QZY14" s="215"/>
      <c r="QZZ14" s="215"/>
      <c r="RAA14" s="215"/>
      <c r="RAB14" s="215"/>
      <c r="RAC14" s="215"/>
      <c r="RAD14" s="215"/>
      <c r="RAE14" s="215"/>
      <c r="RAF14" s="215"/>
      <c r="RAG14" s="215"/>
      <c r="RAH14" s="215"/>
      <c r="RAI14" s="215"/>
      <c r="RAJ14" s="215"/>
      <c r="RAK14" s="215"/>
      <c r="RAL14" s="215"/>
      <c r="RAM14" s="215"/>
      <c r="RAN14" s="215"/>
      <c r="RAO14" s="215"/>
      <c r="RAP14" s="215"/>
      <c r="RAQ14" s="215"/>
      <c r="RAR14" s="215"/>
      <c r="RAS14" s="215"/>
      <c r="RAT14" s="215"/>
      <c r="RAU14" s="215"/>
      <c r="RAV14" s="215"/>
      <c r="RAW14" s="215"/>
      <c r="RAX14" s="215"/>
      <c r="RAY14" s="215"/>
      <c r="RAZ14" s="215"/>
      <c r="RBA14" s="215"/>
      <c r="RBB14" s="215"/>
      <c r="RBC14" s="215"/>
      <c r="RBD14" s="215"/>
      <c r="RBE14" s="215"/>
      <c r="RBF14" s="215"/>
      <c r="RBG14" s="215"/>
      <c r="RBH14" s="215"/>
      <c r="RBI14" s="215"/>
      <c r="RBJ14" s="215"/>
      <c r="RBK14" s="215"/>
      <c r="RBL14" s="215"/>
      <c r="RBM14" s="215"/>
      <c r="RBN14" s="215"/>
      <c r="RBO14" s="215"/>
      <c r="RBP14" s="215"/>
      <c r="RBQ14" s="215"/>
      <c r="RBR14" s="215"/>
      <c r="RBS14" s="215"/>
      <c r="RBT14" s="215"/>
      <c r="RBU14" s="215"/>
      <c r="RBV14" s="215"/>
      <c r="RBW14" s="215"/>
      <c r="RBX14" s="215"/>
      <c r="RBY14" s="215"/>
      <c r="RBZ14" s="215"/>
      <c r="RCA14" s="215"/>
      <c r="RCB14" s="215"/>
      <c r="RCC14" s="215"/>
      <c r="RCD14" s="215"/>
      <c r="RCE14" s="215"/>
      <c r="RCF14" s="215"/>
      <c r="RCG14" s="215"/>
      <c r="RCH14" s="215"/>
      <c r="RCI14" s="215"/>
      <c r="RCJ14" s="215"/>
      <c r="RCK14" s="215"/>
      <c r="RCL14" s="215"/>
      <c r="RCM14" s="215"/>
      <c r="RCN14" s="215"/>
      <c r="RCO14" s="215"/>
      <c r="RCP14" s="215"/>
      <c r="RCQ14" s="215"/>
      <c r="RCR14" s="215"/>
      <c r="RCS14" s="215"/>
      <c r="RCT14" s="215"/>
      <c r="RCU14" s="215"/>
      <c r="RCV14" s="215"/>
      <c r="RCW14" s="215"/>
      <c r="RCX14" s="215"/>
      <c r="RCY14" s="215"/>
      <c r="RCZ14" s="215"/>
      <c r="RDA14" s="215"/>
      <c r="RDB14" s="215"/>
      <c r="RDC14" s="215"/>
      <c r="RDD14" s="215"/>
      <c r="RDE14" s="215"/>
      <c r="RDF14" s="215"/>
      <c r="RDG14" s="215"/>
      <c r="RDH14" s="215"/>
      <c r="RDI14" s="215"/>
      <c r="RDJ14" s="215"/>
      <c r="RDK14" s="215"/>
      <c r="RDL14" s="215"/>
      <c r="RDM14" s="215"/>
      <c r="RDN14" s="215"/>
      <c r="RDO14" s="215"/>
      <c r="RDP14" s="215"/>
      <c r="RDQ14" s="215"/>
      <c r="RDR14" s="215"/>
      <c r="RDS14" s="215"/>
      <c r="RDT14" s="215"/>
      <c r="RDU14" s="215"/>
      <c r="RDV14" s="215"/>
      <c r="RDW14" s="215"/>
      <c r="RDX14" s="215"/>
      <c r="RDY14" s="215"/>
      <c r="RDZ14" s="215"/>
      <c r="REA14" s="215"/>
      <c r="REB14" s="215"/>
      <c r="REC14" s="215"/>
      <c r="RED14" s="215"/>
      <c r="REE14" s="215"/>
      <c r="REF14" s="215"/>
      <c r="REG14" s="215"/>
      <c r="REH14" s="215"/>
      <c r="REI14" s="215"/>
      <c r="REJ14" s="215"/>
      <c r="REK14" s="215"/>
      <c r="REL14" s="215"/>
      <c r="REM14" s="215"/>
      <c r="REN14" s="215"/>
      <c r="REO14" s="215"/>
      <c r="REP14" s="215"/>
      <c r="REQ14" s="215"/>
      <c r="RER14" s="215"/>
      <c r="RES14" s="215"/>
      <c r="RET14" s="215"/>
      <c r="REU14" s="215"/>
      <c r="REV14" s="215"/>
      <c r="REW14" s="215"/>
      <c r="REX14" s="215"/>
      <c r="REY14" s="215"/>
      <c r="REZ14" s="215"/>
      <c r="RFA14" s="215"/>
      <c r="RFB14" s="215"/>
      <c r="RFC14" s="215"/>
      <c r="RFD14" s="215"/>
      <c r="RFE14" s="215"/>
      <c r="RFF14" s="215"/>
      <c r="RFG14" s="215"/>
      <c r="RFH14" s="215"/>
      <c r="RFI14" s="215"/>
      <c r="RFJ14" s="215"/>
      <c r="RFK14" s="215"/>
      <c r="RFL14" s="215"/>
      <c r="RFM14" s="215"/>
      <c r="RFN14" s="215"/>
      <c r="RFO14" s="215"/>
      <c r="RFP14" s="215"/>
      <c r="RFQ14" s="215"/>
      <c r="RFR14" s="215"/>
      <c r="RFS14" s="215"/>
      <c r="RFT14" s="215"/>
      <c r="RFU14" s="215"/>
      <c r="RFV14" s="215"/>
      <c r="RFW14" s="215"/>
      <c r="RFX14" s="215"/>
      <c r="RFY14" s="215"/>
      <c r="RFZ14" s="215"/>
      <c r="RGA14" s="215"/>
      <c r="RGB14" s="215"/>
      <c r="RGC14" s="215"/>
      <c r="RGD14" s="215"/>
      <c r="RGE14" s="215"/>
      <c r="RGF14" s="215"/>
      <c r="RGG14" s="215"/>
      <c r="RGH14" s="215"/>
      <c r="RGI14" s="215"/>
      <c r="RGJ14" s="215"/>
      <c r="RGK14" s="215"/>
      <c r="RGL14" s="215"/>
      <c r="RGM14" s="215"/>
      <c r="RGN14" s="215"/>
      <c r="RGO14" s="215"/>
      <c r="RGP14" s="215"/>
      <c r="RGQ14" s="215"/>
      <c r="RGR14" s="215"/>
      <c r="RGS14" s="215"/>
      <c r="RGT14" s="215"/>
      <c r="RGU14" s="215"/>
      <c r="RGV14" s="215"/>
      <c r="RGW14" s="215"/>
      <c r="RGX14" s="215"/>
      <c r="RGY14" s="215"/>
      <c r="RGZ14" s="215"/>
      <c r="RHA14" s="215"/>
      <c r="RHB14" s="215"/>
      <c r="RHC14" s="215"/>
      <c r="RHD14" s="215"/>
      <c r="RHE14" s="215"/>
      <c r="RHF14" s="215"/>
      <c r="RHG14" s="215"/>
      <c r="RHH14" s="215"/>
      <c r="RHI14" s="215"/>
      <c r="RHJ14" s="215"/>
      <c r="RHK14" s="215"/>
      <c r="RHL14" s="215"/>
      <c r="RHM14" s="215"/>
      <c r="RHN14" s="215"/>
      <c r="RHO14" s="215"/>
      <c r="RHP14" s="215"/>
      <c r="RHQ14" s="215"/>
      <c r="RHR14" s="215"/>
      <c r="RHS14" s="215"/>
      <c r="RHT14" s="215"/>
      <c r="RHU14" s="215"/>
      <c r="RHV14" s="215"/>
      <c r="RHW14" s="215"/>
      <c r="RHX14" s="215"/>
      <c r="RHY14" s="215"/>
      <c r="RHZ14" s="215"/>
      <c r="RIA14" s="215"/>
      <c r="RIB14" s="215"/>
      <c r="RIC14" s="215"/>
      <c r="RID14" s="215"/>
      <c r="RIE14" s="215"/>
      <c r="RIF14" s="215"/>
      <c r="RIG14" s="215"/>
      <c r="RIH14" s="215"/>
      <c r="RII14" s="215"/>
      <c r="RIJ14" s="215"/>
      <c r="RIK14" s="215"/>
      <c r="RIL14" s="215"/>
      <c r="RIM14" s="215"/>
      <c r="RIN14" s="215"/>
      <c r="RIO14" s="215"/>
      <c r="RIP14" s="215"/>
      <c r="RIQ14" s="215"/>
      <c r="RIR14" s="215"/>
      <c r="RIS14" s="215"/>
      <c r="RIT14" s="215"/>
      <c r="RIU14" s="215"/>
      <c r="RIV14" s="215"/>
      <c r="RIW14" s="215"/>
      <c r="RIX14" s="215"/>
      <c r="RIY14" s="215"/>
      <c r="RIZ14" s="215"/>
      <c r="RJA14" s="215"/>
      <c r="RJB14" s="215"/>
      <c r="RJC14" s="215"/>
      <c r="RJD14" s="215"/>
      <c r="RJE14" s="215"/>
      <c r="RJF14" s="215"/>
      <c r="RJG14" s="215"/>
      <c r="RJH14" s="215"/>
      <c r="RJI14" s="215"/>
      <c r="RJJ14" s="215"/>
      <c r="RJK14" s="215"/>
      <c r="RJL14" s="215"/>
      <c r="RJM14" s="215"/>
      <c r="RJN14" s="215"/>
      <c r="RJO14" s="215"/>
      <c r="RJP14" s="215"/>
      <c r="RJQ14" s="215"/>
      <c r="RJR14" s="215"/>
      <c r="RJS14" s="215"/>
      <c r="RJT14" s="215"/>
      <c r="RJU14" s="215"/>
      <c r="RJV14" s="215"/>
      <c r="RJW14" s="215"/>
      <c r="RJX14" s="215"/>
      <c r="RJY14" s="215"/>
      <c r="RJZ14" s="215"/>
      <c r="RKA14" s="215"/>
      <c r="RKB14" s="215"/>
      <c r="RKC14" s="215"/>
      <c r="RKD14" s="215"/>
      <c r="RKE14" s="215"/>
      <c r="RKF14" s="215"/>
      <c r="RKG14" s="215"/>
      <c r="RKH14" s="215"/>
      <c r="RKI14" s="215"/>
      <c r="RKJ14" s="215"/>
      <c r="RKK14" s="215"/>
      <c r="RKL14" s="215"/>
      <c r="RKM14" s="215"/>
      <c r="RKN14" s="215"/>
      <c r="RKO14" s="215"/>
      <c r="RKP14" s="215"/>
      <c r="RKQ14" s="215"/>
      <c r="RKR14" s="215"/>
      <c r="RKS14" s="215"/>
      <c r="RKT14" s="215"/>
      <c r="RKU14" s="215"/>
      <c r="RKV14" s="215"/>
      <c r="RKW14" s="215"/>
      <c r="RKX14" s="215"/>
      <c r="RKY14" s="215"/>
      <c r="RKZ14" s="215"/>
      <c r="RLA14" s="215"/>
      <c r="RLB14" s="215"/>
      <c r="RLC14" s="215"/>
      <c r="RLD14" s="215"/>
      <c r="RLE14" s="215"/>
      <c r="RLF14" s="215"/>
      <c r="RLG14" s="215"/>
      <c r="RLH14" s="215"/>
      <c r="RLI14" s="215"/>
      <c r="RLJ14" s="215"/>
      <c r="RLK14" s="215"/>
      <c r="RLL14" s="215"/>
      <c r="RLM14" s="215"/>
      <c r="RLN14" s="215"/>
      <c r="RLO14" s="215"/>
      <c r="RLP14" s="215"/>
      <c r="RLQ14" s="215"/>
      <c r="RLR14" s="215"/>
      <c r="RLS14" s="215"/>
      <c r="RLT14" s="215"/>
      <c r="RLU14" s="215"/>
      <c r="RLV14" s="215"/>
      <c r="RLW14" s="215"/>
      <c r="RLX14" s="215"/>
      <c r="RLY14" s="215"/>
      <c r="RLZ14" s="215"/>
      <c r="RMA14" s="215"/>
      <c r="RMB14" s="215"/>
      <c r="RMC14" s="215"/>
      <c r="RMD14" s="215"/>
      <c r="RME14" s="215"/>
      <c r="RMF14" s="215"/>
      <c r="RMG14" s="215"/>
      <c r="RMH14" s="215"/>
      <c r="RMI14" s="215"/>
      <c r="RMJ14" s="215"/>
      <c r="RMK14" s="215"/>
      <c r="RML14" s="215"/>
      <c r="RMM14" s="215"/>
      <c r="RMN14" s="215"/>
      <c r="RMO14" s="215"/>
      <c r="RMP14" s="215"/>
      <c r="RMQ14" s="215"/>
      <c r="RMR14" s="215"/>
      <c r="RMS14" s="215"/>
      <c r="RMT14" s="215"/>
      <c r="RMU14" s="215"/>
      <c r="RMV14" s="215"/>
      <c r="RMW14" s="215"/>
      <c r="RMX14" s="215"/>
      <c r="RMY14" s="215"/>
      <c r="RMZ14" s="215"/>
      <c r="RNA14" s="215"/>
      <c r="RNB14" s="215"/>
      <c r="RNC14" s="215"/>
      <c r="RND14" s="215"/>
      <c r="RNE14" s="215"/>
      <c r="RNF14" s="215"/>
      <c r="RNG14" s="215"/>
      <c r="RNH14" s="215"/>
      <c r="RNI14" s="215"/>
      <c r="RNJ14" s="215"/>
      <c r="RNK14" s="215"/>
      <c r="RNL14" s="215"/>
      <c r="RNM14" s="215"/>
      <c r="RNN14" s="215"/>
      <c r="RNO14" s="215"/>
      <c r="RNP14" s="215"/>
      <c r="RNQ14" s="215"/>
      <c r="RNR14" s="215"/>
      <c r="RNS14" s="215"/>
      <c r="RNT14" s="215"/>
      <c r="RNU14" s="215"/>
      <c r="RNV14" s="215"/>
      <c r="RNW14" s="215"/>
      <c r="RNX14" s="215"/>
      <c r="RNY14" s="215"/>
      <c r="RNZ14" s="215"/>
      <c r="ROA14" s="215"/>
      <c r="ROB14" s="215"/>
      <c r="ROC14" s="215"/>
      <c r="ROD14" s="215"/>
      <c r="ROE14" s="215"/>
      <c r="ROF14" s="215"/>
      <c r="ROG14" s="215"/>
      <c r="ROH14" s="215"/>
      <c r="ROI14" s="215"/>
      <c r="ROJ14" s="215"/>
      <c r="ROK14" s="215"/>
      <c r="ROL14" s="215"/>
      <c r="ROM14" s="215"/>
      <c r="RON14" s="215"/>
      <c r="ROO14" s="215"/>
      <c r="ROP14" s="215"/>
      <c r="ROQ14" s="215"/>
      <c r="ROR14" s="215"/>
      <c r="ROS14" s="215"/>
      <c r="ROT14" s="215"/>
      <c r="ROU14" s="215"/>
      <c r="ROV14" s="215"/>
      <c r="ROW14" s="215"/>
      <c r="ROX14" s="215"/>
      <c r="ROY14" s="215"/>
      <c r="ROZ14" s="215"/>
      <c r="RPA14" s="215"/>
      <c r="RPB14" s="215"/>
      <c r="RPC14" s="215"/>
      <c r="RPD14" s="215"/>
      <c r="RPE14" s="215"/>
      <c r="RPF14" s="215"/>
      <c r="RPG14" s="215"/>
      <c r="RPH14" s="215"/>
      <c r="RPI14" s="215"/>
      <c r="RPJ14" s="215"/>
      <c r="RPK14" s="215"/>
      <c r="RPL14" s="215"/>
      <c r="RPM14" s="215"/>
      <c r="RPN14" s="215"/>
      <c r="RPO14" s="215"/>
      <c r="RPP14" s="215"/>
      <c r="RPQ14" s="215"/>
      <c r="RPR14" s="215"/>
      <c r="RPS14" s="215"/>
      <c r="RPT14" s="215"/>
      <c r="RPU14" s="215"/>
      <c r="RPV14" s="215"/>
      <c r="RPW14" s="215"/>
      <c r="RPX14" s="215"/>
      <c r="RPY14" s="215"/>
      <c r="RPZ14" s="215"/>
      <c r="RQA14" s="215"/>
      <c r="RQB14" s="215"/>
      <c r="RQC14" s="215"/>
      <c r="RQD14" s="215"/>
      <c r="RQE14" s="215"/>
      <c r="RQF14" s="215"/>
      <c r="RQG14" s="215"/>
      <c r="RQH14" s="215"/>
      <c r="RQI14" s="215"/>
      <c r="RQJ14" s="215"/>
      <c r="RQK14" s="215"/>
      <c r="RQL14" s="215"/>
      <c r="RQM14" s="215"/>
      <c r="RQN14" s="215"/>
      <c r="RQO14" s="215"/>
      <c r="RQP14" s="215"/>
      <c r="RQQ14" s="215"/>
      <c r="RQR14" s="215"/>
      <c r="RQS14" s="215"/>
      <c r="RQT14" s="215"/>
      <c r="RQU14" s="215"/>
      <c r="RQV14" s="215"/>
      <c r="RQW14" s="215"/>
      <c r="RQX14" s="215"/>
      <c r="RQY14" s="215"/>
      <c r="RQZ14" s="215"/>
      <c r="RRA14" s="215"/>
      <c r="RRB14" s="215"/>
      <c r="RRC14" s="215"/>
      <c r="RRD14" s="215"/>
      <c r="RRE14" s="215"/>
      <c r="RRF14" s="215"/>
      <c r="RRG14" s="215"/>
      <c r="RRH14" s="215"/>
      <c r="RRI14" s="215"/>
      <c r="RRJ14" s="215"/>
      <c r="RRK14" s="215"/>
      <c r="RRL14" s="215"/>
      <c r="RRM14" s="215"/>
      <c r="RRN14" s="215"/>
      <c r="RRO14" s="215"/>
      <c r="RRP14" s="215"/>
      <c r="RRQ14" s="215"/>
      <c r="RRR14" s="215"/>
      <c r="RRS14" s="215"/>
      <c r="RRT14" s="215"/>
      <c r="RRU14" s="215"/>
      <c r="RRV14" s="215"/>
      <c r="RRW14" s="215"/>
      <c r="RRX14" s="215"/>
      <c r="RRY14" s="215"/>
      <c r="RRZ14" s="215"/>
      <c r="RSA14" s="215"/>
      <c r="RSB14" s="215"/>
      <c r="RSC14" s="215"/>
      <c r="RSD14" s="215"/>
      <c r="RSE14" s="215"/>
      <c r="RSF14" s="215"/>
      <c r="RSG14" s="215"/>
      <c r="RSH14" s="215"/>
      <c r="RSI14" s="215"/>
      <c r="RSJ14" s="215"/>
      <c r="RSK14" s="215"/>
      <c r="RSL14" s="215"/>
      <c r="RSM14" s="215"/>
      <c r="RSN14" s="215"/>
      <c r="RSO14" s="215"/>
      <c r="RSP14" s="215"/>
      <c r="RSQ14" s="215"/>
      <c r="RSR14" s="215"/>
      <c r="RSS14" s="215"/>
      <c r="RST14" s="215"/>
      <c r="RSU14" s="215"/>
      <c r="RSV14" s="215"/>
      <c r="RSW14" s="215"/>
      <c r="RSX14" s="215"/>
      <c r="RSY14" s="215"/>
      <c r="RSZ14" s="215"/>
      <c r="RTA14" s="215"/>
      <c r="RTB14" s="215"/>
      <c r="RTC14" s="215"/>
      <c r="RTD14" s="215"/>
      <c r="RTE14" s="215"/>
      <c r="RTF14" s="215"/>
      <c r="RTG14" s="215"/>
      <c r="RTH14" s="215"/>
      <c r="RTI14" s="215"/>
      <c r="RTJ14" s="215"/>
      <c r="RTK14" s="215"/>
      <c r="RTL14" s="215"/>
      <c r="RTM14" s="215"/>
      <c r="RTN14" s="215"/>
      <c r="RTO14" s="215"/>
      <c r="RTP14" s="215"/>
      <c r="RTQ14" s="215"/>
      <c r="RTR14" s="215"/>
      <c r="RTS14" s="215"/>
      <c r="RTT14" s="215"/>
      <c r="RTU14" s="215"/>
      <c r="RTV14" s="215"/>
      <c r="RTW14" s="215"/>
      <c r="RTX14" s="215"/>
      <c r="RTY14" s="215"/>
      <c r="RTZ14" s="215"/>
      <c r="RUA14" s="215"/>
      <c r="RUB14" s="215"/>
      <c r="RUC14" s="215"/>
      <c r="RUD14" s="215"/>
      <c r="RUE14" s="215"/>
      <c r="RUF14" s="215"/>
      <c r="RUG14" s="215"/>
      <c r="RUH14" s="215"/>
      <c r="RUI14" s="215"/>
      <c r="RUJ14" s="215"/>
      <c r="RUK14" s="215"/>
      <c r="RUL14" s="215"/>
      <c r="RUM14" s="215"/>
      <c r="RUN14" s="215"/>
      <c r="RUO14" s="215"/>
      <c r="RUP14" s="215"/>
      <c r="RUQ14" s="215"/>
      <c r="RUR14" s="215"/>
      <c r="RUS14" s="215"/>
      <c r="RUT14" s="215"/>
      <c r="RUU14" s="215"/>
      <c r="RUV14" s="215"/>
      <c r="RUW14" s="215"/>
      <c r="RUX14" s="215"/>
      <c r="RUY14" s="215"/>
      <c r="RUZ14" s="215"/>
      <c r="RVA14" s="215"/>
      <c r="RVB14" s="215"/>
      <c r="RVC14" s="215"/>
      <c r="RVD14" s="215"/>
      <c r="RVE14" s="215"/>
      <c r="RVF14" s="215"/>
      <c r="RVG14" s="215"/>
      <c r="RVH14" s="215"/>
      <c r="RVI14" s="215"/>
      <c r="RVJ14" s="215"/>
      <c r="RVK14" s="215"/>
      <c r="RVL14" s="215"/>
      <c r="RVM14" s="215"/>
      <c r="RVN14" s="215"/>
      <c r="RVO14" s="215"/>
      <c r="RVP14" s="215"/>
      <c r="RVQ14" s="215"/>
      <c r="RVR14" s="215"/>
      <c r="RVS14" s="215"/>
      <c r="RVT14" s="215"/>
      <c r="RVU14" s="215"/>
      <c r="RVV14" s="215"/>
      <c r="RVW14" s="215"/>
      <c r="RVX14" s="215"/>
      <c r="RVY14" s="215"/>
      <c r="RVZ14" s="215"/>
      <c r="RWA14" s="215"/>
      <c r="RWB14" s="215"/>
      <c r="RWC14" s="215"/>
      <c r="RWD14" s="215"/>
      <c r="RWE14" s="215"/>
      <c r="RWF14" s="215"/>
      <c r="RWG14" s="215"/>
      <c r="RWH14" s="215"/>
      <c r="RWI14" s="215"/>
      <c r="RWJ14" s="215"/>
      <c r="RWK14" s="215"/>
      <c r="RWL14" s="215"/>
      <c r="RWM14" s="215"/>
      <c r="RWN14" s="215"/>
      <c r="RWO14" s="215"/>
      <c r="RWP14" s="215"/>
      <c r="RWQ14" s="215"/>
      <c r="RWR14" s="215"/>
      <c r="RWS14" s="215"/>
      <c r="RWT14" s="215"/>
      <c r="RWU14" s="215"/>
      <c r="RWV14" s="215"/>
      <c r="RWW14" s="215"/>
      <c r="RWX14" s="215"/>
      <c r="RWY14" s="215"/>
      <c r="RWZ14" s="215"/>
      <c r="RXA14" s="215"/>
      <c r="RXB14" s="215"/>
      <c r="RXC14" s="215"/>
      <c r="RXD14" s="215"/>
      <c r="RXE14" s="215"/>
      <c r="RXF14" s="215"/>
      <c r="RXG14" s="215"/>
      <c r="RXH14" s="215"/>
      <c r="RXI14" s="215"/>
      <c r="RXJ14" s="215"/>
      <c r="RXK14" s="215"/>
      <c r="RXL14" s="215"/>
      <c r="RXM14" s="215"/>
      <c r="RXN14" s="215"/>
      <c r="RXO14" s="215"/>
      <c r="RXP14" s="215"/>
      <c r="RXQ14" s="215"/>
      <c r="RXR14" s="215"/>
      <c r="RXS14" s="215"/>
      <c r="RXT14" s="215"/>
      <c r="RXU14" s="215"/>
      <c r="RXV14" s="215"/>
      <c r="RXW14" s="215"/>
      <c r="RXX14" s="215"/>
      <c r="RXY14" s="215"/>
      <c r="RXZ14" s="215"/>
      <c r="RYA14" s="215"/>
      <c r="RYB14" s="215"/>
      <c r="RYC14" s="215"/>
      <c r="RYD14" s="215"/>
      <c r="RYE14" s="215"/>
      <c r="RYF14" s="215"/>
      <c r="RYG14" s="215"/>
      <c r="RYH14" s="215"/>
      <c r="RYI14" s="215"/>
      <c r="RYJ14" s="215"/>
      <c r="RYK14" s="215"/>
      <c r="RYL14" s="215"/>
      <c r="RYM14" s="215"/>
      <c r="RYN14" s="215"/>
      <c r="RYO14" s="215"/>
      <c r="RYP14" s="215"/>
      <c r="RYQ14" s="215"/>
      <c r="RYR14" s="215"/>
      <c r="RYS14" s="215"/>
      <c r="RYT14" s="215"/>
      <c r="RYU14" s="215"/>
      <c r="RYV14" s="215"/>
      <c r="RYW14" s="215"/>
      <c r="RYX14" s="215"/>
      <c r="RYY14" s="215"/>
      <c r="RYZ14" s="215"/>
      <c r="RZA14" s="215"/>
      <c r="RZB14" s="215"/>
      <c r="RZC14" s="215"/>
      <c r="RZD14" s="215"/>
      <c r="RZE14" s="215"/>
      <c r="RZF14" s="215"/>
      <c r="RZG14" s="215"/>
      <c r="RZH14" s="215"/>
      <c r="RZI14" s="215"/>
      <c r="RZJ14" s="215"/>
      <c r="RZK14" s="215"/>
      <c r="RZL14" s="215"/>
      <c r="RZM14" s="215"/>
      <c r="RZN14" s="215"/>
      <c r="RZO14" s="215"/>
      <c r="RZP14" s="215"/>
      <c r="RZQ14" s="215"/>
      <c r="RZR14" s="215"/>
      <c r="RZS14" s="215"/>
      <c r="RZT14" s="215"/>
      <c r="RZU14" s="215"/>
      <c r="RZV14" s="215"/>
      <c r="RZW14" s="215"/>
      <c r="RZX14" s="215"/>
      <c r="RZY14" s="215"/>
      <c r="RZZ14" s="215"/>
      <c r="SAA14" s="215"/>
      <c r="SAB14" s="215"/>
      <c r="SAC14" s="215"/>
      <c r="SAD14" s="215"/>
      <c r="SAE14" s="215"/>
      <c r="SAF14" s="215"/>
      <c r="SAG14" s="215"/>
      <c r="SAH14" s="215"/>
      <c r="SAI14" s="215"/>
      <c r="SAJ14" s="215"/>
      <c r="SAK14" s="215"/>
      <c r="SAL14" s="215"/>
      <c r="SAM14" s="215"/>
      <c r="SAN14" s="215"/>
      <c r="SAO14" s="215"/>
      <c r="SAP14" s="215"/>
      <c r="SAQ14" s="215"/>
      <c r="SAR14" s="215"/>
      <c r="SAS14" s="215"/>
      <c r="SAT14" s="215"/>
      <c r="SAU14" s="215"/>
      <c r="SAV14" s="215"/>
      <c r="SAW14" s="215"/>
      <c r="SAX14" s="215"/>
      <c r="SAY14" s="215"/>
      <c r="SAZ14" s="215"/>
      <c r="SBA14" s="215"/>
      <c r="SBB14" s="215"/>
      <c r="SBC14" s="215"/>
      <c r="SBD14" s="215"/>
      <c r="SBE14" s="215"/>
      <c r="SBF14" s="215"/>
      <c r="SBG14" s="215"/>
      <c r="SBH14" s="215"/>
      <c r="SBI14" s="215"/>
      <c r="SBJ14" s="215"/>
      <c r="SBK14" s="215"/>
      <c r="SBL14" s="215"/>
      <c r="SBM14" s="215"/>
      <c r="SBN14" s="215"/>
      <c r="SBO14" s="215"/>
      <c r="SBP14" s="215"/>
      <c r="SBQ14" s="215"/>
      <c r="SBR14" s="215"/>
      <c r="SBS14" s="215"/>
      <c r="SBT14" s="215"/>
      <c r="SBU14" s="215"/>
      <c r="SBV14" s="215"/>
      <c r="SBW14" s="215"/>
      <c r="SBX14" s="215"/>
      <c r="SBY14" s="215"/>
      <c r="SBZ14" s="215"/>
      <c r="SCA14" s="215"/>
      <c r="SCB14" s="215"/>
      <c r="SCC14" s="215"/>
      <c r="SCD14" s="215"/>
      <c r="SCE14" s="215"/>
      <c r="SCF14" s="215"/>
      <c r="SCG14" s="215"/>
      <c r="SCH14" s="215"/>
      <c r="SCI14" s="215"/>
      <c r="SCJ14" s="215"/>
      <c r="SCK14" s="215"/>
      <c r="SCL14" s="215"/>
      <c r="SCM14" s="215"/>
      <c r="SCN14" s="215"/>
      <c r="SCO14" s="215"/>
      <c r="SCP14" s="215"/>
      <c r="SCQ14" s="215"/>
      <c r="SCR14" s="215"/>
      <c r="SCS14" s="215"/>
      <c r="SCT14" s="215"/>
      <c r="SCU14" s="215"/>
      <c r="SCV14" s="215"/>
      <c r="SCW14" s="215"/>
      <c r="SCX14" s="215"/>
      <c r="SCY14" s="215"/>
      <c r="SCZ14" s="215"/>
      <c r="SDA14" s="215"/>
      <c r="SDB14" s="215"/>
      <c r="SDC14" s="215"/>
      <c r="SDD14" s="215"/>
      <c r="SDE14" s="215"/>
      <c r="SDF14" s="215"/>
      <c r="SDG14" s="215"/>
      <c r="SDH14" s="215"/>
      <c r="SDI14" s="215"/>
      <c r="SDJ14" s="215"/>
      <c r="SDK14" s="215"/>
      <c r="SDL14" s="215"/>
      <c r="SDM14" s="215"/>
      <c r="SDN14" s="215"/>
      <c r="SDO14" s="215"/>
      <c r="SDP14" s="215"/>
      <c r="SDQ14" s="215"/>
      <c r="SDR14" s="215"/>
      <c r="SDS14" s="215"/>
      <c r="SDT14" s="215"/>
      <c r="SDU14" s="215"/>
      <c r="SDV14" s="215"/>
      <c r="SDW14" s="215"/>
      <c r="SDX14" s="215"/>
      <c r="SDY14" s="215"/>
      <c r="SDZ14" s="215"/>
      <c r="SEA14" s="215"/>
      <c r="SEB14" s="215"/>
      <c r="SEC14" s="215"/>
      <c r="SED14" s="215"/>
      <c r="SEE14" s="215"/>
      <c r="SEF14" s="215"/>
      <c r="SEG14" s="215"/>
      <c r="SEH14" s="215"/>
      <c r="SEI14" s="215"/>
      <c r="SEJ14" s="215"/>
      <c r="SEK14" s="215"/>
      <c r="SEL14" s="215"/>
      <c r="SEM14" s="215"/>
      <c r="SEN14" s="215"/>
      <c r="SEO14" s="215"/>
      <c r="SEP14" s="215"/>
      <c r="SEQ14" s="215"/>
      <c r="SER14" s="215"/>
      <c r="SES14" s="215"/>
      <c r="SET14" s="215"/>
      <c r="SEU14" s="215"/>
      <c r="SEV14" s="215"/>
      <c r="SEW14" s="215"/>
      <c r="SEX14" s="215"/>
      <c r="SEY14" s="215"/>
      <c r="SEZ14" s="215"/>
      <c r="SFA14" s="215"/>
      <c r="SFB14" s="215"/>
      <c r="SFC14" s="215"/>
      <c r="SFD14" s="215"/>
      <c r="SFE14" s="215"/>
      <c r="SFF14" s="215"/>
      <c r="SFG14" s="215"/>
      <c r="SFH14" s="215"/>
      <c r="SFI14" s="215"/>
      <c r="SFJ14" s="215"/>
      <c r="SFK14" s="215"/>
      <c r="SFL14" s="215"/>
      <c r="SFM14" s="215"/>
      <c r="SFN14" s="215"/>
      <c r="SFO14" s="215"/>
      <c r="SFP14" s="215"/>
      <c r="SFQ14" s="215"/>
      <c r="SFR14" s="215"/>
      <c r="SFS14" s="215"/>
      <c r="SFT14" s="215"/>
      <c r="SFU14" s="215"/>
      <c r="SFV14" s="215"/>
      <c r="SFW14" s="215"/>
      <c r="SFX14" s="215"/>
      <c r="SFY14" s="215"/>
      <c r="SFZ14" s="215"/>
      <c r="SGA14" s="215"/>
      <c r="SGB14" s="215"/>
      <c r="SGC14" s="215"/>
      <c r="SGD14" s="215"/>
      <c r="SGE14" s="215"/>
      <c r="SGF14" s="215"/>
      <c r="SGG14" s="215"/>
      <c r="SGH14" s="215"/>
      <c r="SGI14" s="215"/>
      <c r="SGJ14" s="215"/>
      <c r="SGK14" s="215"/>
      <c r="SGL14" s="215"/>
      <c r="SGM14" s="215"/>
      <c r="SGN14" s="215"/>
      <c r="SGO14" s="215"/>
      <c r="SGP14" s="215"/>
      <c r="SGQ14" s="215"/>
      <c r="SGR14" s="215"/>
      <c r="SGS14" s="215"/>
      <c r="SGT14" s="215"/>
      <c r="SGU14" s="215"/>
      <c r="SGV14" s="215"/>
      <c r="SGW14" s="215"/>
      <c r="SGX14" s="215"/>
      <c r="SGY14" s="215"/>
      <c r="SGZ14" s="215"/>
      <c r="SHA14" s="215"/>
      <c r="SHB14" s="215"/>
      <c r="SHC14" s="215"/>
      <c r="SHD14" s="215"/>
      <c r="SHE14" s="215"/>
      <c r="SHF14" s="215"/>
      <c r="SHG14" s="215"/>
      <c r="SHH14" s="215"/>
      <c r="SHI14" s="215"/>
      <c r="SHJ14" s="215"/>
      <c r="SHK14" s="215"/>
      <c r="SHL14" s="215"/>
      <c r="SHM14" s="215"/>
      <c r="SHN14" s="215"/>
      <c r="SHO14" s="215"/>
      <c r="SHP14" s="215"/>
      <c r="SHQ14" s="215"/>
      <c r="SHR14" s="215"/>
      <c r="SHS14" s="215"/>
      <c r="SHT14" s="215"/>
      <c r="SHU14" s="215"/>
      <c r="SHV14" s="215"/>
      <c r="SHW14" s="215"/>
      <c r="SHX14" s="215"/>
      <c r="SHY14" s="215"/>
      <c r="SHZ14" s="215"/>
      <c r="SIA14" s="215"/>
      <c r="SIB14" s="215"/>
      <c r="SIC14" s="215"/>
      <c r="SID14" s="215"/>
      <c r="SIE14" s="215"/>
      <c r="SIF14" s="215"/>
      <c r="SIG14" s="215"/>
      <c r="SIH14" s="215"/>
      <c r="SII14" s="215"/>
      <c r="SIJ14" s="215"/>
      <c r="SIK14" s="215"/>
      <c r="SIL14" s="215"/>
      <c r="SIM14" s="215"/>
      <c r="SIN14" s="215"/>
      <c r="SIO14" s="215"/>
      <c r="SIP14" s="215"/>
      <c r="SIQ14" s="215"/>
      <c r="SIR14" s="215"/>
      <c r="SIS14" s="215"/>
      <c r="SIT14" s="215"/>
      <c r="SIU14" s="215"/>
      <c r="SIV14" s="215"/>
      <c r="SIW14" s="215"/>
      <c r="SIX14" s="215"/>
      <c r="SIY14" s="215"/>
      <c r="SIZ14" s="215"/>
      <c r="SJA14" s="215"/>
      <c r="SJB14" s="215"/>
      <c r="SJC14" s="215"/>
      <c r="SJD14" s="215"/>
      <c r="SJE14" s="215"/>
      <c r="SJF14" s="215"/>
      <c r="SJG14" s="215"/>
      <c r="SJH14" s="215"/>
      <c r="SJI14" s="215"/>
      <c r="SJJ14" s="215"/>
      <c r="SJK14" s="215"/>
      <c r="SJL14" s="215"/>
      <c r="SJM14" s="215"/>
      <c r="SJN14" s="215"/>
      <c r="SJO14" s="215"/>
      <c r="SJP14" s="215"/>
      <c r="SJQ14" s="215"/>
      <c r="SJR14" s="215"/>
      <c r="SJS14" s="215"/>
      <c r="SJT14" s="215"/>
      <c r="SJU14" s="215"/>
      <c r="SJV14" s="215"/>
      <c r="SJW14" s="215"/>
      <c r="SJX14" s="215"/>
      <c r="SJY14" s="215"/>
      <c r="SJZ14" s="215"/>
      <c r="SKA14" s="215"/>
      <c r="SKB14" s="215"/>
      <c r="SKC14" s="215"/>
      <c r="SKD14" s="215"/>
      <c r="SKE14" s="215"/>
      <c r="SKF14" s="215"/>
      <c r="SKG14" s="215"/>
      <c r="SKH14" s="215"/>
      <c r="SKI14" s="215"/>
      <c r="SKJ14" s="215"/>
      <c r="SKK14" s="215"/>
      <c r="SKL14" s="215"/>
      <c r="SKM14" s="215"/>
      <c r="SKN14" s="215"/>
      <c r="SKO14" s="215"/>
      <c r="SKP14" s="215"/>
      <c r="SKQ14" s="215"/>
      <c r="SKR14" s="215"/>
      <c r="SKS14" s="215"/>
      <c r="SKT14" s="215"/>
      <c r="SKU14" s="215"/>
      <c r="SKV14" s="215"/>
      <c r="SKW14" s="215"/>
      <c r="SKX14" s="215"/>
      <c r="SKY14" s="215"/>
      <c r="SKZ14" s="215"/>
      <c r="SLA14" s="215"/>
      <c r="SLB14" s="215"/>
      <c r="SLC14" s="215"/>
      <c r="SLD14" s="215"/>
      <c r="SLE14" s="215"/>
      <c r="SLF14" s="215"/>
      <c r="SLG14" s="215"/>
      <c r="SLH14" s="215"/>
      <c r="SLI14" s="215"/>
      <c r="SLJ14" s="215"/>
      <c r="SLK14" s="215"/>
      <c r="SLL14" s="215"/>
      <c r="SLM14" s="215"/>
      <c r="SLN14" s="215"/>
      <c r="SLO14" s="215"/>
      <c r="SLP14" s="215"/>
      <c r="SLQ14" s="215"/>
      <c r="SLR14" s="215"/>
      <c r="SLS14" s="215"/>
      <c r="SLT14" s="215"/>
      <c r="SLU14" s="215"/>
      <c r="SLV14" s="215"/>
      <c r="SLW14" s="215"/>
      <c r="SLX14" s="215"/>
      <c r="SLY14" s="215"/>
      <c r="SLZ14" s="215"/>
      <c r="SMA14" s="215"/>
      <c r="SMB14" s="215"/>
      <c r="SMC14" s="215"/>
      <c r="SMD14" s="215"/>
      <c r="SME14" s="215"/>
      <c r="SMF14" s="215"/>
      <c r="SMG14" s="215"/>
      <c r="SMH14" s="215"/>
      <c r="SMI14" s="215"/>
      <c r="SMJ14" s="215"/>
      <c r="SMK14" s="215"/>
      <c r="SML14" s="215"/>
      <c r="SMM14" s="215"/>
      <c r="SMN14" s="215"/>
      <c r="SMO14" s="215"/>
      <c r="SMP14" s="215"/>
      <c r="SMQ14" s="215"/>
      <c r="SMR14" s="215"/>
      <c r="SMS14" s="215"/>
      <c r="SMT14" s="215"/>
      <c r="SMU14" s="215"/>
      <c r="SMV14" s="215"/>
      <c r="SMW14" s="215"/>
      <c r="SMX14" s="215"/>
      <c r="SMY14" s="215"/>
      <c r="SMZ14" s="215"/>
      <c r="SNA14" s="215"/>
      <c r="SNB14" s="215"/>
      <c r="SNC14" s="215"/>
      <c r="SND14" s="215"/>
      <c r="SNE14" s="215"/>
      <c r="SNF14" s="215"/>
      <c r="SNG14" s="215"/>
      <c r="SNH14" s="215"/>
      <c r="SNI14" s="215"/>
      <c r="SNJ14" s="215"/>
      <c r="SNK14" s="215"/>
      <c r="SNL14" s="215"/>
      <c r="SNM14" s="215"/>
      <c r="SNN14" s="215"/>
      <c r="SNO14" s="215"/>
      <c r="SNP14" s="215"/>
      <c r="SNQ14" s="215"/>
      <c r="SNR14" s="215"/>
      <c r="SNS14" s="215"/>
      <c r="SNT14" s="215"/>
      <c r="SNU14" s="215"/>
      <c r="SNV14" s="215"/>
      <c r="SNW14" s="215"/>
      <c r="SNX14" s="215"/>
      <c r="SNY14" s="215"/>
      <c r="SNZ14" s="215"/>
      <c r="SOA14" s="215"/>
      <c r="SOB14" s="215"/>
      <c r="SOC14" s="215"/>
      <c r="SOD14" s="215"/>
      <c r="SOE14" s="215"/>
      <c r="SOF14" s="215"/>
      <c r="SOG14" s="215"/>
      <c r="SOH14" s="215"/>
      <c r="SOI14" s="215"/>
      <c r="SOJ14" s="215"/>
      <c r="SOK14" s="215"/>
      <c r="SOL14" s="215"/>
      <c r="SOM14" s="215"/>
      <c r="SON14" s="215"/>
      <c r="SOO14" s="215"/>
      <c r="SOP14" s="215"/>
      <c r="SOQ14" s="215"/>
      <c r="SOR14" s="215"/>
      <c r="SOS14" s="215"/>
      <c r="SOT14" s="215"/>
      <c r="SOU14" s="215"/>
      <c r="SOV14" s="215"/>
      <c r="SOW14" s="215"/>
      <c r="SOX14" s="215"/>
      <c r="SOY14" s="215"/>
      <c r="SOZ14" s="215"/>
      <c r="SPA14" s="215"/>
      <c r="SPB14" s="215"/>
      <c r="SPC14" s="215"/>
      <c r="SPD14" s="215"/>
      <c r="SPE14" s="215"/>
      <c r="SPF14" s="215"/>
      <c r="SPG14" s="215"/>
      <c r="SPH14" s="215"/>
      <c r="SPI14" s="215"/>
      <c r="SPJ14" s="215"/>
      <c r="SPK14" s="215"/>
      <c r="SPL14" s="215"/>
      <c r="SPM14" s="215"/>
      <c r="SPN14" s="215"/>
      <c r="SPO14" s="215"/>
      <c r="SPP14" s="215"/>
      <c r="SPQ14" s="215"/>
      <c r="SPR14" s="215"/>
      <c r="SPS14" s="215"/>
      <c r="SPT14" s="215"/>
      <c r="SPU14" s="215"/>
      <c r="SPV14" s="215"/>
      <c r="SPW14" s="215"/>
      <c r="SPX14" s="215"/>
      <c r="SPY14" s="215"/>
      <c r="SPZ14" s="215"/>
      <c r="SQA14" s="215"/>
      <c r="SQB14" s="215"/>
      <c r="SQC14" s="215"/>
      <c r="SQD14" s="215"/>
      <c r="SQE14" s="215"/>
      <c r="SQF14" s="215"/>
      <c r="SQG14" s="215"/>
      <c r="SQH14" s="215"/>
      <c r="SQI14" s="215"/>
      <c r="SQJ14" s="215"/>
      <c r="SQK14" s="215"/>
      <c r="SQL14" s="215"/>
      <c r="SQM14" s="215"/>
      <c r="SQN14" s="215"/>
      <c r="SQO14" s="215"/>
      <c r="SQP14" s="215"/>
      <c r="SQQ14" s="215"/>
      <c r="SQR14" s="215"/>
      <c r="SQS14" s="215"/>
      <c r="SQT14" s="215"/>
      <c r="SQU14" s="215"/>
      <c r="SQV14" s="215"/>
      <c r="SQW14" s="215"/>
      <c r="SQX14" s="215"/>
      <c r="SQY14" s="215"/>
      <c r="SQZ14" s="215"/>
      <c r="SRA14" s="215"/>
      <c r="SRB14" s="215"/>
      <c r="SRC14" s="215"/>
      <c r="SRD14" s="215"/>
      <c r="SRE14" s="215"/>
      <c r="SRF14" s="215"/>
      <c r="SRG14" s="215"/>
      <c r="SRH14" s="215"/>
      <c r="SRI14" s="215"/>
      <c r="SRJ14" s="215"/>
      <c r="SRK14" s="215"/>
      <c r="SRL14" s="215"/>
      <c r="SRM14" s="215"/>
      <c r="SRN14" s="215"/>
      <c r="SRO14" s="215"/>
      <c r="SRP14" s="215"/>
      <c r="SRQ14" s="215"/>
      <c r="SRR14" s="215"/>
      <c r="SRS14" s="215"/>
      <c r="SRT14" s="215"/>
      <c r="SRU14" s="215"/>
      <c r="SRV14" s="215"/>
      <c r="SRW14" s="215"/>
      <c r="SRX14" s="215"/>
      <c r="SRY14" s="215"/>
      <c r="SRZ14" s="215"/>
      <c r="SSA14" s="215"/>
      <c r="SSB14" s="215"/>
      <c r="SSC14" s="215"/>
      <c r="SSD14" s="215"/>
      <c r="SSE14" s="215"/>
      <c r="SSF14" s="215"/>
      <c r="SSG14" s="215"/>
      <c r="SSH14" s="215"/>
      <c r="SSI14" s="215"/>
      <c r="SSJ14" s="215"/>
      <c r="SSK14" s="215"/>
      <c r="SSL14" s="215"/>
      <c r="SSM14" s="215"/>
      <c r="SSN14" s="215"/>
      <c r="SSO14" s="215"/>
      <c r="SSP14" s="215"/>
      <c r="SSQ14" s="215"/>
      <c r="SSR14" s="215"/>
      <c r="SSS14" s="215"/>
      <c r="SST14" s="215"/>
      <c r="SSU14" s="215"/>
      <c r="SSV14" s="215"/>
      <c r="SSW14" s="215"/>
      <c r="SSX14" s="215"/>
      <c r="SSY14" s="215"/>
      <c r="SSZ14" s="215"/>
      <c r="STA14" s="215"/>
      <c r="STB14" s="215"/>
      <c r="STC14" s="215"/>
      <c r="STD14" s="215"/>
      <c r="STE14" s="215"/>
      <c r="STF14" s="215"/>
      <c r="STG14" s="215"/>
      <c r="STH14" s="215"/>
      <c r="STI14" s="215"/>
      <c r="STJ14" s="215"/>
      <c r="STK14" s="215"/>
      <c r="STL14" s="215"/>
      <c r="STM14" s="215"/>
      <c r="STN14" s="215"/>
      <c r="STO14" s="215"/>
      <c r="STP14" s="215"/>
      <c r="STQ14" s="215"/>
      <c r="STR14" s="215"/>
      <c r="STS14" s="215"/>
      <c r="STT14" s="215"/>
      <c r="STU14" s="215"/>
      <c r="STV14" s="215"/>
      <c r="STW14" s="215"/>
      <c r="STX14" s="215"/>
      <c r="STY14" s="215"/>
      <c r="STZ14" s="215"/>
      <c r="SUA14" s="215"/>
      <c r="SUB14" s="215"/>
      <c r="SUC14" s="215"/>
      <c r="SUD14" s="215"/>
      <c r="SUE14" s="215"/>
      <c r="SUF14" s="215"/>
      <c r="SUG14" s="215"/>
      <c r="SUH14" s="215"/>
      <c r="SUI14" s="215"/>
      <c r="SUJ14" s="215"/>
      <c r="SUK14" s="215"/>
      <c r="SUL14" s="215"/>
      <c r="SUM14" s="215"/>
      <c r="SUN14" s="215"/>
      <c r="SUO14" s="215"/>
      <c r="SUP14" s="215"/>
      <c r="SUQ14" s="215"/>
      <c r="SUR14" s="215"/>
      <c r="SUS14" s="215"/>
      <c r="SUT14" s="215"/>
      <c r="SUU14" s="215"/>
      <c r="SUV14" s="215"/>
      <c r="SUW14" s="215"/>
      <c r="SUX14" s="215"/>
      <c r="SUY14" s="215"/>
      <c r="SUZ14" s="215"/>
      <c r="SVA14" s="215"/>
      <c r="SVB14" s="215"/>
      <c r="SVC14" s="215"/>
      <c r="SVD14" s="215"/>
      <c r="SVE14" s="215"/>
      <c r="SVF14" s="215"/>
      <c r="SVG14" s="215"/>
      <c r="SVH14" s="215"/>
      <c r="SVI14" s="215"/>
      <c r="SVJ14" s="215"/>
      <c r="SVK14" s="215"/>
      <c r="SVL14" s="215"/>
      <c r="SVM14" s="215"/>
      <c r="SVN14" s="215"/>
      <c r="SVO14" s="215"/>
      <c r="SVP14" s="215"/>
      <c r="SVQ14" s="215"/>
      <c r="SVR14" s="215"/>
      <c r="SVS14" s="215"/>
      <c r="SVT14" s="215"/>
      <c r="SVU14" s="215"/>
      <c r="SVV14" s="215"/>
      <c r="SVW14" s="215"/>
      <c r="SVX14" s="215"/>
      <c r="SVY14" s="215"/>
      <c r="SVZ14" s="215"/>
      <c r="SWA14" s="215"/>
      <c r="SWB14" s="215"/>
      <c r="SWC14" s="215"/>
      <c r="SWD14" s="215"/>
      <c r="SWE14" s="215"/>
      <c r="SWF14" s="215"/>
      <c r="SWG14" s="215"/>
      <c r="SWH14" s="215"/>
      <c r="SWI14" s="215"/>
      <c r="SWJ14" s="215"/>
      <c r="SWK14" s="215"/>
      <c r="SWL14" s="215"/>
      <c r="SWM14" s="215"/>
      <c r="SWN14" s="215"/>
      <c r="SWO14" s="215"/>
      <c r="SWP14" s="215"/>
      <c r="SWQ14" s="215"/>
      <c r="SWR14" s="215"/>
      <c r="SWS14" s="215"/>
      <c r="SWT14" s="215"/>
      <c r="SWU14" s="215"/>
      <c r="SWV14" s="215"/>
      <c r="SWW14" s="215"/>
      <c r="SWX14" s="215"/>
      <c r="SWY14" s="215"/>
      <c r="SWZ14" s="215"/>
      <c r="SXA14" s="215"/>
      <c r="SXB14" s="215"/>
      <c r="SXC14" s="215"/>
      <c r="SXD14" s="215"/>
      <c r="SXE14" s="215"/>
      <c r="SXF14" s="215"/>
      <c r="SXG14" s="215"/>
      <c r="SXH14" s="215"/>
      <c r="SXI14" s="215"/>
      <c r="SXJ14" s="215"/>
      <c r="SXK14" s="215"/>
      <c r="SXL14" s="215"/>
      <c r="SXM14" s="215"/>
      <c r="SXN14" s="215"/>
      <c r="SXO14" s="215"/>
      <c r="SXP14" s="215"/>
      <c r="SXQ14" s="215"/>
      <c r="SXR14" s="215"/>
      <c r="SXS14" s="215"/>
      <c r="SXT14" s="215"/>
      <c r="SXU14" s="215"/>
      <c r="SXV14" s="215"/>
      <c r="SXW14" s="215"/>
      <c r="SXX14" s="215"/>
      <c r="SXY14" s="215"/>
      <c r="SXZ14" s="215"/>
      <c r="SYA14" s="215"/>
      <c r="SYB14" s="215"/>
      <c r="SYC14" s="215"/>
      <c r="SYD14" s="215"/>
      <c r="SYE14" s="215"/>
      <c r="SYF14" s="215"/>
      <c r="SYG14" s="215"/>
      <c r="SYH14" s="215"/>
      <c r="SYI14" s="215"/>
      <c r="SYJ14" s="215"/>
      <c r="SYK14" s="215"/>
      <c r="SYL14" s="215"/>
      <c r="SYM14" s="215"/>
      <c r="SYN14" s="215"/>
      <c r="SYO14" s="215"/>
      <c r="SYP14" s="215"/>
      <c r="SYQ14" s="215"/>
      <c r="SYR14" s="215"/>
      <c r="SYS14" s="215"/>
      <c r="SYT14" s="215"/>
      <c r="SYU14" s="215"/>
      <c r="SYV14" s="215"/>
      <c r="SYW14" s="215"/>
      <c r="SYX14" s="215"/>
      <c r="SYY14" s="215"/>
      <c r="SYZ14" s="215"/>
      <c r="SZA14" s="215"/>
      <c r="SZB14" s="215"/>
      <c r="SZC14" s="215"/>
      <c r="SZD14" s="215"/>
      <c r="SZE14" s="215"/>
      <c r="SZF14" s="215"/>
      <c r="SZG14" s="215"/>
      <c r="SZH14" s="215"/>
      <c r="SZI14" s="215"/>
      <c r="SZJ14" s="215"/>
      <c r="SZK14" s="215"/>
      <c r="SZL14" s="215"/>
      <c r="SZM14" s="215"/>
      <c r="SZN14" s="215"/>
      <c r="SZO14" s="215"/>
      <c r="SZP14" s="215"/>
      <c r="SZQ14" s="215"/>
      <c r="SZR14" s="215"/>
      <c r="SZS14" s="215"/>
      <c r="SZT14" s="215"/>
      <c r="SZU14" s="215"/>
      <c r="SZV14" s="215"/>
      <c r="SZW14" s="215"/>
      <c r="SZX14" s="215"/>
      <c r="SZY14" s="215"/>
      <c r="SZZ14" s="215"/>
      <c r="TAA14" s="215"/>
      <c r="TAB14" s="215"/>
      <c r="TAC14" s="215"/>
      <c r="TAD14" s="215"/>
      <c r="TAE14" s="215"/>
      <c r="TAF14" s="215"/>
      <c r="TAG14" s="215"/>
      <c r="TAH14" s="215"/>
      <c r="TAI14" s="215"/>
      <c r="TAJ14" s="215"/>
      <c r="TAK14" s="215"/>
      <c r="TAL14" s="215"/>
      <c r="TAM14" s="215"/>
      <c r="TAN14" s="215"/>
      <c r="TAO14" s="215"/>
      <c r="TAP14" s="215"/>
      <c r="TAQ14" s="215"/>
      <c r="TAR14" s="215"/>
      <c r="TAS14" s="215"/>
      <c r="TAT14" s="215"/>
      <c r="TAU14" s="215"/>
      <c r="TAV14" s="215"/>
      <c r="TAW14" s="215"/>
      <c r="TAX14" s="215"/>
      <c r="TAY14" s="215"/>
      <c r="TAZ14" s="215"/>
      <c r="TBA14" s="215"/>
      <c r="TBB14" s="215"/>
      <c r="TBC14" s="215"/>
      <c r="TBD14" s="215"/>
      <c r="TBE14" s="215"/>
      <c r="TBF14" s="215"/>
      <c r="TBG14" s="215"/>
      <c r="TBH14" s="215"/>
      <c r="TBI14" s="215"/>
      <c r="TBJ14" s="215"/>
      <c r="TBK14" s="215"/>
      <c r="TBL14" s="215"/>
      <c r="TBM14" s="215"/>
      <c r="TBN14" s="215"/>
      <c r="TBO14" s="215"/>
      <c r="TBP14" s="215"/>
      <c r="TBQ14" s="215"/>
      <c r="TBR14" s="215"/>
      <c r="TBS14" s="215"/>
      <c r="TBT14" s="215"/>
      <c r="TBU14" s="215"/>
      <c r="TBV14" s="215"/>
      <c r="TBW14" s="215"/>
      <c r="TBX14" s="215"/>
      <c r="TBY14" s="215"/>
      <c r="TBZ14" s="215"/>
      <c r="TCA14" s="215"/>
      <c r="TCB14" s="215"/>
      <c r="TCC14" s="215"/>
      <c r="TCD14" s="215"/>
      <c r="TCE14" s="215"/>
      <c r="TCF14" s="215"/>
      <c r="TCG14" s="215"/>
      <c r="TCH14" s="215"/>
      <c r="TCI14" s="215"/>
      <c r="TCJ14" s="215"/>
      <c r="TCK14" s="215"/>
      <c r="TCL14" s="215"/>
      <c r="TCM14" s="215"/>
      <c r="TCN14" s="215"/>
      <c r="TCO14" s="215"/>
      <c r="TCP14" s="215"/>
      <c r="TCQ14" s="215"/>
      <c r="TCR14" s="215"/>
      <c r="TCS14" s="215"/>
      <c r="TCT14" s="215"/>
      <c r="TCU14" s="215"/>
      <c r="TCV14" s="215"/>
      <c r="TCW14" s="215"/>
      <c r="TCX14" s="215"/>
      <c r="TCY14" s="215"/>
      <c r="TCZ14" s="215"/>
      <c r="TDA14" s="215"/>
      <c r="TDB14" s="215"/>
      <c r="TDC14" s="215"/>
      <c r="TDD14" s="215"/>
      <c r="TDE14" s="215"/>
      <c r="TDF14" s="215"/>
      <c r="TDG14" s="215"/>
      <c r="TDH14" s="215"/>
      <c r="TDI14" s="215"/>
      <c r="TDJ14" s="215"/>
      <c r="TDK14" s="215"/>
      <c r="TDL14" s="215"/>
      <c r="TDM14" s="215"/>
      <c r="TDN14" s="215"/>
      <c r="TDO14" s="215"/>
      <c r="TDP14" s="215"/>
      <c r="TDQ14" s="215"/>
      <c r="TDR14" s="215"/>
      <c r="TDS14" s="215"/>
      <c r="TDT14" s="215"/>
      <c r="TDU14" s="215"/>
      <c r="TDV14" s="215"/>
      <c r="TDW14" s="215"/>
      <c r="TDX14" s="215"/>
      <c r="TDY14" s="215"/>
      <c r="TDZ14" s="215"/>
      <c r="TEA14" s="215"/>
      <c r="TEB14" s="215"/>
      <c r="TEC14" s="215"/>
      <c r="TED14" s="215"/>
      <c r="TEE14" s="215"/>
      <c r="TEF14" s="215"/>
      <c r="TEG14" s="215"/>
      <c r="TEH14" s="215"/>
      <c r="TEI14" s="215"/>
      <c r="TEJ14" s="215"/>
      <c r="TEK14" s="215"/>
      <c r="TEL14" s="215"/>
      <c r="TEM14" s="215"/>
      <c r="TEN14" s="215"/>
      <c r="TEO14" s="215"/>
      <c r="TEP14" s="215"/>
      <c r="TEQ14" s="215"/>
      <c r="TER14" s="215"/>
      <c r="TES14" s="215"/>
      <c r="TET14" s="215"/>
      <c r="TEU14" s="215"/>
      <c r="TEV14" s="215"/>
      <c r="TEW14" s="215"/>
      <c r="TEX14" s="215"/>
      <c r="TEY14" s="215"/>
      <c r="TEZ14" s="215"/>
      <c r="TFA14" s="215"/>
      <c r="TFB14" s="215"/>
      <c r="TFC14" s="215"/>
      <c r="TFD14" s="215"/>
      <c r="TFE14" s="215"/>
      <c r="TFF14" s="215"/>
      <c r="TFG14" s="215"/>
      <c r="TFH14" s="215"/>
      <c r="TFI14" s="215"/>
      <c r="TFJ14" s="215"/>
      <c r="TFK14" s="215"/>
      <c r="TFL14" s="215"/>
      <c r="TFM14" s="215"/>
      <c r="TFN14" s="215"/>
      <c r="TFO14" s="215"/>
      <c r="TFP14" s="215"/>
      <c r="TFQ14" s="215"/>
      <c r="TFR14" s="215"/>
      <c r="TFS14" s="215"/>
      <c r="TFT14" s="215"/>
      <c r="TFU14" s="215"/>
      <c r="TFV14" s="215"/>
      <c r="TFW14" s="215"/>
      <c r="TFX14" s="215"/>
      <c r="TFY14" s="215"/>
      <c r="TFZ14" s="215"/>
      <c r="TGA14" s="215"/>
      <c r="TGB14" s="215"/>
      <c r="TGC14" s="215"/>
      <c r="TGD14" s="215"/>
      <c r="TGE14" s="215"/>
      <c r="TGF14" s="215"/>
      <c r="TGG14" s="215"/>
      <c r="TGH14" s="215"/>
      <c r="TGI14" s="215"/>
      <c r="TGJ14" s="215"/>
      <c r="TGK14" s="215"/>
      <c r="TGL14" s="215"/>
      <c r="TGM14" s="215"/>
      <c r="TGN14" s="215"/>
      <c r="TGO14" s="215"/>
      <c r="TGP14" s="215"/>
      <c r="TGQ14" s="215"/>
      <c r="TGR14" s="215"/>
      <c r="TGS14" s="215"/>
      <c r="TGT14" s="215"/>
      <c r="TGU14" s="215"/>
      <c r="TGV14" s="215"/>
      <c r="TGW14" s="215"/>
      <c r="TGX14" s="215"/>
      <c r="TGY14" s="215"/>
      <c r="TGZ14" s="215"/>
      <c r="THA14" s="215"/>
      <c r="THB14" s="215"/>
      <c r="THC14" s="215"/>
      <c r="THD14" s="215"/>
      <c r="THE14" s="215"/>
      <c r="THF14" s="215"/>
      <c r="THG14" s="215"/>
      <c r="THH14" s="215"/>
      <c r="THI14" s="215"/>
      <c r="THJ14" s="215"/>
      <c r="THK14" s="215"/>
      <c r="THL14" s="215"/>
      <c r="THM14" s="215"/>
      <c r="THN14" s="215"/>
      <c r="THO14" s="215"/>
      <c r="THP14" s="215"/>
      <c r="THQ14" s="215"/>
      <c r="THR14" s="215"/>
      <c r="THS14" s="215"/>
      <c r="THT14" s="215"/>
      <c r="THU14" s="215"/>
      <c r="THV14" s="215"/>
      <c r="THW14" s="215"/>
      <c r="THX14" s="215"/>
      <c r="THY14" s="215"/>
      <c r="THZ14" s="215"/>
      <c r="TIA14" s="215"/>
      <c r="TIB14" s="215"/>
      <c r="TIC14" s="215"/>
      <c r="TID14" s="215"/>
      <c r="TIE14" s="215"/>
      <c r="TIF14" s="215"/>
      <c r="TIG14" s="215"/>
      <c r="TIH14" s="215"/>
      <c r="TII14" s="215"/>
      <c r="TIJ14" s="215"/>
      <c r="TIK14" s="215"/>
      <c r="TIL14" s="215"/>
      <c r="TIM14" s="215"/>
      <c r="TIN14" s="215"/>
      <c r="TIO14" s="215"/>
      <c r="TIP14" s="215"/>
      <c r="TIQ14" s="215"/>
      <c r="TIR14" s="215"/>
      <c r="TIS14" s="215"/>
      <c r="TIT14" s="215"/>
      <c r="TIU14" s="215"/>
      <c r="TIV14" s="215"/>
      <c r="TIW14" s="215"/>
      <c r="TIX14" s="215"/>
      <c r="TIY14" s="215"/>
      <c r="TIZ14" s="215"/>
      <c r="TJA14" s="215"/>
      <c r="TJB14" s="215"/>
      <c r="TJC14" s="215"/>
      <c r="TJD14" s="215"/>
      <c r="TJE14" s="215"/>
      <c r="TJF14" s="215"/>
      <c r="TJG14" s="215"/>
      <c r="TJH14" s="215"/>
      <c r="TJI14" s="215"/>
      <c r="TJJ14" s="215"/>
      <c r="TJK14" s="215"/>
      <c r="TJL14" s="215"/>
      <c r="TJM14" s="215"/>
      <c r="TJN14" s="215"/>
      <c r="TJO14" s="215"/>
      <c r="TJP14" s="215"/>
      <c r="TJQ14" s="215"/>
      <c r="TJR14" s="215"/>
      <c r="TJS14" s="215"/>
      <c r="TJT14" s="215"/>
      <c r="TJU14" s="215"/>
      <c r="TJV14" s="215"/>
      <c r="TJW14" s="215"/>
      <c r="TJX14" s="215"/>
      <c r="TJY14" s="215"/>
      <c r="TJZ14" s="215"/>
      <c r="TKA14" s="215"/>
      <c r="TKB14" s="215"/>
      <c r="TKC14" s="215"/>
      <c r="TKD14" s="215"/>
      <c r="TKE14" s="215"/>
      <c r="TKF14" s="215"/>
      <c r="TKG14" s="215"/>
      <c r="TKH14" s="215"/>
      <c r="TKI14" s="215"/>
      <c r="TKJ14" s="215"/>
      <c r="TKK14" s="215"/>
      <c r="TKL14" s="215"/>
      <c r="TKM14" s="215"/>
      <c r="TKN14" s="215"/>
      <c r="TKO14" s="215"/>
      <c r="TKP14" s="215"/>
      <c r="TKQ14" s="215"/>
      <c r="TKR14" s="215"/>
      <c r="TKS14" s="215"/>
      <c r="TKT14" s="215"/>
      <c r="TKU14" s="215"/>
      <c r="TKV14" s="215"/>
      <c r="TKW14" s="215"/>
      <c r="TKX14" s="215"/>
      <c r="TKY14" s="215"/>
      <c r="TKZ14" s="215"/>
      <c r="TLA14" s="215"/>
      <c r="TLB14" s="215"/>
      <c r="TLC14" s="215"/>
      <c r="TLD14" s="215"/>
      <c r="TLE14" s="215"/>
      <c r="TLF14" s="215"/>
      <c r="TLG14" s="215"/>
      <c r="TLH14" s="215"/>
      <c r="TLI14" s="215"/>
      <c r="TLJ14" s="215"/>
      <c r="TLK14" s="215"/>
      <c r="TLL14" s="215"/>
      <c r="TLM14" s="215"/>
      <c r="TLN14" s="215"/>
      <c r="TLO14" s="215"/>
      <c r="TLP14" s="215"/>
      <c r="TLQ14" s="215"/>
      <c r="TLR14" s="215"/>
      <c r="TLS14" s="215"/>
      <c r="TLT14" s="215"/>
      <c r="TLU14" s="215"/>
      <c r="TLV14" s="215"/>
      <c r="TLW14" s="215"/>
      <c r="TLX14" s="215"/>
      <c r="TLY14" s="215"/>
      <c r="TLZ14" s="215"/>
      <c r="TMA14" s="215"/>
      <c r="TMB14" s="215"/>
      <c r="TMC14" s="215"/>
      <c r="TMD14" s="215"/>
      <c r="TME14" s="215"/>
      <c r="TMF14" s="215"/>
      <c r="TMG14" s="215"/>
      <c r="TMH14" s="215"/>
      <c r="TMI14" s="215"/>
      <c r="TMJ14" s="215"/>
      <c r="TMK14" s="215"/>
      <c r="TML14" s="215"/>
      <c r="TMM14" s="215"/>
      <c r="TMN14" s="215"/>
      <c r="TMO14" s="215"/>
      <c r="TMP14" s="215"/>
      <c r="TMQ14" s="215"/>
      <c r="TMR14" s="215"/>
      <c r="TMS14" s="215"/>
      <c r="TMT14" s="215"/>
      <c r="TMU14" s="215"/>
      <c r="TMV14" s="215"/>
      <c r="TMW14" s="215"/>
      <c r="TMX14" s="215"/>
      <c r="TMY14" s="215"/>
      <c r="TMZ14" s="215"/>
      <c r="TNA14" s="215"/>
      <c r="TNB14" s="215"/>
      <c r="TNC14" s="215"/>
      <c r="TND14" s="215"/>
      <c r="TNE14" s="215"/>
      <c r="TNF14" s="215"/>
      <c r="TNG14" s="215"/>
      <c r="TNH14" s="215"/>
      <c r="TNI14" s="215"/>
      <c r="TNJ14" s="215"/>
      <c r="TNK14" s="215"/>
      <c r="TNL14" s="215"/>
      <c r="TNM14" s="215"/>
      <c r="TNN14" s="215"/>
      <c r="TNO14" s="215"/>
      <c r="TNP14" s="215"/>
      <c r="TNQ14" s="215"/>
      <c r="TNR14" s="215"/>
      <c r="TNS14" s="215"/>
      <c r="TNT14" s="215"/>
      <c r="TNU14" s="215"/>
      <c r="TNV14" s="215"/>
      <c r="TNW14" s="215"/>
      <c r="TNX14" s="215"/>
      <c r="TNY14" s="215"/>
      <c r="TNZ14" s="215"/>
      <c r="TOA14" s="215"/>
      <c r="TOB14" s="215"/>
      <c r="TOC14" s="215"/>
      <c r="TOD14" s="215"/>
      <c r="TOE14" s="215"/>
      <c r="TOF14" s="215"/>
      <c r="TOG14" s="215"/>
      <c r="TOH14" s="215"/>
      <c r="TOI14" s="215"/>
      <c r="TOJ14" s="215"/>
      <c r="TOK14" s="215"/>
      <c r="TOL14" s="215"/>
      <c r="TOM14" s="215"/>
      <c r="TON14" s="215"/>
      <c r="TOO14" s="215"/>
      <c r="TOP14" s="215"/>
      <c r="TOQ14" s="215"/>
      <c r="TOR14" s="215"/>
      <c r="TOS14" s="215"/>
      <c r="TOT14" s="215"/>
      <c r="TOU14" s="215"/>
      <c r="TOV14" s="215"/>
      <c r="TOW14" s="215"/>
      <c r="TOX14" s="215"/>
      <c r="TOY14" s="215"/>
      <c r="TOZ14" s="215"/>
      <c r="TPA14" s="215"/>
      <c r="TPB14" s="215"/>
      <c r="TPC14" s="215"/>
      <c r="TPD14" s="215"/>
      <c r="TPE14" s="215"/>
      <c r="TPF14" s="215"/>
      <c r="TPG14" s="215"/>
      <c r="TPH14" s="215"/>
      <c r="TPI14" s="215"/>
      <c r="TPJ14" s="215"/>
      <c r="TPK14" s="215"/>
      <c r="TPL14" s="215"/>
      <c r="TPM14" s="215"/>
      <c r="TPN14" s="215"/>
      <c r="TPO14" s="215"/>
      <c r="TPP14" s="215"/>
      <c r="TPQ14" s="215"/>
      <c r="TPR14" s="215"/>
      <c r="TPS14" s="215"/>
      <c r="TPT14" s="215"/>
      <c r="TPU14" s="215"/>
      <c r="TPV14" s="215"/>
      <c r="TPW14" s="215"/>
      <c r="TPX14" s="215"/>
      <c r="TPY14" s="215"/>
      <c r="TPZ14" s="215"/>
      <c r="TQA14" s="215"/>
      <c r="TQB14" s="215"/>
      <c r="TQC14" s="215"/>
      <c r="TQD14" s="215"/>
      <c r="TQE14" s="215"/>
      <c r="TQF14" s="215"/>
      <c r="TQG14" s="215"/>
      <c r="TQH14" s="215"/>
      <c r="TQI14" s="215"/>
      <c r="TQJ14" s="215"/>
      <c r="TQK14" s="215"/>
      <c r="TQL14" s="215"/>
      <c r="TQM14" s="215"/>
      <c r="TQN14" s="215"/>
      <c r="TQO14" s="215"/>
      <c r="TQP14" s="215"/>
      <c r="TQQ14" s="215"/>
      <c r="TQR14" s="215"/>
      <c r="TQS14" s="215"/>
      <c r="TQT14" s="215"/>
      <c r="TQU14" s="215"/>
      <c r="TQV14" s="215"/>
      <c r="TQW14" s="215"/>
      <c r="TQX14" s="215"/>
      <c r="TQY14" s="215"/>
      <c r="TQZ14" s="215"/>
      <c r="TRA14" s="215"/>
      <c r="TRB14" s="215"/>
      <c r="TRC14" s="215"/>
      <c r="TRD14" s="215"/>
      <c r="TRE14" s="215"/>
      <c r="TRF14" s="215"/>
      <c r="TRG14" s="215"/>
      <c r="TRH14" s="215"/>
      <c r="TRI14" s="215"/>
      <c r="TRJ14" s="215"/>
      <c r="TRK14" s="215"/>
      <c r="TRL14" s="215"/>
      <c r="TRM14" s="215"/>
      <c r="TRN14" s="215"/>
      <c r="TRO14" s="215"/>
      <c r="TRP14" s="215"/>
      <c r="TRQ14" s="215"/>
      <c r="TRR14" s="215"/>
      <c r="TRS14" s="215"/>
      <c r="TRT14" s="215"/>
      <c r="TRU14" s="215"/>
      <c r="TRV14" s="215"/>
      <c r="TRW14" s="215"/>
      <c r="TRX14" s="215"/>
      <c r="TRY14" s="215"/>
      <c r="TRZ14" s="215"/>
      <c r="TSA14" s="215"/>
      <c r="TSB14" s="215"/>
      <c r="TSC14" s="215"/>
      <c r="TSD14" s="215"/>
      <c r="TSE14" s="215"/>
      <c r="TSF14" s="215"/>
      <c r="TSG14" s="215"/>
      <c r="TSH14" s="215"/>
      <c r="TSI14" s="215"/>
      <c r="TSJ14" s="215"/>
      <c r="TSK14" s="215"/>
      <c r="TSL14" s="215"/>
      <c r="TSM14" s="215"/>
      <c r="TSN14" s="215"/>
      <c r="TSO14" s="215"/>
      <c r="TSP14" s="215"/>
      <c r="TSQ14" s="215"/>
      <c r="TSR14" s="215"/>
      <c r="TSS14" s="215"/>
      <c r="TST14" s="215"/>
      <c r="TSU14" s="215"/>
      <c r="TSV14" s="215"/>
      <c r="TSW14" s="215"/>
      <c r="TSX14" s="215"/>
      <c r="TSY14" s="215"/>
      <c r="TSZ14" s="215"/>
      <c r="TTA14" s="215"/>
      <c r="TTB14" s="215"/>
      <c r="TTC14" s="215"/>
      <c r="TTD14" s="215"/>
      <c r="TTE14" s="215"/>
      <c r="TTF14" s="215"/>
      <c r="TTG14" s="215"/>
      <c r="TTH14" s="215"/>
      <c r="TTI14" s="215"/>
      <c r="TTJ14" s="215"/>
      <c r="TTK14" s="215"/>
      <c r="TTL14" s="215"/>
      <c r="TTM14" s="215"/>
      <c r="TTN14" s="215"/>
      <c r="TTO14" s="215"/>
      <c r="TTP14" s="215"/>
      <c r="TTQ14" s="215"/>
      <c r="TTR14" s="215"/>
      <c r="TTS14" s="215"/>
      <c r="TTT14" s="215"/>
      <c r="TTU14" s="215"/>
      <c r="TTV14" s="215"/>
      <c r="TTW14" s="215"/>
      <c r="TTX14" s="215"/>
      <c r="TTY14" s="215"/>
      <c r="TTZ14" s="215"/>
      <c r="TUA14" s="215"/>
      <c r="TUB14" s="215"/>
      <c r="TUC14" s="215"/>
      <c r="TUD14" s="215"/>
      <c r="TUE14" s="215"/>
      <c r="TUF14" s="215"/>
      <c r="TUG14" s="215"/>
      <c r="TUH14" s="215"/>
      <c r="TUI14" s="215"/>
      <c r="TUJ14" s="215"/>
      <c r="TUK14" s="215"/>
      <c r="TUL14" s="215"/>
      <c r="TUM14" s="215"/>
      <c r="TUN14" s="215"/>
      <c r="TUO14" s="215"/>
      <c r="TUP14" s="215"/>
      <c r="TUQ14" s="215"/>
      <c r="TUR14" s="215"/>
      <c r="TUS14" s="215"/>
      <c r="TUT14" s="215"/>
      <c r="TUU14" s="215"/>
      <c r="TUV14" s="215"/>
      <c r="TUW14" s="215"/>
      <c r="TUX14" s="215"/>
      <c r="TUY14" s="215"/>
      <c r="TUZ14" s="215"/>
      <c r="TVA14" s="215"/>
      <c r="TVB14" s="215"/>
      <c r="TVC14" s="215"/>
      <c r="TVD14" s="215"/>
      <c r="TVE14" s="215"/>
      <c r="TVF14" s="215"/>
      <c r="TVG14" s="215"/>
      <c r="TVH14" s="215"/>
      <c r="TVI14" s="215"/>
      <c r="TVJ14" s="215"/>
      <c r="TVK14" s="215"/>
      <c r="TVL14" s="215"/>
      <c r="TVM14" s="215"/>
      <c r="TVN14" s="215"/>
      <c r="TVO14" s="215"/>
      <c r="TVP14" s="215"/>
      <c r="TVQ14" s="215"/>
      <c r="TVR14" s="215"/>
      <c r="TVS14" s="215"/>
      <c r="TVT14" s="215"/>
      <c r="TVU14" s="215"/>
      <c r="TVV14" s="215"/>
      <c r="TVW14" s="215"/>
      <c r="TVX14" s="215"/>
      <c r="TVY14" s="215"/>
      <c r="TVZ14" s="215"/>
      <c r="TWA14" s="215"/>
      <c r="TWB14" s="215"/>
      <c r="TWC14" s="215"/>
      <c r="TWD14" s="215"/>
      <c r="TWE14" s="215"/>
      <c r="TWF14" s="215"/>
      <c r="TWG14" s="215"/>
      <c r="TWH14" s="215"/>
      <c r="TWI14" s="215"/>
      <c r="TWJ14" s="215"/>
      <c r="TWK14" s="215"/>
      <c r="TWL14" s="215"/>
      <c r="TWM14" s="215"/>
      <c r="TWN14" s="215"/>
      <c r="TWO14" s="215"/>
      <c r="TWP14" s="215"/>
      <c r="TWQ14" s="215"/>
      <c r="TWR14" s="215"/>
      <c r="TWS14" s="215"/>
      <c r="TWT14" s="215"/>
      <c r="TWU14" s="215"/>
      <c r="TWV14" s="215"/>
      <c r="TWW14" s="215"/>
      <c r="TWX14" s="215"/>
      <c r="TWY14" s="215"/>
      <c r="TWZ14" s="215"/>
      <c r="TXA14" s="215"/>
      <c r="TXB14" s="215"/>
      <c r="TXC14" s="215"/>
      <c r="TXD14" s="215"/>
      <c r="TXE14" s="215"/>
      <c r="TXF14" s="215"/>
      <c r="TXG14" s="215"/>
      <c r="TXH14" s="215"/>
      <c r="TXI14" s="215"/>
      <c r="TXJ14" s="215"/>
      <c r="TXK14" s="215"/>
      <c r="TXL14" s="215"/>
      <c r="TXM14" s="215"/>
      <c r="TXN14" s="215"/>
      <c r="TXO14" s="215"/>
      <c r="TXP14" s="215"/>
      <c r="TXQ14" s="215"/>
      <c r="TXR14" s="215"/>
      <c r="TXS14" s="215"/>
      <c r="TXT14" s="215"/>
      <c r="TXU14" s="215"/>
      <c r="TXV14" s="215"/>
      <c r="TXW14" s="215"/>
      <c r="TXX14" s="215"/>
      <c r="TXY14" s="215"/>
      <c r="TXZ14" s="215"/>
      <c r="TYA14" s="215"/>
      <c r="TYB14" s="215"/>
      <c r="TYC14" s="215"/>
      <c r="TYD14" s="215"/>
      <c r="TYE14" s="215"/>
      <c r="TYF14" s="215"/>
      <c r="TYG14" s="215"/>
      <c r="TYH14" s="215"/>
      <c r="TYI14" s="215"/>
      <c r="TYJ14" s="215"/>
      <c r="TYK14" s="215"/>
      <c r="TYL14" s="215"/>
      <c r="TYM14" s="215"/>
      <c r="TYN14" s="215"/>
      <c r="TYO14" s="215"/>
      <c r="TYP14" s="215"/>
      <c r="TYQ14" s="215"/>
      <c r="TYR14" s="215"/>
      <c r="TYS14" s="215"/>
      <c r="TYT14" s="215"/>
      <c r="TYU14" s="215"/>
      <c r="TYV14" s="215"/>
      <c r="TYW14" s="215"/>
      <c r="TYX14" s="215"/>
      <c r="TYY14" s="215"/>
      <c r="TYZ14" s="215"/>
      <c r="TZA14" s="215"/>
      <c r="TZB14" s="215"/>
      <c r="TZC14" s="215"/>
      <c r="TZD14" s="215"/>
      <c r="TZE14" s="215"/>
      <c r="TZF14" s="215"/>
      <c r="TZG14" s="215"/>
      <c r="TZH14" s="215"/>
      <c r="TZI14" s="215"/>
      <c r="TZJ14" s="215"/>
      <c r="TZK14" s="215"/>
      <c r="TZL14" s="215"/>
      <c r="TZM14" s="215"/>
      <c r="TZN14" s="215"/>
      <c r="TZO14" s="215"/>
      <c r="TZP14" s="215"/>
      <c r="TZQ14" s="215"/>
      <c r="TZR14" s="215"/>
      <c r="TZS14" s="215"/>
      <c r="TZT14" s="215"/>
      <c r="TZU14" s="215"/>
      <c r="TZV14" s="215"/>
      <c r="TZW14" s="215"/>
      <c r="TZX14" s="215"/>
      <c r="TZY14" s="215"/>
      <c r="TZZ14" s="215"/>
      <c r="UAA14" s="215"/>
      <c r="UAB14" s="215"/>
      <c r="UAC14" s="215"/>
      <c r="UAD14" s="215"/>
      <c r="UAE14" s="215"/>
      <c r="UAF14" s="215"/>
      <c r="UAG14" s="215"/>
      <c r="UAH14" s="215"/>
      <c r="UAI14" s="215"/>
      <c r="UAJ14" s="215"/>
      <c r="UAK14" s="215"/>
      <c r="UAL14" s="215"/>
      <c r="UAM14" s="215"/>
      <c r="UAN14" s="215"/>
      <c r="UAO14" s="215"/>
      <c r="UAP14" s="215"/>
      <c r="UAQ14" s="215"/>
      <c r="UAR14" s="215"/>
      <c r="UAS14" s="215"/>
      <c r="UAT14" s="215"/>
      <c r="UAU14" s="215"/>
      <c r="UAV14" s="215"/>
      <c r="UAW14" s="215"/>
      <c r="UAX14" s="215"/>
      <c r="UAY14" s="215"/>
      <c r="UAZ14" s="215"/>
      <c r="UBA14" s="215"/>
      <c r="UBB14" s="215"/>
      <c r="UBC14" s="215"/>
      <c r="UBD14" s="215"/>
      <c r="UBE14" s="215"/>
      <c r="UBF14" s="215"/>
      <c r="UBG14" s="215"/>
      <c r="UBH14" s="215"/>
      <c r="UBI14" s="215"/>
      <c r="UBJ14" s="215"/>
      <c r="UBK14" s="215"/>
      <c r="UBL14" s="215"/>
      <c r="UBM14" s="215"/>
      <c r="UBN14" s="215"/>
      <c r="UBO14" s="215"/>
      <c r="UBP14" s="215"/>
      <c r="UBQ14" s="215"/>
      <c r="UBR14" s="215"/>
      <c r="UBS14" s="215"/>
      <c r="UBT14" s="215"/>
      <c r="UBU14" s="215"/>
      <c r="UBV14" s="215"/>
      <c r="UBW14" s="215"/>
      <c r="UBX14" s="215"/>
      <c r="UBY14" s="215"/>
      <c r="UBZ14" s="215"/>
      <c r="UCA14" s="215"/>
      <c r="UCB14" s="215"/>
      <c r="UCC14" s="215"/>
      <c r="UCD14" s="215"/>
      <c r="UCE14" s="215"/>
      <c r="UCF14" s="215"/>
      <c r="UCG14" s="215"/>
      <c r="UCH14" s="215"/>
      <c r="UCI14" s="215"/>
      <c r="UCJ14" s="215"/>
      <c r="UCK14" s="215"/>
      <c r="UCL14" s="215"/>
      <c r="UCM14" s="215"/>
      <c r="UCN14" s="215"/>
      <c r="UCO14" s="215"/>
      <c r="UCP14" s="215"/>
      <c r="UCQ14" s="215"/>
      <c r="UCR14" s="215"/>
      <c r="UCS14" s="215"/>
      <c r="UCT14" s="215"/>
      <c r="UCU14" s="215"/>
      <c r="UCV14" s="215"/>
      <c r="UCW14" s="215"/>
      <c r="UCX14" s="215"/>
      <c r="UCY14" s="215"/>
      <c r="UCZ14" s="215"/>
      <c r="UDA14" s="215"/>
      <c r="UDB14" s="215"/>
      <c r="UDC14" s="215"/>
      <c r="UDD14" s="215"/>
      <c r="UDE14" s="215"/>
      <c r="UDF14" s="215"/>
      <c r="UDG14" s="215"/>
      <c r="UDH14" s="215"/>
      <c r="UDI14" s="215"/>
      <c r="UDJ14" s="215"/>
      <c r="UDK14" s="215"/>
      <c r="UDL14" s="215"/>
      <c r="UDM14" s="215"/>
      <c r="UDN14" s="215"/>
      <c r="UDO14" s="215"/>
      <c r="UDP14" s="215"/>
      <c r="UDQ14" s="215"/>
      <c r="UDR14" s="215"/>
      <c r="UDS14" s="215"/>
      <c r="UDT14" s="215"/>
      <c r="UDU14" s="215"/>
      <c r="UDV14" s="215"/>
      <c r="UDW14" s="215"/>
      <c r="UDX14" s="215"/>
      <c r="UDY14" s="215"/>
      <c r="UDZ14" s="215"/>
      <c r="UEA14" s="215"/>
      <c r="UEB14" s="215"/>
      <c r="UEC14" s="215"/>
      <c r="UED14" s="215"/>
      <c r="UEE14" s="215"/>
      <c r="UEF14" s="215"/>
      <c r="UEG14" s="215"/>
      <c r="UEH14" s="215"/>
      <c r="UEI14" s="215"/>
      <c r="UEJ14" s="215"/>
      <c r="UEK14" s="215"/>
      <c r="UEL14" s="215"/>
      <c r="UEM14" s="215"/>
      <c r="UEN14" s="215"/>
      <c r="UEO14" s="215"/>
      <c r="UEP14" s="215"/>
      <c r="UEQ14" s="215"/>
      <c r="UER14" s="215"/>
      <c r="UES14" s="215"/>
      <c r="UET14" s="215"/>
      <c r="UEU14" s="215"/>
      <c r="UEV14" s="215"/>
      <c r="UEW14" s="215"/>
      <c r="UEX14" s="215"/>
      <c r="UEY14" s="215"/>
      <c r="UEZ14" s="215"/>
      <c r="UFA14" s="215"/>
      <c r="UFB14" s="215"/>
      <c r="UFC14" s="215"/>
      <c r="UFD14" s="215"/>
      <c r="UFE14" s="215"/>
      <c r="UFF14" s="215"/>
      <c r="UFG14" s="215"/>
      <c r="UFH14" s="215"/>
      <c r="UFI14" s="215"/>
      <c r="UFJ14" s="215"/>
      <c r="UFK14" s="215"/>
      <c r="UFL14" s="215"/>
      <c r="UFM14" s="215"/>
      <c r="UFN14" s="215"/>
      <c r="UFO14" s="215"/>
      <c r="UFP14" s="215"/>
      <c r="UFQ14" s="215"/>
      <c r="UFR14" s="215"/>
      <c r="UFS14" s="215"/>
      <c r="UFT14" s="215"/>
      <c r="UFU14" s="215"/>
      <c r="UFV14" s="215"/>
      <c r="UFW14" s="215"/>
      <c r="UFX14" s="215"/>
      <c r="UFY14" s="215"/>
      <c r="UFZ14" s="215"/>
      <c r="UGA14" s="215"/>
      <c r="UGB14" s="215"/>
      <c r="UGC14" s="215"/>
      <c r="UGD14" s="215"/>
      <c r="UGE14" s="215"/>
      <c r="UGF14" s="215"/>
      <c r="UGG14" s="215"/>
      <c r="UGH14" s="215"/>
      <c r="UGI14" s="215"/>
      <c r="UGJ14" s="215"/>
      <c r="UGK14" s="215"/>
      <c r="UGL14" s="215"/>
      <c r="UGM14" s="215"/>
      <c r="UGN14" s="215"/>
      <c r="UGO14" s="215"/>
      <c r="UGP14" s="215"/>
      <c r="UGQ14" s="215"/>
      <c r="UGR14" s="215"/>
      <c r="UGS14" s="215"/>
      <c r="UGT14" s="215"/>
      <c r="UGU14" s="215"/>
      <c r="UGV14" s="215"/>
      <c r="UGW14" s="215"/>
      <c r="UGX14" s="215"/>
      <c r="UGY14" s="215"/>
      <c r="UGZ14" s="215"/>
      <c r="UHA14" s="215"/>
      <c r="UHB14" s="215"/>
      <c r="UHC14" s="215"/>
      <c r="UHD14" s="215"/>
      <c r="UHE14" s="215"/>
      <c r="UHF14" s="215"/>
      <c r="UHG14" s="215"/>
      <c r="UHH14" s="215"/>
      <c r="UHI14" s="215"/>
      <c r="UHJ14" s="215"/>
      <c r="UHK14" s="215"/>
      <c r="UHL14" s="215"/>
      <c r="UHM14" s="215"/>
      <c r="UHN14" s="215"/>
      <c r="UHO14" s="215"/>
      <c r="UHP14" s="215"/>
      <c r="UHQ14" s="215"/>
      <c r="UHR14" s="215"/>
      <c r="UHS14" s="215"/>
      <c r="UHT14" s="215"/>
      <c r="UHU14" s="215"/>
      <c r="UHV14" s="215"/>
      <c r="UHW14" s="215"/>
      <c r="UHX14" s="215"/>
      <c r="UHY14" s="215"/>
      <c r="UHZ14" s="215"/>
      <c r="UIA14" s="215"/>
      <c r="UIB14" s="215"/>
      <c r="UIC14" s="215"/>
      <c r="UID14" s="215"/>
      <c r="UIE14" s="215"/>
      <c r="UIF14" s="215"/>
      <c r="UIG14" s="215"/>
      <c r="UIH14" s="215"/>
      <c r="UII14" s="215"/>
      <c r="UIJ14" s="215"/>
      <c r="UIK14" s="215"/>
      <c r="UIL14" s="215"/>
      <c r="UIM14" s="215"/>
      <c r="UIN14" s="215"/>
      <c r="UIO14" s="215"/>
      <c r="UIP14" s="215"/>
      <c r="UIQ14" s="215"/>
      <c r="UIR14" s="215"/>
      <c r="UIS14" s="215"/>
      <c r="UIT14" s="215"/>
      <c r="UIU14" s="215"/>
      <c r="UIV14" s="215"/>
      <c r="UIW14" s="215"/>
      <c r="UIX14" s="215"/>
      <c r="UIY14" s="215"/>
      <c r="UIZ14" s="215"/>
      <c r="UJA14" s="215"/>
      <c r="UJB14" s="215"/>
      <c r="UJC14" s="215"/>
      <c r="UJD14" s="215"/>
      <c r="UJE14" s="215"/>
      <c r="UJF14" s="215"/>
      <c r="UJG14" s="215"/>
      <c r="UJH14" s="215"/>
      <c r="UJI14" s="215"/>
      <c r="UJJ14" s="215"/>
      <c r="UJK14" s="215"/>
      <c r="UJL14" s="215"/>
      <c r="UJM14" s="215"/>
      <c r="UJN14" s="215"/>
      <c r="UJO14" s="215"/>
      <c r="UJP14" s="215"/>
      <c r="UJQ14" s="215"/>
      <c r="UJR14" s="215"/>
      <c r="UJS14" s="215"/>
      <c r="UJT14" s="215"/>
      <c r="UJU14" s="215"/>
      <c r="UJV14" s="215"/>
      <c r="UJW14" s="215"/>
      <c r="UJX14" s="215"/>
      <c r="UJY14" s="215"/>
      <c r="UJZ14" s="215"/>
      <c r="UKA14" s="215"/>
      <c r="UKB14" s="215"/>
      <c r="UKC14" s="215"/>
      <c r="UKD14" s="215"/>
      <c r="UKE14" s="215"/>
      <c r="UKF14" s="215"/>
      <c r="UKG14" s="215"/>
      <c r="UKH14" s="215"/>
      <c r="UKI14" s="215"/>
      <c r="UKJ14" s="215"/>
      <c r="UKK14" s="215"/>
      <c r="UKL14" s="215"/>
      <c r="UKM14" s="215"/>
      <c r="UKN14" s="215"/>
      <c r="UKO14" s="215"/>
      <c r="UKP14" s="215"/>
      <c r="UKQ14" s="215"/>
      <c r="UKR14" s="215"/>
      <c r="UKS14" s="215"/>
      <c r="UKT14" s="215"/>
      <c r="UKU14" s="215"/>
      <c r="UKV14" s="215"/>
      <c r="UKW14" s="215"/>
      <c r="UKX14" s="215"/>
      <c r="UKY14" s="215"/>
      <c r="UKZ14" s="215"/>
      <c r="ULA14" s="215"/>
      <c r="ULB14" s="215"/>
      <c r="ULC14" s="215"/>
      <c r="ULD14" s="215"/>
      <c r="ULE14" s="215"/>
      <c r="ULF14" s="215"/>
      <c r="ULG14" s="215"/>
      <c r="ULH14" s="215"/>
      <c r="ULI14" s="215"/>
      <c r="ULJ14" s="215"/>
      <c r="ULK14" s="215"/>
      <c r="ULL14" s="215"/>
      <c r="ULM14" s="215"/>
      <c r="ULN14" s="215"/>
      <c r="ULO14" s="215"/>
      <c r="ULP14" s="215"/>
      <c r="ULQ14" s="215"/>
      <c r="ULR14" s="215"/>
      <c r="ULS14" s="215"/>
      <c r="ULT14" s="215"/>
      <c r="ULU14" s="215"/>
      <c r="ULV14" s="215"/>
      <c r="ULW14" s="215"/>
      <c r="ULX14" s="215"/>
      <c r="ULY14" s="215"/>
      <c r="ULZ14" s="215"/>
      <c r="UMA14" s="215"/>
      <c r="UMB14" s="215"/>
      <c r="UMC14" s="215"/>
      <c r="UMD14" s="215"/>
      <c r="UME14" s="215"/>
      <c r="UMF14" s="215"/>
      <c r="UMG14" s="215"/>
      <c r="UMH14" s="215"/>
      <c r="UMI14" s="215"/>
      <c r="UMJ14" s="215"/>
      <c r="UMK14" s="215"/>
      <c r="UML14" s="215"/>
      <c r="UMM14" s="215"/>
      <c r="UMN14" s="215"/>
      <c r="UMO14" s="215"/>
      <c r="UMP14" s="215"/>
      <c r="UMQ14" s="215"/>
      <c r="UMR14" s="215"/>
      <c r="UMS14" s="215"/>
      <c r="UMT14" s="215"/>
      <c r="UMU14" s="215"/>
      <c r="UMV14" s="215"/>
      <c r="UMW14" s="215"/>
      <c r="UMX14" s="215"/>
      <c r="UMY14" s="215"/>
      <c r="UMZ14" s="215"/>
      <c r="UNA14" s="215"/>
      <c r="UNB14" s="215"/>
      <c r="UNC14" s="215"/>
      <c r="UND14" s="215"/>
      <c r="UNE14" s="215"/>
      <c r="UNF14" s="215"/>
      <c r="UNG14" s="215"/>
      <c r="UNH14" s="215"/>
      <c r="UNI14" s="215"/>
      <c r="UNJ14" s="215"/>
      <c r="UNK14" s="215"/>
      <c r="UNL14" s="215"/>
      <c r="UNM14" s="215"/>
      <c r="UNN14" s="215"/>
      <c r="UNO14" s="215"/>
      <c r="UNP14" s="215"/>
      <c r="UNQ14" s="215"/>
      <c r="UNR14" s="215"/>
      <c r="UNS14" s="215"/>
      <c r="UNT14" s="215"/>
      <c r="UNU14" s="215"/>
      <c r="UNV14" s="215"/>
      <c r="UNW14" s="215"/>
      <c r="UNX14" s="215"/>
      <c r="UNY14" s="215"/>
      <c r="UNZ14" s="215"/>
      <c r="UOA14" s="215"/>
      <c r="UOB14" s="215"/>
      <c r="UOC14" s="215"/>
      <c r="UOD14" s="215"/>
      <c r="UOE14" s="215"/>
      <c r="UOF14" s="215"/>
      <c r="UOG14" s="215"/>
      <c r="UOH14" s="215"/>
      <c r="UOI14" s="215"/>
      <c r="UOJ14" s="215"/>
      <c r="UOK14" s="215"/>
      <c r="UOL14" s="215"/>
      <c r="UOM14" s="215"/>
      <c r="UON14" s="215"/>
      <c r="UOO14" s="215"/>
      <c r="UOP14" s="215"/>
      <c r="UOQ14" s="215"/>
      <c r="UOR14" s="215"/>
      <c r="UOS14" s="215"/>
      <c r="UOT14" s="215"/>
      <c r="UOU14" s="215"/>
      <c r="UOV14" s="215"/>
      <c r="UOW14" s="215"/>
      <c r="UOX14" s="215"/>
      <c r="UOY14" s="215"/>
      <c r="UOZ14" s="215"/>
      <c r="UPA14" s="215"/>
      <c r="UPB14" s="215"/>
      <c r="UPC14" s="215"/>
      <c r="UPD14" s="215"/>
      <c r="UPE14" s="215"/>
      <c r="UPF14" s="215"/>
      <c r="UPG14" s="215"/>
      <c r="UPH14" s="215"/>
      <c r="UPI14" s="215"/>
      <c r="UPJ14" s="215"/>
      <c r="UPK14" s="215"/>
      <c r="UPL14" s="215"/>
      <c r="UPM14" s="215"/>
      <c r="UPN14" s="215"/>
      <c r="UPO14" s="215"/>
      <c r="UPP14" s="215"/>
      <c r="UPQ14" s="215"/>
      <c r="UPR14" s="215"/>
      <c r="UPS14" s="215"/>
      <c r="UPT14" s="215"/>
      <c r="UPU14" s="215"/>
      <c r="UPV14" s="215"/>
      <c r="UPW14" s="215"/>
      <c r="UPX14" s="215"/>
      <c r="UPY14" s="215"/>
      <c r="UPZ14" s="215"/>
      <c r="UQA14" s="215"/>
      <c r="UQB14" s="215"/>
      <c r="UQC14" s="215"/>
      <c r="UQD14" s="215"/>
      <c r="UQE14" s="215"/>
      <c r="UQF14" s="215"/>
      <c r="UQG14" s="215"/>
      <c r="UQH14" s="215"/>
      <c r="UQI14" s="215"/>
      <c r="UQJ14" s="215"/>
      <c r="UQK14" s="215"/>
      <c r="UQL14" s="215"/>
      <c r="UQM14" s="215"/>
      <c r="UQN14" s="215"/>
      <c r="UQO14" s="215"/>
      <c r="UQP14" s="215"/>
      <c r="UQQ14" s="215"/>
      <c r="UQR14" s="215"/>
      <c r="UQS14" s="215"/>
      <c r="UQT14" s="215"/>
      <c r="UQU14" s="215"/>
      <c r="UQV14" s="215"/>
      <c r="UQW14" s="215"/>
      <c r="UQX14" s="215"/>
      <c r="UQY14" s="215"/>
      <c r="UQZ14" s="215"/>
      <c r="URA14" s="215"/>
      <c r="URB14" s="215"/>
      <c r="URC14" s="215"/>
      <c r="URD14" s="215"/>
      <c r="URE14" s="215"/>
      <c r="URF14" s="215"/>
      <c r="URG14" s="215"/>
      <c r="URH14" s="215"/>
      <c r="URI14" s="215"/>
      <c r="URJ14" s="215"/>
      <c r="URK14" s="215"/>
      <c r="URL14" s="215"/>
      <c r="URM14" s="215"/>
      <c r="URN14" s="215"/>
      <c r="URO14" s="215"/>
      <c r="URP14" s="215"/>
      <c r="URQ14" s="215"/>
      <c r="URR14" s="215"/>
      <c r="URS14" s="215"/>
      <c r="URT14" s="215"/>
      <c r="URU14" s="215"/>
      <c r="URV14" s="215"/>
      <c r="URW14" s="215"/>
      <c r="URX14" s="215"/>
      <c r="URY14" s="215"/>
      <c r="URZ14" s="215"/>
      <c r="USA14" s="215"/>
      <c r="USB14" s="215"/>
      <c r="USC14" s="215"/>
      <c r="USD14" s="215"/>
      <c r="USE14" s="215"/>
      <c r="USF14" s="215"/>
      <c r="USG14" s="215"/>
      <c r="USH14" s="215"/>
      <c r="USI14" s="215"/>
      <c r="USJ14" s="215"/>
      <c r="USK14" s="215"/>
      <c r="USL14" s="215"/>
      <c r="USM14" s="215"/>
      <c r="USN14" s="215"/>
      <c r="USO14" s="215"/>
      <c r="USP14" s="215"/>
      <c r="USQ14" s="215"/>
      <c r="USR14" s="215"/>
      <c r="USS14" s="215"/>
      <c r="UST14" s="215"/>
      <c r="USU14" s="215"/>
      <c r="USV14" s="215"/>
      <c r="USW14" s="215"/>
      <c r="USX14" s="215"/>
      <c r="USY14" s="215"/>
      <c r="USZ14" s="215"/>
      <c r="UTA14" s="215"/>
      <c r="UTB14" s="215"/>
      <c r="UTC14" s="215"/>
      <c r="UTD14" s="215"/>
      <c r="UTE14" s="215"/>
      <c r="UTF14" s="215"/>
      <c r="UTG14" s="215"/>
      <c r="UTH14" s="215"/>
      <c r="UTI14" s="215"/>
      <c r="UTJ14" s="215"/>
      <c r="UTK14" s="215"/>
      <c r="UTL14" s="215"/>
      <c r="UTM14" s="215"/>
      <c r="UTN14" s="215"/>
      <c r="UTO14" s="215"/>
      <c r="UTP14" s="215"/>
      <c r="UTQ14" s="215"/>
      <c r="UTR14" s="215"/>
      <c r="UTS14" s="215"/>
      <c r="UTT14" s="215"/>
      <c r="UTU14" s="215"/>
      <c r="UTV14" s="215"/>
      <c r="UTW14" s="215"/>
      <c r="UTX14" s="215"/>
      <c r="UTY14" s="215"/>
      <c r="UTZ14" s="215"/>
      <c r="UUA14" s="215"/>
      <c r="UUB14" s="215"/>
      <c r="UUC14" s="215"/>
      <c r="UUD14" s="215"/>
      <c r="UUE14" s="215"/>
      <c r="UUF14" s="215"/>
      <c r="UUG14" s="215"/>
      <c r="UUH14" s="215"/>
      <c r="UUI14" s="215"/>
      <c r="UUJ14" s="215"/>
      <c r="UUK14" s="215"/>
      <c r="UUL14" s="215"/>
      <c r="UUM14" s="215"/>
      <c r="UUN14" s="215"/>
      <c r="UUO14" s="215"/>
      <c r="UUP14" s="215"/>
      <c r="UUQ14" s="215"/>
      <c r="UUR14" s="215"/>
      <c r="UUS14" s="215"/>
      <c r="UUT14" s="215"/>
      <c r="UUU14" s="215"/>
      <c r="UUV14" s="215"/>
      <c r="UUW14" s="215"/>
      <c r="UUX14" s="215"/>
      <c r="UUY14" s="215"/>
      <c r="UUZ14" s="215"/>
      <c r="UVA14" s="215"/>
      <c r="UVB14" s="215"/>
      <c r="UVC14" s="215"/>
      <c r="UVD14" s="215"/>
      <c r="UVE14" s="215"/>
      <c r="UVF14" s="215"/>
      <c r="UVG14" s="215"/>
      <c r="UVH14" s="215"/>
      <c r="UVI14" s="215"/>
      <c r="UVJ14" s="215"/>
      <c r="UVK14" s="215"/>
      <c r="UVL14" s="215"/>
      <c r="UVM14" s="215"/>
      <c r="UVN14" s="215"/>
      <c r="UVO14" s="215"/>
      <c r="UVP14" s="215"/>
      <c r="UVQ14" s="215"/>
      <c r="UVR14" s="215"/>
      <c r="UVS14" s="215"/>
      <c r="UVT14" s="215"/>
      <c r="UVU14" s="215"/>
      <c r="UVV14" s="215"/>
      <c r="UVW14" s="215"/>
      <c r="UVX14" s="215"/>
      <c r="UVY14" s="215"/>
      <c r="UVZ14" s="215"/>
      <c r="UWA14" s="215"/>
      <c r="UWB14" s="215"/>
      <c r="UWC14" s="215"/>
      <c r="UWD14" s="215"/>
      <c r="UWE14" s="215"/>
      <c r="UWF14" s="215"/>
      <c r="UWG14" s="215"/>
      <c r="UWH14" s="215"/>
      <c r="UWI14" s="215"/>
      <c r="UWJ14" s="215"/>
      <c r="UWK14" s="215"/>
      <c r="UWL14" s="215"/>
      <c r="UWM14" s="215"/>
      <c r="UWN14" s="215"/>
      <c r="UWO14" s="215"/>
      <c r="UWP14" s="215"/>
      <c r="UWQ14" s="215"/>
      <c r="UWR14" s="215"/>
      <c r="UWS14" s="215"/>
      <c r="UWT14" s="215"/>
      <c r="UWU14" s="215"/>
      <c r="UWV14" s="215"/>
      <c r="UWW14" s="215"/>
      <c r="UWX14" s="215"/>
      <c r="UWY14" s="215"/>
      <c r="UWZ14" s="215"/>
      <c r="UXA14" s="215"/>
      <c r="UXB14" s="215"/>
      <c r="UXC14" s="215"/>
      <c r="UXD14" s="215"/>
      <c r="UXE14" s="215"/>
      <c r="UXF14" s="215"/>
      <c r="UXG14" s="215"/>
      <c r="UXH14" s="215"/>
      <c r="UXI14" s="215"/>
      <c r="UXJ14" s="215"/>
      <c r="UXK14" s="215"/>
      <c r="UXL14" s="215"/>
      <c r="UXM14" s="215"/>
      <c r="UXN14" s="215"/>
      <c r="UXO14" s="215"/>
      <c r="UXP14" s="215"/>
      <c r="UXQ14" s="215"/>
      <c r="UXR14" s="215"/>
      <c r="UXS14" s="215"/>
      <c r="UXT14" s="215"/>
      <c r="UXU14" s="215"/>
      <c r="UXV14" s="215"/>
      <c r="UXW14" s="215"/>
      <c r="UXX14" s="215"/>
      <c r="UXY14" s="215"/>
      <c r="UXZ14" s="215"/>
      <c r="UYA14" s="215"/>
      <c r="UYB14" s="215"/>
      <c r="UYC14" s="215"/>
      <c r="UYD14" s="215"/>
      <c r="UYE14" s="215"/>
      <c r="UYF14" s="215"/>
      <c r="UYG14" s="215"/>
      <c r="UYH14" s="215"/>
      <c r="UYI14" s="215"/>
      <c r="UYJ14" s="215"/>
      <c r="UYK14" s="215"/>
      <c r="UYL14" s="215"/>
      <c r="UYM14" s="215"/>
      <c r="UYN14" s="215"/>
      <c r="UYO14" s="215"/>
      <c r="UYP14" s="215"/>
      <c r="UYQ14" s="215"/>
      <c r="UYR14" s="215"/>
      <c r="UYS14" s="215"/>
      <c r="UYT14" s="215"/>
      <c r="UYU14" s="215"/>
      <c r="UYV14" s="215"/>
      <c r="UYW14" s="215"/>
      <c r="UYX14" s="215"/>
      <c r="UYY14" s="215"/>
      <c r="UYZ14" s="215"/>
      <c r="UZA14" s="215"/>
      <c r="UZB14" s="215"/>
      <c r="UZC14" s="215"/>
      <c r="UZD14" s="215"/>
      <c r="UZE14" s="215"/>
      <c r="UZF14" s="215"/>
      <c r="UZG14" s="215"/>
      <c r="UZH14" s="215"/>
      <c r="UZI14" s="215"/>
      <c r="UZJ14" s="215"/>
      <c r="UZK14" s="215"/>
      <c r="UZL14" s="215"/>
      <c r="UZM14" s="215"/>
      <c r="UZN14" s="215"/>
      <c r="UZO14" s="215"/>
      <c r="UZP14" s="215"/>
      <c r="UZQ14" s="215"/>
      <c r="UZR14" s="215"/>
      <c r="UZS14" s="215"/>
      <c r="UZT14" s="215"/>
      <c r="UZU14" s="215"/>
      <c r="UZV14" s="215"/>
      <c r="UZW14" s="215"/>
      <c r="UZX14" s="215"/>
      <c r="UZY14" s="215"/>
      <c r="UZZ14" s="215"/>
      <c r="VAA14" s="215"/>
      <c r="VAB14" s="215"/>
      <c r="VAC14" s="215"/>
      <c r="VAD14" s="215"/>
      <c r="VAE14" s="215"/>
      <c r="VAF14" s="215"/>
      <c r="VAG14" s="215"/>
      <c r="VAH14" s="215"/>
      <c r="VAI14" s="215"/>
      <c r="VAJ14" s="215"/>
      <c r="VAK14" s="215"/>
      <c r="VAL14" s="215"/>
      <c r="VAM14" s="215"/>
      <c r="VAN14" s="215"/>
      <c r="VAO14" s="215"/>
      <c r="VAP14" s="215"/>
      <c r="VAQ14" s="215"/>
      <c r="VAR14" s="215"/>
      <c r="VAS14" s="215"/>
      <c r="VAT14" s="215"/>
      <c r="VAU14" s="215"/>
      <c r="VAV14" s="215"/>
      <c r="VAW14" s="215"/>
      <c r="VAX14" s="215"/>
      <c r="VAY14" s="215"/>
      <c r="VAZ14" s="215"/>
      <c r="VBA14" s="215"/>
      <c r="VBB14" s="215"/>
      <c r="VBC14" s="215"/>
      <c r="VBD14" s="215"/>
      <c r="VBE14" s="215"/>
      <c r="VBF14" s="215"/>
      <c r="VBG14" s="215"/>
      <c r="VBH14" s="215"/>
      <c r="VBI14" s="215"/>
      <c r="VBJ14" s="215"/>
      <c r="VBK14" s="215"/>
      <c r="VBL14" s="215"/>
      <c r="VBM14" s="215"/>
      <c r="VBN14" s="215"/>
      <c r="VBO14" s="215"/>
      <c r="VBP14" s="215"/>
      <c r="VBQ14" s="215"/>
      <c r="VBR14" s="215"/>
      <c r="VBS14" s="215"/>
      <c r="VBT14" s="215"/>
      <c r="VBU14" s="215"/>
      <c r="VBV14" s="215"/>
      <c r="VBW14" s="215"/>
      <c r="VBX14" s="215"/>
      <c r="VBY14" s="215"/>
      <c r="VBZ14" s="215"/>
      <c r="VCA14" s="215"/>
      <c r="VCB14" s="215"/>
      <c r="VCC14" s="215"/>
      <c r="VCD14" s="215"/>
      <c r="VCE14" s="215"/>
      <c r="VCF14" s="215"/>
      <c r="VCG14" s="215"/>
      <c r="VCH14" s="215"/>
      <c r="VCI14" s="215"/>
      <c r="VCJ14" s="215"/>
      <c r="VCK14" s="215"/>
      <c r="VCL14" s="215"/>
      <c r="VCM14" s="215"/>
      <c r="VCN14" s="215"/>
      <c r="VCO14" s="215"/>
      <c r="VCP14" s="215"/>
      <c r="VCQ14" s="215"/>
      <c r="VCR14" s="215"/>
      <c r="VCS14" s="215"/>
      <c r="VCT14" s="215"/>
      <c r="VCU14" s="215"/>
      <c r="VCV14" s="215"/>
      <c r="VCW14" s="215"/>
      <c r="VCX14" s="215"/>
      <c r="VCY14" s="215"/>
      <c r="VCZ14" s="215"/>
      <c r="VDA14" s="215"/>
      <c r="VDB14" s="215"/>
      <c r="VDC14" s="215"/>
      <c r="VDD14" s="215"/>
      <c r="VDE14" s="215"/>
      <c r="VDF14" s="215"/>
      <c r="VDG14" s="215"/>
      <c r="VDH14" s="215"/>
      <c r="VDI14" s="215"/>
      <c r="VDJ14" s="215"/>
      <c r="VDK14" s="215"/>
      <c r="VDL14" s="215"/>
      <c r="VDM14" s="215"/>
      <c r="VDN14" s="215"/>
      <c r="VDO14" s="215"/>
      <c r="VDP14" s="215"/>
      <c r="VDQ14" s="215"/>
      <c r="VDR14" s="215"/>
      <c r="VDS14" s="215"/>
      <c r="VDT14" s="215"/>
      <c r="VDU14" s="215"/>
      <c r="VDV14" s="215"/>
      <c r="VDW14" s="215"/>
      <c r="VDX14" s="215"/>
      <c r="VDY14" s="215"/>
      <c r="VDZ14" s="215"/>
      <c r="VEA14" s="215"/>
      <c r="VEB14" s="215"/>
      <c r="VEC14" s="215"/>
      <c r="VED14" s="215"/>
      <c r="VEE14" s="215"/>
      <c r="VEF14" s="215"/>
      <c r="VEG14" s="215"/>
      <c r="VEH14" s="215"/>
      <c r="VEI14" s="215"/>
      <c r="VEJ14" s="215"/>
      <c r="VEK14" s="215"/>
      <c r="VEL14" s="215"/>
      <c r="VEM14" s="215"/>
      <c r="VEN14" s="215"/>
      <c r="VEO14" s="215"/>
      <c r="VEP14" s="215"/>
      <c r="VEQ14" s="215"/>
      <c r="VER14" s="215"/>
      <c r="VES14" s="215"/>
      <c r="VET14" s="215"/>
      <c r="VEU14" s="215"/>
      <c r="VEV14" s="215"/>
      <c r="VEW14" s="215"/>
      <c r="VEX14" s="215"/>
      <c r="VEY14" s="215"/>
      <c r="VEZ14" s="215"/>
      <c r="VFA14" s="215"/>
      <c r="VFB14" s="215"/>
      <c r="VFC14" s="215"/>
      <c r="VFD14" s="215"/>
      <c r="VFE14" s="215"/>
      <c r="VFF14" s="215"/>
      <c r="VFG14" s="215"/>
      <c r="VFH14" s="215"/>
      <c r="VFI14" s="215"/>
      <c r="VFJ14" s="215"/>
      <c r="VFK14" s="215"/>
      <c r="VFL14" s="215"/>
      <c r="VFM14" s="215"/>
      <c r="VFN14" s="215"/>
      <c r="VFO14" s="215"/>
      <c r="VFP14" s="215"/>
      <c r="VFQ14" s="215"/>
      <c r="VFR14" s="215"/>
      <c r="VFS14" s="215"/>
      <c r="VFT14" s="215"/>
      <c r="VFU14" s="215"/>
      <c r="VFV14" s="215"/>
      <c r="VFW14" s="215"/>
      <c r="VFX14" s="215"/>
      <c r="VFY14" s="215"/>
      <c r="VFZ14" s="215"/>
      <c r="VGA14" s="215"/>
      <c r="VGB14" s="215"/>
      <c r="VGC14" s="215"/>
      <c r="VGD14" s="215"/>
      <c r="VGE14" s="215"/>
      <c r="VGF14" s="215"/>
      <c r="VGG14" s="215"/>
      <c r="VGH14" s="215"/>
      <c r="VGI14" s="215"/>
      <c r="VGJ14" s="215"/>
      <c r="VGK14" s="215"/>
      <c r="VGL14" s="215"/>
      <c r="VGM14" s="215"/>
      <c r="VGN14" s="215"/>
      <c r="VGO14" s="215"/>
      <c r="VGP14" s="215"/>
      <c r="VGQ14" s="215"/>
      <c r="VGR14" s="215"/>
      <c r="VGS14" s="215"/>
      <c r="VGT14" s="215"/>
      <c r="VGU14" s="215"/>
      <c r="VGV14" s="215"/>
      <c r="VGW14" s="215"/>
      <c r="VGX14" s="215"/>
      <c r="VGY14" s="215"/>
      <c r="VGZ14" s="215"/>
      <c r="VHA14" s="215"/>
      <c r="VHB14" s="215"/>
      <c r="VHC14" s="215"/>
      <c r="VHD14" s="215"/>
      <c r="VHE14" s="215"/>
      <c r="VHF14" s="215"/>
      <c r="VHG14" s="215"/>
      <c r="VHH14" s="215"/>
      <c r="VHI14" s="215"/>
      <c r="VHJ14" s="215"/>
      <c r="VHK14" s="215"/>
      <c r="VHL14" s="215"/>
      <c r="VHM14" s="215"/>
      <c r="VHN14" s="215"/>
      <c r="VHO14" s="215"/>
      <c r="VHP14" s="215"/>
      <c r="VHQ14" s="215"/>
      <c r="VHR14" s="215"/>
      <c r="VHS14" s="215"/>
      <c r="VHT14" s="215"/>
      <c r="VHU14" s="215"/>
      <c r="VHV14" s="215"/>
      <c r="VHW14" s="215"/>
      <c r="VHX14" s="215"/>
      <c r="VHY14" s="215"/>
      <c r="VHZ14" s="215"/>
      <c r="VIA14" s="215"/>
      <c r="VIB14" s="215"/>
      <c r="VIC14" s="215"/>
      <c r="VID14" s="215"/>
      <c r="VIE14" s="215"/>
      <c r="VIF14" s="215"/>
      <c r="VIG14" s="215"/>
      <c r="VIH14" s="215"/>
      <c r="VII14" s="215"/>
      <c r="VIJ14" s="215"/>
      <c r="VIK14" s="215"/>
      <c r="VIL14" s="215"/>
      <c r="VIM14" s="215"/>
      <c r="VIN14" s="215"/>
      <c r="VIO14" s="215"/>
      <c r="VIP14" s="215"/>
      <c r="VIQ14" s="215"/>
      <c r="VIR14" s="215"/>
      <c r="VIS14" s="215"/>
      <c r="VIT14" s="215"/>
      <c r="VIU14" s="215"/>
      <c r="VIV14" s="215"/>
      <c r="VIW14" s="215"/>
      <c r="VIX14" s="215"/>
      <c r="VIY14" s="215"/>
      <c r="VIZ14" s="215"/>
      <c r="VJA14" s="215"/>
      <c r="VJB14" s="215"/>
      <c r="VJC14" s="215"/>
      <c r="VJD14" s="215"/>
      <c r="VJE14" s="215"/>
      <c r="VJF14" s="215"/>
      <c r="VJG14" s="215"/>
      <c r="VJH14" s="215"/>
      <c r="VJI14" s="215"/>
      <c r="VJJ14" s="215"/>
      <c r="VJK14" s="215"/>
      <c r="VJL14" s="215"/>
      <c r="VJM14" s="215"/>
      <c r="VJN14" s="215"/>
      <c r="VJO14" s="215"/>
      <c r="VJP14" s="215"/>
      <c r="VJQ14" s="215"/>
      <c r="VJR14" s="215"/>
      <c r="VJS14" s="215"/>
      <c r="VJT14" s="215"/>
      <c r="VJU14" s="215"/>
      <c r="VJV14" s="215"/>
      <c r="VJW14" s="215"/>
      <c r="VJX14" s="215"/>
      <c r="VJY14" s="215"/>
      <c r="VJZ14" s="215"/>
      <c r="VKA14" s="215"/>
      <c r="VKB14" s="215"/>
      <c r="VKC14" s="215"/>
      <c r="VKD14" s="215"/>
      <c r="VKE14" s="215"/>
      <c r="VKF14" s="215"/>
      <c r="VKG14" s="215"/>
      <c r="VKH14" s="215"/>
      <c r="VKI14" s="215"/>
      <c r="VKJ14" s="215"/>
      <c r="VKK14" s="215"/>
      <c r="VKL14" s="215"/>
      <c r="VKM14" s="215"/>
      <c r="VKN14" s="215"/>
      <c r="VKO14" s="215"/>
      <c r="VKP14" s="215"/>
      <c r="VKQ14" s="215"/>
      <c r="VKR14" s="215"/>
      <c r="VKS14" s="215"/>
      <c r="VKT14" s="215"/>
      <c r="VKU14" s="215"/>
      <c r="VKV14" s="215"/>
      <c r="VKW14" s="215"/>
      <c r="VKX14" s="215"/>
      <c r="VKY14" s="215"/>
      <c r="VKZ14" s="215"/>
      <c r="VLA14" s="215"/>
      <c r="VLB14" s="215"/>
      <c r="VLC14" s="215"/>
      <c r="VLD14" s="215"/>
      <c r="VLE14" s="215"/>
      <c r="VLF14" s="215"/>
      <c r="VLG14" s="215"/>
      <c r="VLH14" s="215"/>
      <c r="VLI14" s="215"/>
      <c r="VLJ14" s="215"/>
      <c r="VLK14" s="215"/>
      <c r="VLL14" s="215"/>
      <c r="VLM14" s="215"/>
      <c r="VLN14" s="215"/>
      <c r="VLO14" s="215"/>
      <c r="VLP14" s="215"/>
      <c r="VLQ14" s="215"/>
      <c r="VLR14" s="215"/>
      <c r="VLS14" s="215"/>
      <c r="VLT14" s="215"/>
      <c r="VLU14" s="215"/>
      <c r="VLV14" s="215"/>
      <c r="VLW14" s="215"/>
      <c r="VLX14" s="215"/>
      <c r="VLY14" s="215"/>
      <c r="VLZ14" s="215"/>
      <c r="VMA14" s="215"/>
      <c r="VMB14" s="215"/>
      <c r="VMC14" s="215"/>
      <c r="VMD14" s="215"/>
      <c r="VME14" s="215"/>
      <c r="VMF14" s="215"/>
      <c r="VMG14" s="215"/>
      <c r="VMH14" s="215"/>
      <c r="VMI14" s="215"/>
      <c r="VMJ14" s="215"/>
      <c r="VMK14" s="215"/>
      <c r="VML14" s="215"/>
      <c r="VMM14" s="215"/>
      <c r="VMN14" s="215"/>
      <c r="VMO14" s="215"/>
      <c r="VMP14" s="215"/>
      <c r="VMQ14" s="215"/>
      <c r="VMR14" s="215"/>
      <c r="VMS14" s="215"/>
      <c r="VMT14" s="215"/>
      <c r="VMU14" s="215"/>
      <c r="VMV14" s="215"/>
      <c r="VMW14" s="215"/>
      <c r="VMX14" s="215"/>
      <c r="VMY14" s="215"/>
      <c r="VMZ14" s="215"/>
      <c r="VNA14" s="215"/>
      <c r="VNB14" s="215"/>
      <c r="VNC14" s="215"/>
      <c r="VND14" s="215"/>
      <c r="VNE14" s="215"/>
      <c r="VNF14" s="215"/>
      <c r="VNG14" s="215"/>
      <c r="VNH14" s="215"/>
      <c r="VNI14" s="215"/>
      <c r="VNJ14" s="215"/>
      <c r="VNK14" s="215"/>
      <c r="VNL14" s="215"/>
      <c r="VNM14" s="215"/>
      <c r="VNN14" s="215"/>
      <c r="VNO14" s="215"/>
      <c r="VNP14" s="215"/>
      <c r="VNQ14" s="215"/>
      <c r="VNR14" s="215"/>
      <c r="VNS14" s="215"/>
      <c r="VNT14" s="215"/>
      <c r="VNU14" s="215"/>
      <c r="VNV14" s="215"/>
      <c r="VNW14" s="215"/>
      <c r="VNX14" s="215"/>
      <c r="VNY14" s="215"/>
      <c r="VNZ14" s="215"/>
      <c r="VOA14" s="215"/>
      <c r="VOB14" s="215"/>
      <c r="VOC14" s="215"/>
      <c r="VOD14" s="215"/>
      <c r="VOE14" s="215"/>
      <c r="VOF14" s="215"/>
      <c r="VOG14" s="215"/>
      <c r="VOH14" s="215"/>
      <c r="VOI14" s="215"/>
      <c r="VOJ14" s="215"/>
      <c r="VOK14" s="215"/>
      <c r="VOL14" s="215"/>
      <c r="VOM14" s="215"/>
      <c r="VON14" s="215"/>
      <c r="VOO14" s="215"/>
      <c r="VOP14" s="215"/>
      <c r="VOQ14" s="215"/>
      <c r="VOR14" s="215"/>
      <c r="VOS14" s="215"/>
      <c r="VOT14" s="215"/>
      <c r="VOU14" s="215"/>
      <c r="VOV14" s="215"/>
      <c r="VOW14" s="215"/>
      <c r="VOX14" s="215"/>
      <c r="VOY14" s="215"/>
      <c r="VOZ14" s="215"/>
      <c r="VPA14" s="215"/>
      <c r="VPB14" s="215"/>
      <c r="VPC14" s="215"/>
      <c r="VPD14" s="215"/>
      <c r="VPE14" s="215"/>
      <c r="VPF14" s="215"/>
      <c r="VPG14" s="215"/>
      <c r="VPH14" s="215"/>
      <c r="VPI14" s="215"/>
      <c r="VPJ14" s="215"/>
      <c r="VPK14" s="215"/>
      <c r="VPL14" s="215"/>
      <c r="VPM14" s="215"/>
      <c r="VPN14" s="215"/>
      <c r="VPO14" s="215"/>
      <c r="VPP14" s="215"/>
      <c r="VPQ14" s="215"/>
      <c r="VPR14" s="215"/>
      <c r="VPS14" s="215"/>
      <c r="VPT14" s="215"/>
      <c r="VPU14" s="215"/>
      <c r="VPV14" s="215"/>
      <c r="VPW14" s="215"/>
      <c r="VPX14" s="215"/>
      <c r="VPY14" s="215"/>
      <c r="VPZ14" s="215"/>
      <c r="VQA14" s="215"/>
      <c r="VQB14" s="215"/>
      <c r="VQC14" s="215"/>
      <c r="VQD14" s="215"/>
      <c r="VQE14" s="215"/>
      <c r="VQF14" s="215"/>
      <c r="VQG14" s="215"/>
      <c r="VQH14" s="215"/>
      <c r="VQI14" s="215"/>
      <c r="VQJ14" s="215"/>
      <c r="VQK14" s="215"/>
      <c r="VQL14" s="215"/>
      <c r="VQM14" s="215"/>
      <c r="VQN14" s="215"/>
      <c r="VQO14" s="215"/>
      <c r="VQP14" s="215"/>
      <c r="VQQ14" s="215"/>
      <c r="VQR14" s="215"/>
      <c r="VQS14" s="215"/>
      <c r="VQT14" s="215"/>
      <c r="VQU14" s="215"/>
      <c r="VQV14" s="215"/>
      <c r="VQW14" s="215"/>
      <c r="VQX14" s="215"/>
      <c r="VQY14" s="215"/>
      <c r="VQZ14" s="215"/>
      <c r="VRA14" s="215"/>
      <c r="VRB14" s="215"/>
      <c r="VRC14" s="215"/>
      <c r="VRD14" s="215"/>
      <c r="VRE14" s="215"/>
      <c r="VRF14" s="215"/>
      <c r="VRG14" s="215"/>
      <c r="VRH14" s="215"/>
      <c r="VRI14" s="215"/>
      <c r="VRJ14" s="215"/>
      <c r="VRK14" s="215"/>
      <c r="VRL14" s="215"/>
      <c r="VRM14" s="215"/>
      <c r="VRN14" s="215"/>
      <c r="VRO14" s="215"/>
      <c r="VRP14" s="215"/>
      <c r="VRQ14" s="215"/>
      <c r="VRR14" s="215"/>
      <c r="VRS14" s="215"/>
      <c r="VRT14" s="215"/>
      <c r="VRU14" s="215"/>
      <c r="VRV14" s="215"/>
      <c r="VRW14" s="215"/>
      <c r="VRX14" s="215"/>
      <c r="VRY14" s="215"/>
      <c r="VRZ14" s="215"/>
      <c r="VSA14" s="215"/>
      <c r="VSB14" s="215"/>
      <c r="VSC14" s="215"/>
      <c r="VSD14" s="215"/>
      <c r="VSE14" s="215"/>
      <c r="VSF14" s="215"/>
      <c r="VSG14" s="215"/>
      <c r="VSH14" s="215"/>
      <c r="VSI14" s="215"/>
      <c r="VSJ14" s="215"/>
      <c r="VSK14" s="215"/>
      <c r="VSL14" s="215"/>
      <c r="VSM14" s="215"/>
      <c r="VSN14" s="215"/>
      <c r="VSO14" s="215"/>
      <c r="VSP14" s="215"/>
      <c r="VSQ14" s="215"/>
      <c r="VSR14" s="215"/>
      <c r="VSS14" s="215"/>
      <c r="VST14" s="215"/>
      <c r="VSU14" s="215"/>
      <c r="VSV14" s="215"/>
      <c r="VSW14" s="215"/>
      <c r="VSX14" s="215"/>
      <c r="VSY14" s="215"/>
      <c r="VSZ14" s="215"/>
      <c r="VTA14" s="215"/>
      <c r="VTB14" s="215"/>
      <c r="VTC14" s="215"/>
      <c r="VTD14" s="215"/>
      <c r="VTE14" s="215"/>
      <c r="VTF14" s="215"/>
      <c r="VTG14" s="215"/>
      <c r="VTH14" s="215"/>
      <c r="VTI14" s="215"/>
      <c r="VTJ14" s="215"/>
      <c r="VTK14" s="215"/>
      <c r="VTL14" s="215"/>
      <c r="VTM14" s="215"/>
      <c r="VTN14" s="215"/>
      <c r="VTO14" s="215"/>
      <c r="VTP14" s="215"/>
      <c r="VTQ14" s="215"/>
      <c r="VTR14" s="215"/>
      <c r="VTS14" s="215"/>
      <c r="VTT14" s="215"/>
      <c r="VTU14" s="215"/>
      <c r="VTV14" s="215"/>
      <c r="VTW14" s="215"/>
      <c r="VTX14" s="215"/>
      <c r="VTY14" s="215"/>
      <c r="VTZ14" s="215"/>
      <c r="VUA14" s="215"/>
      <c r="VUB14" s="215"/>
      <c r="VUC14" s="215"/>
      <c r="VUD14" s="215"/>
      <c r="VUE14" s="215"/>
      <c r="VUF14" s="215"/>
      <c r="VUG14" s="215"/>
      <c r="VUH14" s="215"/>
      <c r="VUI14" s="215"/>
      <c r="VUJ14" s="215"/>
      <c r="VUK14" s="215"/>
      <c r="VUL14" s="215"/>
      <c r="VUM14" s="215"/>
      <c r="VUN14" s="215"/>
      <c r="VUO14" s="215"/>
      <c r="VUP14" s="215"/>
      <c r="VUQ14" s="215"/>
      <c r="VUR14" s="215"/>
      <c r="VUS14" s="215"/>
      <c r="VUT14" s="215"/>
      <c r="VUU14" s="215"/>
      <c r="VUV14" s="215"/>
      <c r="VUW14" s="215"/>
      <c r="VUX14" s="215"/>
      <c r="VUY14" s="215"/>
      <c r="VUZ14" s="215"/>
      <c r="VVA14" s="215"/>
      <c r="VVB14" s="215"/>
      <c r="VVC14" s="215"/>
      <c r="VVD14" s="215"/>
      <c r="VVE14" s="215"/>
      <c r="VVF14" s="215"/>
      <c r="VVG14" s="215"/>
      <c r="VVH14" s="215"/>
      <c r="VVI14" s="215"/>
      <c r="VVJ14" s="215"/>
      <c r="VVK14" s="215"/>
      <c r="VVL14" s="215"/>
      <c r="VVM14" s="215"/>
      <c r="VVN14" s="215"/>
      <c r="VVO14" s="215"/>
      <c r="VVP14" s="215"/>
      <c r="VVQ14" s="215"/>
      <c r="VVR14" s="215"/>
      <c r="VVS14" s="215"/>
      <c r="VVT14" s="215"/>
      <c r="VVU14" s="215"/>
      <c r="VVV14" s="215"/>
      <c r="VVW14" s="215"/>
      <c r="VVX14" s="215"/>
      <c r="VVY14" s="215"/>
      <c r="VVZ14" s="215"/>
      <c r="VWA14" s="215"/>
      <c r="VWB14" s="215"/>
      <c r="VWC14" s="215"/>
      <c r="VWD14" s="215"/>
      <c r="VWE14" s="215"/>
      <c r="VWF14" s="215"/>
      <c r="VWG14" s="215"/>
      <c r="VWH14" s="215"/>
      <c r="VWI14" s="215"/>
      <c r="VWJ14" s="215"/>
      <c r="VWK14" s="215"/>
      <c r="VWL14" s="215"/>
      <c r="VWM14" s="215"/>
      <c r="VWN14" s="215"/>
      <c r="VWO14" s="215"/>
      <c r="VWP14" s="215"/>
      <c r="VWQ14" s="215"/>
      <c r="VWR14" s="215"/>
      <c r="VWS14" s="215"/>
      <c r="VWT14" s="215"/>
      <c r="VWU14" s="215"/>
      <c r="VWV14" s="215"/>
      <c r="VWW14" s="215"/>
      <c r="VWX14" s="215"/>
      <c r="VWY14" s="215"/>
      <c r="VWZ14" s="215"/>
      <c r="VXA14" s="215"/>
      <c r="VXB14" s="215"/>
      <c r="VXC14" s="215"/>
      <c r="VXD14" s="215"/>
      <c r="VXE14" s="215"/>
      <c r="VXF14" s="215"/>
      <c r="VXG14" s="215"/>
      <c r="VXH14" s="215"/>
      <c r="VXI14" s="215"/>
      <c r="VXJ14" s="215"/>
      <c r="VXK14" s="215"/>
      <c r="VXL14" s="215"/>
      <c r="VXM14" s="215"/>
      <c r="VXN14" s="215"/>
      <c r="VXO14" s="215"/>
      <c r="VXP14" s="215"/>
      <c r="VXQ14" s="215"/>
      <c r="VXR14" s="215"/>
      <c r="VXS14" s="215"/>
      <c r="VXT14" s="215"/>
      <c r="VXU14" s="215"/>
      <c r="VXV14" s="215"/>
      <c r="VXW14" s="215"/>
      <c r="VXX14" s="215"/>
      <c r="VXY14" s="215"/>
      <c r="VXZ14" s="215"/>
      <c r="VYA14" s="215"/>
      <c r="VYB14" s="215"/>
      <c r="VYC14" s="215"/>
      <c r="VYD14" s="215"/>
      <c r="VYE14" s="215"/>
      <c r="VYF14" s="215"/>
      <c r="VYG14" s="215"/>
      <c r="VYH14" s="215"/>
      <c r="VYI14" s="215"/>
      <c r="VYJ14" s="215"/>
      <c r="VYK14" s="215"/>
      <c r="VYL14" s="215"/>
      <c r="VYM14" s="215"/>
      <c r="VYN14" s="215"/>
      <c r="VYO14" s="215"/>
      <c r="VYP14" s="215"/>
      <c r="VYQ14" s="215"/>
      <c r="VYR14" s="215"/>
      <c r="VYS14" s="215"/>
      <c r="VYT14" s="215"/>
      <c r="VYU14" s="215"/>
      <c r="VYV14" s="215"/>
      <c r="VYW14" s="215"/>
      <c r="VYX14" s="215"/>
      <c r="VYY14" s="215"/>
      <c r="VYZ14" s="215"/>
      <c r="VZA14" s="215"/>
      <c r="VZB14" s="215"/>
      <c r="VZC14" s="215"/>
      <c r="VZD14" s="215"/>
      <c r="VZE14" s="215"/>
      <c r="VZF14" s="215"/>
      <c r="VZG14" s="215"/>
      <c r="VZH14" s="215"/>
      <c r="VZI14" s="215"/>
      <c r="VZJ14" s="215"/>
      <c r="VZK14" s="215"/>
      <c r="VZL14" s="215"/>
      <c r="VZM14" s="215"/>
      <c r="VZN14" s="215"/>
      <c r="VZO14" s="215"/>
      <c r="VZP14" s="215"/>
      <c r="VZQ14" s="215"/>
      <c r="VZR14" s="215"/>
      <c r="VZS14" s="215"/>
      <c r="VZT14" s="215"/>
      <c r="VZU14" s="215"/>
      <c r="VZV14" s="215"/>
      <c r="VZW14" s="215"/>
      <c r="VZX14" s="215"/>
      <c r="VZY14" s="215"/>
      <c r="VZZ14" s="215"/>
      <c r="WAA14" s="215"/>
      <c r="WAB14" s="215"/>
      <c r="WAC14" s="215"/>
      <c r="WAD14" s="215"/>
      <c r="WAE14" s="215"/>
      <c r="WAF14" s="215"/>
      <c r="WAG14" s="215"/>
      <c r="WAH14" s="215"/>
      <c r="WAI14" s="215"/>
      <c r="WAJ14" s="215"/>
      <c r="WAK14" s="215"/>
      <c r="WAL14" s="215"/>
      <c r="WAM14" s="215"/>
      <c r="WAN14" s="215"/>
      <c r="WAO14" s="215"/>
      <c r="WAP14" s="215"/>
      <c r="WAQ14" s="215"/>
      <c r="WAR14" s="215"/>
      <c r="WAS14" s="215"/>
      <c r="WAT14" s="215"/>
      <c r="WAU14" s="215"/>
      <c r="WAV14" s="215"/>
      <c r="WAW14" s="215"/>
      <c r="WAX14" s="215"/>
      <c r="WAY14" s="215"/>
      <c r="WAZ14" s="215"/>
      <c r="WBA14" s="215"/>
      <c r="WBB14" s="215"/>
      <c r="WBC14" s="215"/>
      <c r="WBD14" s="215"/>
      <c r="WBE14" s="215"/>
      <c r="WBF14" s="215"/>
      <c r="WBG14" s="215"/>
      <c r="WBH14" s="215"/>
      <c r="WBI14" s="215"/>
      <c r="WBJ14" s="215"/>
      <c r="WBK14" s="215"/>
      <c r="WBL14" s="215"/>
      <c r="WBM14" s="215"/>
      <c r="WBN14" s="215"/>
      <c r="WBO14" s="215"/>
      <c r="WBP14" s="215"/>
      <c r="WBQ14" s="215"/>
      <c r="WBR14" s="215"/>
      <c r="WBS14" s="215"/>
      <c r="WBT14" s="215"/>
      <c r="WBU14" s="215"/>
      <c r="WBV14" s="215"/>
      <c r="WBW14" s="215"/>
      <c r="WBX14" s="215"/>
      <c r="WBY14" s="215"/>
      <c r="WBZ14" s="215"/>
      <c r="WCA14" s="215"/>
      <c r="WCB14" s="215"/>
      <c r="WCC14" s="215"/>
      <c r="WCD14" s="215"/>
      <c r="WCE14" s="215"/>
      <c r="WCF14" s="215"/>
      <c r="WCG14" s="215"/>
      <c r="WCH14" s="215"/>
      <c r="WCI14" s="215"/>
      <c r="WCJ14" s="215"/>
      <c r="WCK14" s="215"/>
      <c r="WCL14" s="215"/>
      <c r="WCM14" s="215"/>
      <c r="WCN14" s="215"/>
      <c r="WCO14" s="215"/>
      <c r="WCP14" s="215"/>
      <c r="WCQ14" s="215"/>
      <c r="WCR14" s="215"/>
      <c r="WCS14" s="215"/>
      <c r="WCT14" s="215"/>
      <c r="WCU14" s="215"/>
      <c r="WCV14" s="215"/>
      <c r="WCW14" s="215"/>
      <c r="WCX14" s="215"/>
      <c r="WCY14" s="215"/>
      <c r="WCZ14" s="215"/>
      <c r="WDA14" s="215"/>
      <c r="WDB14" s="215"/>
      <c r="WDC14" s="215"/>
      <c r="WDD14" s="215"/>
      <c r="WDE14" s="215"/>
      <c r="WDF14" s="215"/>
      <c r="WDG14" s="215"/>
      <c r="WDH14" s="215"/>
      <c r="WDI14" s="215"/>
      <c r="WDJ14" s="215"/>
      <c r="WDK14" s="215"/>
      <c r="WDL14" s="215"/>
      <c r="WDM14" s="215"/>
      <c r="WDN14" s="215"/>
      <c r="WDO14" s="215"/>
      <c r="WDP14" s="215"/>
      <c r="WDQ14" s="215"/>
      <c r="WDR14" s="215"/>
      <c r="WDS14" s="215"/>
      <c r="WDT14" s="215"/>
      <c r="WDU14" s="215"/>
      <c r="WDV14" s="215"/>
      <c r="WDW14" s="215"/>
      <c r="WDX14" s="215"/>
      <c r="WDY14" s="215"/>
      <c r="WDZ14" s="215"/>
      <c r="WEA14" s="215"/>
      <c r="WEB14" s="215"/>
      <c r="WEC14" s="215"/>
      <c r="WED14" s="215"/>
      <c r="WEE14" s="215"/>
      <c r="WEF14" s="215"/>
      <c r="WEG14" s="215"/>
      <c r="WEH14" s="215"/>
      <c r="WEI14" s="215"/>
      <c r="WEJ14" s="215"/>
      <c r="WEK14" s="215"/>
      <c r="WEL14" s="215"/>
      <c r="WEM14" s="215"/>
      <c r="WEN14" s="215"/>
      <c r="WEO14" s="215"/>
      <c r="WEP14" s="215"/>
      <c r="WEQ14" s="215"/>
      <c r="WER14" s="215"/>
      <c r="WES14" s="215"/>
      <c r="WET14" s="215"/>
      <c r="WEU14" s="215"/>
      <c r="WEV14" s="215"/>
      <c r="WEW14" s="215"/>
      <c r="WEX14" s="215"/>
      <c r="WEY14" s="215"/>
      <c r="WEZ14" s="215"/>
      <c r="WFA14" s="215"/>
      <c r="WFB14" s="215"/>
      <c r="WFC14" s="215"/>
      <c r="WFD14" s="215"/>
      <c r="WFE14" s="215"/>
      <c r="WFF14" s="215"/>
      <c r="WFG14" s="215"/>
      <c r="WFH14" s="215"/>
      <c r="WFI14" s="215"/>
      <c r="WFJ14" s="215"/>
      <c r="WFK14" s="215"/>
      <c r="WFL14" s="215"/>
      <c r="WFM14" s="215"/>
      <c r="WFN14" s="215"/>
      <c r="WFO14" s="215"/>
      <c r="WFP14" s="215"/>
      <c r="WFQ14" s="215"/>
      <c r="WFR14" s="215"/>
      <c r="WFS14" s="215"/>
      <c r="WFT14" s="215"/>
      <c r="WFU14" s="215"/>
      <c r="WFV14" s="215"/>
      <c r="WFW14" s="215"/>
      <c r="WFX14" s="215"/>
      <c r="WFY14" s="215"/>
      <c r="WFZ14" s="215"/>
      <c r="WGA14" s="215"/>
      <c r="WGB14" s="215"/>
      <c r="WGC14" s="215"/>
      <c r="WGD14" s="215"/>
      <c r="WGE14" s="215"/>
      <c r="WGF14" s="215"/>
      <c r="WGG14" s="215"/>
      <c r="WGH14" s="215"/>
      <c r="WGI14" s="215"/>
      <c r="WGJ14" s="215"/>
      <c r="WGK14" s="215"/>
      <c r="WGL14" s="215"/>
      <c r="WGM14" s="215"/>
      <c r="WGN14" s="215"/>
      <c r="WGO14" s="215"/>
      <c r="WGP14" s="215"/>
      <c r="WGQ14" s="215"/>
      <c r="WGR14" s="215"/>
      <c r="WGS14" s="215"/>
      <c r="WGT14" s="215"/>
      <c r="WGU14" s="215"/>
      <c r="WGV14" s="215"/>
      <c r="WGW14" s="215"/>
      <c r="WGX14" s="215"/>
      <c r="WGY14" s="215"/>
      <c r="WGZ14" s="215"/>
      <c r="WHA14" s="215"/>
      <c r="WHB14" s="215"/>
      <c r="WHC14" s="215"/>
      <c r="WHD14" s="215"/>
      <c r="WHE14" s="215"/>
      <c r="WHF14" s="215"/>
      <c r="WHG14" s="215"/>
      <c r="WHH14" s="215"/>
      <c r="WHI14" s="215"/>
      <c r="WHJ14" s="215"/>
      <c r="WHK14" s="215"/>
      <c r="WHL14" s="215"/>
      <c r="WHM14" s="215"/>
      <c r="WHN14" s="215"/>
      <c r="WHO14" s="215"/>
      <c r="WHP14" s="215"/>
      <c r="WHQ14" s="215"/>
      <c r="WHR14" s="215"/>
      <c r="WHS14" s="215"/>
      <c r="WHT14" s="215"/>
      <c r="WHU14" s="215"/>
      <c r="WHV14" s="215"/>
      <c r="WHW14" s="215"/>
      <c r="WHX14" s="215"/>
      <c r="WHY14" s="215"/>
      <c r="WHZ14" s="215"/>
      <c r="WIA14" s="215"/>
      <c r="WIB14" s="215"/>
      <c r="WIC14" s="215"/>
      <c r="WID14" s="215"/>
      <c r="WIE14" s="215"/>
      <c r="WIF14" s="215"/>
      <c r="WIG14" s="215"/>
      <c r="WIH14" s="215"/>
      <c r="WII14" s="215"/>
      <c r="WIJ14" s="215"/>
      <c r="WIK14" s="215"/>
      <c r="WIL14" s="215"/>
      <c r="WIM14" s="215"/>
      <c r="WIN14" s="215"/>
      <c r="WIO14" s="215"/>
      <c r="WIP14" s="215"/>
      <c r="WIQ14" s="215"/>
      <c r="WIR14" s="215"/>
      <c r="WIS14" s="215"/>
      <c r="WIT14" s="215"/>
      <c r="WIU14" s="215"/>
      <c r="WIV14" s="215"/>
      <c r="WIW14" s="215"/>
      <c r="WIX14" s="215"/>
      <c r="WIY14" s="215"/>
      <c r="WIZ14" s="215"/>
      <c r="WJA14" s="215"/>
      <c r="WJB14" s="215"/>
      <c r="WJC14" s="215"/>
      <c r="WJD14" s="215"/>
      <c r="WJE14" s="215"/>
      <c r="WJF14" s="215"/>
      <c r="WJG14" s="215"/>
      <c r="WJH14" s="215"/>
      <c r="WJI14" s="215"/>
      <c r="WJJ14" s="215"/>
      <c r="WJK14" s="215"/>
      <c r="WJL14" s="215"/>
      <c r="WJM14" s="215"/>
      <c r="WJN14" s="215"/>
      <c r="WJO14" s="215"/>
      <c r="WJP14" s="215"/>
      <c r="WJQ14" s="215"/>
      <c r="WJR14" s="215"/>
      <c r="WJS14" s="215"/>
      <c r="WJT14" s="215"/>
      <c r="WJU14" s="215"/>
      <c r="WJV14" s="215"/>
      <c r="WJW14" s="215"/>
      <c r="WJX14" s="215"/>
      <c r="WJY14" s="215"/>
      <c r="WJZ14" s="215"/>
      <c r="WKA14" s="215"/>
      <c r="WKB14" s="215"/>
      <c r="WKC14" s="215"/>
      <c r="WKD14" s="215"/>
      <c r="WKE14" s="215"/>
      <c r="WKF14" s="215"/>
      <c r="WKG14" s="215"/>
      <c r="WKH14" s="215"/>
      <c r="WKI14" s="215"/>
      <c r="WKJ14" s="215"/>
      <c r="WKK14" s="215"/>
      <c r="WKL14" s="215"/>
      <c r="WKM14" s="215"/>
      <c r="WKN14" s="215"/>
      <c r="WKO14" s="215"/>
      <c r="WKP14" s="215"/>
      <c r="WKQ14" s="215"/>
      <c r="WKR14" s="215"/>
      <c r="WKS14" s="215"/>
      <c r="WKT14" s="215"/>
      <c r="WKU14" s="215"/>
      <c r="WKV14" s="215"/>
      <c r="WKW14" s="215"/>
      <c r="WKX14" s="215"/>
      <c r="WKY14" s="215"/>
      <c r="WKZ14" s="215"/>
      <c r="WLA14" s="215"/>
      <c r="WLB14" s="215"/>
      <c r="WLC14" s="215"/>
      <c r="WLD14" s="215"/>
      <c r="WLE14" s="215"/>
      <c r="WLF14" s="215"/>
      <c r="WLG14" s="215"/>
      <c r="WLH14" s="215"/>
      <c r="WLI14" s="215"/>
      <c r="WLJ14" s="215"/>
      <c r="WLK14" s="215"/>
      <c r="WLL14" s="215"/>
      <c r="WLM14" s="215"/>
      <c r="WLN14" s="215"/>
      <c r="WLO14" s="215"/>
      <c r="WLP14" s="215"/>
      <c r="WLQ14" s="215"/>
      <c r="WLR14" s="215"/>
      <c r="WLS14" s="215"/>
      <c r="WLT14" s="215"/>
      <c r="WLU14" s="215"/>
      <c r="WLV14" s="215"/>
      <c r="WLW14" s="215"/>
      <c r="WLX14" s="215"/>
      <c r="WLY14" s="215"/>
      <c r="WLZ14" s="215"/>
      <c r="WMA14" s="215"/>
      <c r="WMB14" s="215"/>
      <c r="WMC14" s="215"/>
      <c r="WMD14" s="215"/>
      <c r="WME14" s="215"/>
      <c r="WMF14" s="215"/>
      <c r="WMG14" s="215"/>
      <c r="WMH14" s="215"/>
      <c r="WMI14" s="215"/>
      <c r="WMJ14" s="215"/>
      <c r="WMK14" s="215"/>
      <c r="WML14" s="215"/>
      <c r="WMM14" s="215"/>
      <c r="WMN14" s="215"/>
      <c r="WMO14" s="215"/>
      <c r="WMP14" s="215"/>
      <c r="WMQ14" s="215"/>
      <c r="WMR14" s="215"/>
      <c r="WMS14" s="215"/>
      <c r="WMT14" s="215"/>
      <c r="WMU14" s="215"/>
      <c r="WMV14" s="215"/>
      <c r="WMW14" s="215"/>
      <c r="WMX14" s="215"/>
      <c r="WMY14" s="215"/>
      <c r="WMZ14" s="215"/>
      <c r="WNA14" s="215"/>
      <c r="WNB14" s="215"/>
      <c r="WNC14" s="215"/>
      <c r="WND14" s="215"/>
      <c r="WNE14" s="215"/>
      <c r="WNF14" s="215"/>
      <c r="WNG14" s="215"/>
      <c r="WNH14" s="215"/>
      <c r="WNI14" s="215"/>
      <c r="WNJ14" s="215"/>
      <c r="WNK14" s="215"/>
      <c r="WNL14" s="215"/>
      <c r="WNM14" s="215"/>
      <c r="WNN14" s="215"/>
      <c r="WNO14" s="215"/>
      <c r="WNP14" s="215"/>
      <c r="WNQ14" s="215"/>
      <c r="WNR14" s="215"/>
      <c r="WNS14" s="215"/>
      <c r="WNT14" s="215"/>
      <c r="WNU14" s="215"/>
      <c r="WNV14" s="215"/>
      <c r="WNW14" s="215"/>
      <c r="WNX14" s="215"/>
      <c r="WNY14" s="215"/>
      <c r="WNZ14" s="215"/>
      <c r="WOA14" s="215"/>
      <c r="WOB14" s="215"/>
      <c r="WOC14" s="215"/>
      <c r="WOD14" s="215"/>
      <c r="WOE14" s="215"/>
      <c r="WOF14" s="215"/>
      <c r="WOG14" s="215"/>
      <c r="WOH14" s="215"/>
      <c r="WOI14" s="215"/>
      <c r="WOJ14" s="215"/>
      <c r="WOK14" s="215"/>
      <c r="WOL14" s="215"/>
      <c r="WOM14" s="215"/>
      <c r="WON14" s="215"/>
      <c r="WOO14" s="215"/>
      <c r="WOP14" s="215"/>
      <c r="WOQ14" s="215"/>
      <c r="WOR14" s="215"/>
      <c r="WOS14" s="215"/>
      <c r="WOT14" s="215"/>
      <c r="WOU14" s="215"/>
      <c r="WOV14" s="215"/>
      <c r="WOW14" s="215"/>
      <c r="WOX14" s="215"/>
      <c r="WOY14" s="215"/>
      <c r="WOZ14" s="215"/>
      <c r="WPA14" s="215"/>
      <c r="WPB14" s="215"/>
      <c r="WPC14" s="215"/>
      <c r="WPD14" s="215"/>
      <c r="WPE14" s="215"/>
      <c r="WPF14" s="215"/>
      <c r="WPG14" s="215"/>
      <c r="WPH14" s="215"/>
      <c r="WPI14" s="215"/>
      <c r="WPJ14" s="215"/>
      <c r="WPK14" s="215"/>
      <c r="WPL14" s="215"/>
      <c r="WPM14" s="215"/>
      <c r="WPN14" s="215"/>
      <c r="WPO14" s="215"/>
      <c r="WPP14" s="215"/>
      <c r="WPQ14" s="215"/>
      <c r="WPR14" s="215"/>
      <c r="WPS14" s="215"/>
      <c r="WPT14" s="215"/>
      <c r="WPU14" s="215"/>
      <c r="WPV14" s="215"/>
      <c r="WPW14" s="215"/>
      <c r="WPX14" s="215"/>
      <c r="WPY14" s="215"/>
      <c r="WPZ14" s="215"/>
      <c r="WQA14" s="215"/>
      <c r="WQB14" s="215"/>
      <c r="WQC14" s="215"/>
      <c r="WQD14" s="215"/>
      <c r="WQE14" s="215"/>
      <c r="WQF14" s="215"/>
      <c r="WQG14" s="215"/>
      <c r="WQH14" s="215"/>
      <c r="WQI14" s="215"/>
      <c r="WQJ14" s="215"/>
      <c r="WQK14" s="215"/>
      <c r="WQL14" s="215"/>
      <c r="WQM14" s="215"/>
      <c r="WQN14" s="215"/>
      <c r="WQO14" s="215"/>
      <c r="WQP14" s="215"/>
      <c r="WQQ14" s="215"/>
      <c r="WQR14" s="215"/>
      <c r="WQS14" s="215"/>
      <c r="WQT14" s="215"/>
      <c r="WQU14" s="215"/>
      <c r="WQV14" s="215"/>
      <c r="WQW14" s="215"/>
      <c r="WQX14" s="215"/>
      <c r="WQY14" s="215"/>
      <c r="WQZ14" s="215"/>
      <c r="WRA14" s="215"/>
      <c r="WRB14" s="215"/>
      <c r="WRC14" s="215"/>
      <c r="WRD14" s="215"/>
      <c r="WRE14" s="215"/>
      <c r="WRF14" s="215"/>
      <c r="WRG14" s="215"/>
      <c r="WRH14" s="215"/>
      <c r="WRI14" s="215"/>
      <c r="WRJ14" s="215"/>
      <c r="WRK14" s="215"/>
      <c r="WRL14" s="215"/>
      <c r="WRM14" s="215"/>
      <c r="WRN14" s="215"/>
      <c r="WRO14" s="215"/>
      <c r="WRP14" s="215"/>
      <c r="WRQ14" s="215"/>
      <c r="WRR14" s="215"/>
      <c r="WRS14" s="215"/>
      <c r="WRT14" s="215"/>
      <c r="WRU14" s="215"/>
      <c r="WRV14" s="215"/>
      <c r="WRW14" s="215"/>
      <c r="WRX14" s="215"/>
      <c r="WRY14" s="215"/>
      <c r="WRZ14" s="215"/>
      <c r="WSA14" s="215"/>
      <c r="WSB14" s="215"/>
      <c r="WSC14" s="215"/>
      <c r="WSD14" s="215"/>
      <c r="WSE14" s="215"/>
      <c r="WSF14" s="215"/>
      <c r="WSG14" s="215"/>
      <c r="WSH14" s="215"/>
      <c r="WSI14" s="215"/>
      <c r="WSJ14" s="215"/>
      <c r="WSK14" s="215"/>
      <c r="WSL14" s="215"/>
      <c r="WSM14" s="215"/>
      <c r="WSN14" s="215"/>
      <c r="WSO14" s="215"/>
      <c r="WSP14" s="215"/>
      <c r="WSQ14" s="215"/>
      <c r="WSR14" s="215"/>
      <c r="WSS14" s="215"/>
      <c r="WST14" s="215"/>
      <c r="WSU14" s="215"/>
      <c r="WSV14" s="215"/>
      <c r="WSW14" s="215"/>
      <c r="WSX14" s="215"/>
      <c r="WSY14" s="215"/>
      <c r="WSZ14" s="215"/>
      <c r="WTA14" s="215"/>
      <c r="WTB14" s="215"/>
      <c r="WTC14" s="215"/>
      <c r="WTD14" s="215"/>
      <c r="WTE14" s="215"/>
      <c r="WTF14" s="215"/>
      <c r="WTG14" s="215"/>
      <c r="WTH14" s="215"/>
      <c r="WTI14" s="215"/>
      <c r="WTJ14" s="215"/>
      <c r="WTK14" s="215"/>
      <c r="WTL14" s="215"/>
      <c r="WTM14" s="215"/>
      <c r="WTN14" s="215"/>
      <c r="WTO14" s="215"/>
      <c r="WTP14" s="215"/>
      <c r="WTQ14" s="215"/>
      <c r="WTR14" s="215"/>
      <c r="WTS14" s="215"/>
      <c r="WTT14" s="215"/>
      <c r="WTU14" s="215"/>
      <c r="WTV14" s="215"/>
      <c r="WTW14" s="215"/>
      <c r="WTX14" s="215"/>
      <c r="WTY14" s="215"/>
      <c r="WTZ14" s="215"/>
      <c r="WUA14" s="215"/>
      <c r="WUB14" s="215"/>
      <c r="WUC14" s="215"/>
      <c r="WUD14" s="215"/>
      <c r="WUE14" s="215"/>
      <c r="WUF14" s="215"/>
      <c r="WUG14" s="215"/>
      <c r="WUH14" s="215"/>
      <c r="WUI14" s="215"/>
      <c r="WUJ14" s="215"/>
      <c r="WUK14" s="215"/>
      <c r="WUL14" s="215"/>
      <c r="WUM14" s="215"/>
      <c r="WUN14" s="215"/>
      <c r="WUO14" s="215"/>
      <c r="WUP14" s="215"/>
      <c r="WUQ14" s="215"/>
      <c r="WUR14" s="215"/>
      <c r="WUS14" s="215"/>
      <c r="WUT14" s="215"/>
      <c r="WUU14" s="215"/>
      <c r="WUV14" s="215"/>
      <c r="WUW14" s="215"/>
      <c r="WUX14" s="215"/>
      <c r="WUY14" s="215"/>
      <c r="WUZ14" s="215"/>
      <c r="WVA14" s="215"/>
      <c r="WVB14" s="215"/>
      <c r="WVC14" s="215"/>
      <c r="WVD14" s="215"/>
      <c r="WVE14" s="215"/>
      <c r="WVF14" s="215"/>
      <c r="WVG14" s="215"/>
      <c r="WVH14" s="215"/>
      <c r="WVI14" s="215"/>
      <c r="WVJ14" s="215"/>
      <c r="WVK14" s="215"/>
      <c r="WVL14" s="215"/>
      <c r="WVM14" s="215"/>
      <c r="WVN14" s="215"/>
      <c r="WVO14" s="215"/>
      <c r="WVP14" s="215"/>
      <c r="WVQ14" s="215"/>
      <c r="WVR14" s="215"/>
      <c r="WVS14" s="215"/>
      <c r="WVT14" s="215"/>
      <c r="WVU14" s="215"/>
      <c r="WVV14" s="215"/>
      <c r="WVW14" s="215"/>
      <c r="WVX14" s="215"/>
      <c r="WVY14" s="215"/>
      <c r="WVZ14" s="215"/>
      <c r="WWA14" s="215"/>
      <c r="WWB14" s="215"/>
      <c r="WWC14" s="215"/>
      <c r="WWD14" s="215"/>
      <c r="WWE14" s="215"/>
      <c r="WWF14" s="215"/>
      <c r="WWG14" s="215"/>
      <c r="WWH14" s="215"/>
      <c r="WWI14" s="215"/>
      <c r="WWJ14" s="215"/>
      <c r="WWK14" s="215"/>
      <c r="WWL14" s="215"/>
      <c r="WWM14" s="215"/>
      <c r="WWN14" s="215"/>
      <c r="WWO14" s="215"/>
      <c r="WWP14" s="215"/>
      <c r="WWQ14" s="215"/>
      <c r="WWR14" s="215"/>
      <c r="WWS14" s="215"/>
      <c r="WWT14" s="215"/>
      <c r="WWU14" s="215"/>
      <c r="WWV14" s="215"/>
      <c r="WWW14" s="215"/>
      <c r="WWX14" s="215"/>
      <c r="WWY14" s="215"/>
      <c r="WWZ14" s="215"/>
      <c r="WXA14" s="215"/>
      <c r="WXB14" s="215"/>
      <c r="WXC14" s="215"/>
      <c r="WXD14" s="215"/>
      <c r="WXE14" s="215"/>
      <c r="WXF14" s="215"/>
      <c r="WXG14" s="215"/>
      <c r="WXH14" s="215"/>
      <c r="WXI14" s="215"/>
      <c r="WXJ14" s="215"/>
      <c r="WXK14" s="215"/>
      <c r="WXL14" s="215"/>
      <c r="WXM14" s="215"/>
      <c r="WXN14" s="215"/>
      <c r="WXO14" s="215"/>
      <c r="WXP14" s="215"/>
      <c r="WXQ14" s="215"/>
      <c r="WXR14" s="215"/>
      <c r="WXS14" s="215"/>
      <c r="WXT14" s="215"/>
      <c r="WXU14" s="215"/>
      <c r="WXV14" s="215"/>
      <c r="WXW14" s="215"/>
      <c r="WXX14" s="215"/>
      <c r="WXY14" s="215"/>
      <c r="WXZ14" s="215"/>
      <c r="WYA14" s="215"/>
      <c r="WYB14" s="215"/>
      <c r="WYC14" s="215"/>
      <c r="WYD14" s="215"/>
      <c r="WYE14" s="215"/>
      <c r="WYF14" s="215"/>
      <c r="WYG14" s="215"/>
      <c r="WYH14" s="215"/>
      <c r="WYI14" s="215"/>
      <c r="WYJ14" s="215"/>
      <c r="WYK14" s="215"/>
      <c r="WYL14" s="215"/>
      <c r="WYM14" s="215"/>
      <c r="WYN14" s="215"/>
      <c r="WYO14" s="215"/>
      <c r="WYP14" s="215"/>
      <c r="WYQ14" s="215"/>
      <c r="WYR14" s="215"/>
      <c r="WYS14" s="215"/>
      <c r="WYT14" s="215"/>
      <c r="WYU14" s="215"/>
      <c r="WYV14" s="215"/>
      <c r="WYW14" s="215"/>
      <c r="WYX14" s="215"/>
      <c r="WYY14" s="215"/>
      <c r="WYZ14" s="215"/>
      <c r="WZA14" s="215"/>
      <c r="WZB14" s="215"/>
      <c r="WZC14" s="215"/>
      <c r="WZD14" s="215"/>
      <c r="WZE14" s="215"/>
      <c r="WZF14" s="215"/>
      <c r="WZG14" s="215"/>
      <c r="WZH14" s="215"/>
      <c r="WZI14" s="215"/>
      <c r="WZJ14" s="215"/>
      <c r="WZK14" s="215"/>
      <c r="WZL14" s="215"/>
      <c r="WZM14" s="215"/>
      <c r="WZN14" s="215"/>
      <c r="WZO14" s="215"/>
      <c r="WZP14" s="215"/>
      <c r="WZQ14" s="215"/>
      <c r="WZR14" s="215"/>
      <c r="WZS14" s="215"/>
      <c r="WZT14" s="215"/>
      <c r="WZU14" s="215"/>
      <c r="WZV14" s="215"/>
      <c r="WZW14" s="215"/>
      <c r="WZX14" s="215"/>
      <c r="WZY14" s="215"/>
      <c r="WZZ14" s="215"/>
      <c r="XAA14" s="215"/>
      <c r="XAB14" s="215"/>
      <c r="XAC14" s="215"/>
      <c r="XAD14" s="215"/>
      <c r="XAE14" s="215"/>
      <c r="XAF14" s="215"/>
      <c r="XAG14" s="215"/>
      <c r="XAH14" s="215"/>
      <c r="XAI14" s="215"/>
      <c r="XAJ14" s="215"/>
      <c r="XAK14" s="215"/>
      <c r="XAL14" s="215"/>
      <c r="XAM14" s="215"/>
      <c r="XAN14" s="215"/>
      <c r="XAO14" s="215"/>
      <c r="XAP14" s="215"/>
      <c r="XAQ14" s="215"/>
      <c r="XAR14" s="215"/>
      <c r="XAS14" s="215"/>
      <c r="XAT14" s="215"/>
      <c r="XAU14" s="215"/>
      <c r="XAV14" s="215"/>
      <c r="XAW14" s="215"/>
      <c r="XAX14" s="215"/>
      <c r="XAY14" s="215"/>
      <c r="XAZ14" s="215"/>
      <c r="XBA14" s="215"/>
      <c r="XBB14" s="215"/>
      <c r="XBC14" s="215"/>
      <c r="XBD14" s="215"/>
      <c r="XBE14" s="215"/>
      <c r="XBF14" s="215"/>
      <c r="XBG14" s="215"/>
      <c r="XBH14" s="215"/>
      <c r="XBI14" s="215"/>
      <c r="XBJ14" s="215"/>
      <c r="XBK14" s="215"/>
      <c r="XBL14" s="215"/>
      <c r="XBM14" s="215"/>
      <c r="XBN14" s="215"/>
      <c r="XBO14" s="215"/>
      <c r="XBP14" s="215"/>
      <c r="XBQ14" s="215"/>
      <c r="XBR14" s="215"/>
      <c r="XBS14" s="215"/>
      <c r="XBT14" s="215"/>
      <c r="XBU14" s="215"/>
      <c r="XBV14" s="215"/>
      <c r="XBW14" s="215"/>
      <c r="XBX14" s="215"/>
      <c r="XBY14" s="215"/>
      <c r="XBZ14" s="215"/>
      <c r="XCA14" s="215"/>
      <c r="XCB14" s="215"/>
      <c r="XCC14" s="215"/>
      <c r="XCD14" s="215"/>
      <c r="XCE14" s="215"/>
      <c r="XCF14" s="215"/>
      <c r="XCG14" s="215"/>
      <c r="XCH14" s="215"/>
      <c r="XCI14" s="215"/>
      <c r="XCJ14" s="215"/>
      <c r="XCK14" s="215"/>
      <c r="XCL14" s="215"/>
      <c r="XCM14" s="215"/>
      <c r="XCN14" s="215"/>
      <c r="XCO14" s="215"/>
      <c r="XCP14" s="215"/>
      <c r="XCQ14" s="215"/>
      <c r="XCR14" s="215"/>
      <c r="XCS14" s="215"/>
      <c r="XCT14" s="215"/>
      <c r="XCU14" s="215"/>
      <c r="XCV14" s="215"/>
      <c r="XCW14" s="215"/>
      <c r="XCX14" s="215"/>
      <c r="XCY14" s="215"/>
      <c r="XCZ14" s="215"/>
      <c r="XDA14" s="215"/>
      <c r="XDB14" s="215"/>
      <c r="XDC14" s="215"/>
      <c r="XDD14" s="215"/>
      <c r="XDE14" s="215"/>
      <c r="XDF14" s="215"/>
      <c r="XDG14" s="215"/>
      <c r="XDH14" s="215"/>
      <c r="XDI14" s="215"/>
      <c r="XDJ14" s="215"/>
      <c r="XDK14" s="215"/>
      <c r="XDL14" s="215"/>
      <c r="XDM14" s="215"/>
      <c r="XDN14" s="215"/>
      <c r="XDO14" s="215"/>
      <c r="XDP14" s="215"/>
      <c r="XDQ14" s="215"/>
      <c r="XDR14" s="215"/>
      <c r="XDS14" s="215"/>
      <c r="XDT14" s="215"/>
      <c r="XDU14" s="215"/>
      <c r="XDV14" s="215"/>
      <c r="XDW14" s="215"/>
      <c r="XDX14" s="215"/>
      <c r="XDY14" s="215"/>
      <c r="XDZ14" s="215"/>
      <c r="XEA14" s="215"/>
      <c r="XEB14" s="215"/>
      <c r="XEC14" s="215"/>
      <c r="XED14" s="215"/>
      <c r="XEE14" s="215"/>
      <c r="XEF14" s="215"/>
      <c r="XEG14" s="215"/>
      <c r="XEH14" s="215"/>
      <c r="XEI14" s="215"/>
      <c r="XEJ14" s="215"/>
      <c r="XEK14" s="215"/>
      <c r="XEL14" s="215"/>
      <c r="XEM14" s="215"/>
      <c r="XEN14" s="215"/>
      <c r="XEO14" s="215"/>
      <c r="XEP14" s="215"/>
      <c r="XEQ14" s="215"/>
      <c r="XER14" s="215"/>
      <c r="XES14" s="215"/>
      <c r="XET14" s="215"/>
      <c r="XEU14" s="215"/>
      <c r="XEV14" s="215"/>
      <c r="XEW14" s="215"/>
      <c r="XEX14" s="215"/>
      <c r="XEY14" s="215"/>
    </row>
    <row r="15" s="195" customFormat="1" ht="36" customHeight="1" spans="1:3">
      <c r="A15" s="205" t="s">
        <v>1972</v>
      </c>
      <c r="B15" s="206"/>
      <c r="C15" s="209">
        <f>C12+C13+C14</f>
        <v>210</v>
      </c>
    </row>
    <row r="16" spans="3:3">
      <c r="C16" s="225"/>
    </row>
    <row r="17" spans="3:3">
      <c r="C17" s="225"/>
    </row>
    <row r="18" spans="3:3">
      <c r="C18" s="225"/>
    </row>
    <row r="19" spans="3:3">
      <c r="C19" s="225"/>
    </row>
  </sheetData>
  <mergeCells count="8">
    <mergeCell ref="A1:C1"/>
    <mergeCell ref="A4:B4"/>
    <mergeCell ref="A6:B6"/>
    <mergeCell ref="A9:B9"/>
    <mergeCell ref="A12:B12"/>
    <mergeCell ref="A13:B13"/>
    <mergeCell ref="A14:B14"/>
    <mergeCell ref="A15:B15"/>
  </mergeCells>
  <printOptions horizontalCentered="1"/>
  <pageMargins left="0.471527777777778" right="0.393055555555556" top="0.747916666666667" bottom="0.747916666666667" header="0.313888888888889" footer="0.313888888888889"/>
  <pageSetup paperSize="9" scale="75" orientation="portrait"/>
  <headerFooter>
    <oddFooter>&amp;C&amp;16- &amp;P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41"/>
  <sheetViews>
    <sheetView showGridLines="0" showZeros="0" zoomScale="115" zoomScaleNormal="115" zoomScaleSheetLayoutView="80" workbookViewId="0">
      <selection activeCell="J17" sqref="J17"/>
    </sheetView>
  </sheetViews>
  <sheetFormatPr defaultColWidth="9" defaultRowHeight="14.25" outlineLevelCol="3"/>
  <cols>
    <col min="1" max="1" width="45.625" style="165" customWidth="1"/>
    <col min="2" max="4" width="20.6333333333333" style="165" customWidth="1"/>
    <col min="5" max="16384" width="9" style="165"/>
  </cols>
  <sheetData>
    <row r="1" ht="45" customHeight="1" spans="1:4">
      <c r="A1" s="168" t="s">
        <v>1973</v>
      </c>
      <c r="B1" s="168"/>
      <c r="C1" s="168"/>
      <c r="D1" s="168"/>
    </row>
    <row r="2" s="184" customFormat="1" ht="20.1" customHeight="1" spans="1:4">
      <c r="A2" s="185" t="s">
        <v>1974</v>
      </c>
      <c r="B2" s="186"/>
      <c r="C2" s="187"/>
      <c r="D2" s="188" t="s">
        <v>53</v>
      </c>
    </row>
    <row r="3" ht="45" customHeight="1" spans="1:4">
      <c r="A3" s="189" t="s">
        <v>1960</v>
      </c>
      <c r="B3" s="32" t="s">
        <v>1691</v>
      </c>
      <c r="C3" s="32" t="s">
        <v>1709</v>
      </c>
      <c r="D3" s="32" t="s">
        <v>1692</v>
      </c>
    </row>
    <row r="4" ht="36" customHeight="1" spans="1:4">
      <c r="A4" s="190" t="s">
        <v>1632</v>
      </c>
      <c r="B4" s="191">
        <v>21405</v>
      </c>
      <c r="C4" s="191">
        <v>25262</v>
      </c>
      <c r="D4" s="117">
        <f>IF(B4&gt;0,(C4-B4)/B4,"")</f>
        <v>0.18</v>
      </c>
    </row>
    <row r="5" s="166" customFormat="1" ht="36" customHeight="1" spans="1:4">
      <c r="A5" s="192" t="s">
        <v>1633</v>
      </c>
      <c r="B5" s="145">
        <v>13226</v>
      </c>
      <c r="C5" s="160">
        <v>14977</v>
      </c>
      <c r="D5" s="121">
        <f t="shared" ref="D5:D37" si="0">IF(B5&gt;0,(C5-B5)/B5,"")</f>
        <v>0.132</v>
      </c>
    </row>
    <row r="6" s="166" customFormat="1" ht="36" customHeight="1" spans="1:4">
      <c r="A6" s="192" t="s">
        <v>1634</v>
      </c>
      <c r="B6" s="145">
        <v>18</v>
      </c>
      <c r="C6" s="160">
        <v>506</v>
      </c>
      <c r="D6" s="121">
        <f t="shared" si="0"/>
        <v>27.111</v>
      </c>
    </row>
    <row r="7" s="166" customFormat="1" ht="36" customHeight="1" spans="1:4">
      <c r="A7" s="192" t="s">
        <v>1635</v>
      </c>
      <c r="B7" s="145"/>
      <c r="C7" s="160"/>
      <c r="D7" s="121" t="str">
        <f t="shared" si="0"/>
        <v/>
      </c>
    </row>
    <row r="8" s="166" customFormat="1" ht="36" customHeight="1" spans="1:4">
      <c r="A8" s="193" t="s">
        <v>1636</v>
      </c>
      <c r="B8" s="145"/>
      <c r="C8" s="160"/>
      <c r="D8" s="121" t="str">
        <f t="shared" si="0"/>
        <v/>
      </c>
    </row>
    <row r="9" ht="36" customHeight="1" spans="1:4">
      <c r="A9" s="190" t="s">
        <v>1637</v>
      </c>
      <c r="B9" s="191">
        <v>14799</v>
      </c>
      <c r="C9" s="158">
        <v>17510</v>
      </c>
      <c r="D9" s="117">
        <f t="shared" si="0"/>
        <v>0.183</v>
      </c>
    </row>
    <row r="10" s="166" customFormat="1" ht="36" customHeight="1" spans="1:4">
      <c r="A10" s="192" t="s">
        <v>1633</v>
      </c>
      <c r="B10" s="145">
        <v>11247</v>
      </c>
      <c r="C10" s="160">
        <v>11145</v>
      </c>
      <c r="D10" s="121">
        <f t="shared" si="0"/>
        <v>-0.009</v>
      </c>
    </row>
    <row r="11" s="166" customFormat="1" ht="36" customHeight="1" spans="1:4">
      <c r="A11" s="192" t="s">
        <v>1634</v>
      </c>
      <c r="B11" s="145">
        <v>11</v>
      </c>
      <c r="C11" s="160">
        <v>10</v>
      </c>
      <c r="D11" s="121">
        <f t="shared" si="0"/>
        <v>-0.091</v>
      </c>
    </row>
    <row r="12" s="166" customFormat="1" ht="36" customHeight="1" spans="1:4">
      <c r="A12" s="192" t="s">
        <v>1635</v>
      </c>
      <c r="B12" s="145">
        <v>3258</v>
      </c>
      <c r="C12" s="160">
        <v>6155</v>
      </c>
      <c r="D12" s="121">
        <f t="shared" si="0"/>
        <v>0.889</v>
      </c>
    </row>
    <row r="13" ht="36" customHeight="1" spans="1:4">
      <c r="A13" s="190" t="s">
        <v>1638</v>
      </c>
      <c r="B13" s="191">
        <v>1744</v>
      </c>
      <c r="C13" s="158">
        <v>1509</v>
      </c>
      <c r="D13" s="117">
        <f t="shared" si="0"/>
        <v>-0.135</v>
      </c>
    </row>
    <row r="14" s="166" customFormat="1" ht="36" customHeight="1" spans="1:4">
      <c r="A14" s="192" t="s">
        <v>1633</v>
      </c>
      <c r="B14" s="145">
        <v>668</v>
      </c>
      <c r="C14" s="160">
        <v>702</v>
      </c>
      <c r="D14" s="121">
        <f t="shared" si="0"/>
        <v>0.051</v>
      </c>
    </row>
    <row r="15" s="166" customFormat="1" ht="36" customHeight="1" spans="1:4">
      <c r="A15" s="192" t="s">
        <v>1634</v>
      </c>
      <c r="B15" s="145">
        <v>8</v>
      </c>
      <c r="C15" s="160">
        <v>7</v>
      </c>
      <c r="D15" s="121">
        <f t="shared" si="0"/>
        <v>-0.125</v>
      </c>
    </row>
    <row r="16" ht="36" customHeight="1" spans="1:4">
      <c r="A16" s="192" t="s">
        <v>1635</v>
      </c>
      <c r="B16" s="145"/>
      <c r="C16" s="160"/>
      <c r="D16" s="121" t="str">
        <f t="shared" si="0"/>
        <v/>
      </c>
    </row>
    <row r="17" ht="36" customHeight="1" spans="1:4">
      <c r="A17" s="190" t="s">
        <v>1639</v>
      </c>
      <c r="B17" s="191">
        <v>10465</v>
      </c>
      <c r="C17" s="158">
        <v>10839</v>
      </c>
      <c r="D17" s="117">
        <f t="shared" si="0"/>
        <v>0.036</v>
      </c>
    </row>
    <row r="18" s="166" customFormat="1" ht="36" customHeight="1" spans="1:4">
      <c r="A18" s="192" t="s">
        <v>1633</v>
      </c>
      <c r="B18" s="145">
        <v>10419</v>
      </c>
      <c r="C18" s="160">
        <v>10780</v>
      </c>
      <c r="D18" s="121">
        <f t="shared" si="0"/>
        <v>0.035</v>
      </c>
    </row>
    <row r="19" s="166" customFormat="1" ht="36" customHeight="1" spans="1:4">
      <c r="A19" s="192" t="s">
        <v>1634</v>
      </c>
      <c r="B19" s="145">
        <v>34</v>
      </c>
      <c r="C19" s="160">
        <v>39</v>
      </c>
      <c r="D19" s="121">
        <f t="shared" si="0"/>
        <v>0.147</v>
      </c>
    </row>
    <row r="20" s="166" customFormat="1" ht="36" customHeight="1" spans="1:4">
      <c r="A20" s="192" t="s">
        <v>1635</v>
      </c>
      <c r="B20" s="145"/>
      <c r="C20" s="160">
        <v>5</v>
      </c>
      <c r="D20" s="121" t="str">
        <f t="shared" si="0"/>
        <v/>
      </c>
    </row>
    <row r="21" ht="36" customHeight="1" spans="1:4">
      <c r="A21" s="190" t="s">
        <v>1640</v>
      </c>
      <c r="B21" s="191">
        <v>1657</v>
      </c>
      <c r="C21" s="158">
        <v>1755</v>
      </c>
      <c r="D21" s="117">
        <f t="shared" si="0"/>
        <v>0.059</v>
      </c>
    </row>
    <row r="22" s="166" customFormat="1" ht="36" customHeight="1" spans="1:4">
      <c r="A22" s="192" t="s">
        <v>1633</v>
      </c>
      <c r="B22" s="145">
        <v>570</v>
      </c>
      <c r="C22" s="160">
        <v>566</v>
      </c>
      <c r="D22" s="121">
        <f t="shared" si="0"/>
        <v>-0.007</v>
      </c>
    </row>
    <row r="23" s="166" customFormat="1" ht="36" customHeight="1" spans="1:4">
      <c r="A23" s="192" t="s">
        <v>1634</v>
      </c>
      <c r="B23" s="145">
        <v>4</v>
      </c>
      <c r="C23" s="160">
        <v>4</v>
      </c>
      <c r="D23" s="121">
        <f t="shared" si="0"/>
        <v>0</v>
      </c>
    </row>
    <row r="24" s="166" customFormat="1" ht="36" customHeight="1" spans="1:4">
      <c r="A24" s="192" t="s">
        <v>1635</v>
      </c>
      <c r="B24" s="145"/>
      <c r="C24" s="160"/>
      <c r="D24" s="121" t="str">
        <f t="shared" si="0"/>
        <v/>
      </c>
    </row>
    <row r="25" ht="36" customHeight="1" spans="1:4">
      <c r="A25" s="190" t="s">
        <v>1641</v>
      </c>
      <c r="B25" s="191">
        <v>14402</v>
      </c>
      <c r="C25" s="158">
        <v>12997</v>
      </c>
      <c r="D25" s="117">
        <f t="shared" si="0"/>
        <v>-0.098</v>
      </c>
    </row>
    <row r="26" s="166" customFormat="1" ht="36" customHeight="1" spans="1:4">
      <c r="A26" s="192" t="s">
        <v>1633</v>
      </c>
      <c r="B26" s="145">
        <v>7589</v>
      </c>
      <c r="C26" s="160">
        <v>7312</v>
      </c>
      <c r="D26" s="121">
        <f t="shared" si="0"/>
        <v>-0.037</v>
      </c>
    </row>
    <row r="27" s="166" customFormat="1" ht="36" customHeight="1" spans="1:4">
      <c r="A27" s="192" t="s">
        <v>1634</v>
      </c>
      <c r="B27" s="145">
        <v>290</v>
      </c>
      <c r="C27" s="160">
        <v>350</v>
      </c>
      <c r="D27" s="121">
        <f t="shared" si="0"/>
        <v>0.207</v>
      </c>
    </row>
    <row r="28" s="166" customFormat="1" ht="36" customHeight="1" spans="1:4">
      <c r="A28" s="192" t="s">
        <v>1635</v>
      </c>
      <c r="B28" s="145">
        <v>1809</v>
      </c>
      <c r="C28" s="160">
        <v>4755</v>
      </c>
      <c r="D28" s="121">
        <f t="shared" si="0"/>
        <v>1.629</v>
      </c>
    </row>
    <row r="29" ht="36" customHeight="1" spans="1:4">
      <c r="A29" s="190" t="s">
        <v>1975</v>
      </c>
      <c r="B29" s="191">
        <v>9664</v>
      </c>
      <c r="C29" s="158">
        <v>14756</v>
      </c>
      <c r="D29" s="117">
        <f t="shared" si="0"/>
        <v>0.527</v>
      </c>
    </row>
    <row r="30" s="166" customFormat="1" ht="36" customHeight="1" spans="1:4">
      <c r="A30" s="192" t="s">
        <v>1633</v>
      </c>
      <c r="B30" s="145">
        <v>387</v>
      </c>
      <c r="C30" s="160">
        <v>5876</v>
      </c>
      <c r="D30" s="121">
        <f t="shared" si="0"/>
        <v>14.183</v>
      </c>
    </row>
    <row r="31" s="166" customFormat="1" ht="36" customHeight="1" spans="1:4">
      <c r="A31" s="192" t="s">
        <v>1634</v>
      </c>
      <c r="B31" s="145">
        <v>15</v>
      </c>
      <c r="C31" s="160">
        <v>14</v>
      </c>
      <c r="D31" s="121">
        <f t="shared" si="0"/>
        <v>-0.067</v>
      </c>
    </row>
    <row r="32" s="166" customFormat="1" ht="36" customHeight="1" spans="1:4">
      <c r="A32" s="192" t="s">
        <v>1635</v>
      </c>
      <c r="B32" s="145">
        <v>577</v>
      </c>
      <c r="C32" s="160">
        <v>365</v>
      </c>
      <c r="D32" s="121">
        <f t="shared" si="0"/>
        <v>-0.367</v>
      </c>
    </row>
    <row r="33" ht="36" customHeight="1" spans="1:4">
      <c r="A33" s="142" t="s">
        <v>1643</v>
      </c>
      <c r="B33" s="191">
        <f t="shared" ref="B33:B36" si="1">B4+B9+B13+B17+B21+B25+B29</f>
        <v>74136</v>
      </c>
      <c r="C33" s="191">
        <f t="shared" ref="C33:C36" si="2">C4+C9+C13+C17+C21+C25+C29</f>
        <v>84628</v>
      </c>
      <c r="D33" s="117">
        <f t="shared" si="0"/>
        <v>0.142</v>
      </c>
    </row>
    <row r="34" ht="36" customHeight="1" spans="1:4">
      <c r="A34" s="192" t="s">
        <v>1644</v>
      </c>
      <c r="B34" s="145">
        <f t="shared" si="1"/>
        <v>44106</v>
      </c>
      <c r="C34" s="145">
        <f t="shared" si="2"/>
        <v>51358</v>
      </c>
      <c r="D34" s="121">
        <f t="shared" si="0"/>
        <v>0.164</v>
      </c>
    </row>
    <row r="35" ht="36" customHeight="1" spans="1:4">
      <c r="A35" s="192" t="s">
        <v>1645</v>
      </c>
      <c r="B35" s="145">
        <f t="shared" si="1"/>
        <v>380</v>
      </c>
      <c r="C35" s="145">
        <f t="shared" si="2"/>
        <v>930</v>
      </c>
      <c r="D35" s="121">
        <f t="shared" si="0"/>
        <v>1.447</v>
      </c>
    </row>
    <row r="36" ht="36" customHeight="1" spans="1:4">
      <c r="A36" s="192" t="s">
        <v>1646</v>
      </c>
      <c r="B36" s="145">
        <f t="shared" si="1"/>
        <v>5644</v>
      </c>
      <c r="C36" s="145">
        <f t="shared" si="2"/>
        <v>11280</v>
      </c>
      <c r="D36" s="121">
        <f t="shared" si="0"/>
        <v>0.999</v>
      </c>
    </row>
    <row r="37" ht="36" customHeight="1" spans="1:4">
      <c r="A37" s="193" t="s">
        <v>1647</v>
      </c>
      <c r="B37" s="160"/>
      <c r="C37" s="160"/>
      <c r="D37" s="121" t="str">
        <f t="shared" si="0"/>
        <v/>
      </c>
    </row>
    <row r="38" spans="2:3">
      <c r="B38" s="194"/>
      <c r="C38" s="194"/>
    </row>
    <row r="39" spans="2:3">
      <c r="B39" s="194"/>
      <c r="C39" s="194"/>
    </row>
    <row r="40" spans="2:3">
      <c r="B40" s="194"/>
      <c r="C40" s="194"/>
    </row>
    <row r="41" spans="2:3">
      <c r="B41" s="194"/>
      <c r="C41" s="194"/>
    </row>
  </sheetData>
  <mergeCells count="1">
    <mergeCell ref="A1:D1"/>
  </mergeCells>
  <conditionalFormatting sqref="C5">
    <cfRule type="cellIs" dxfId="3" priority="19" stopIfTrue="1" operator="lessThanOrEqual">
      <formula>-1</formula>
    </cfRule>
  </conditionalFormatting>
  <conditionalFormatting sqref="C6">
    <cfRule type="cellIs" dxfId="3" priority="18" stopIfTrue="1" operator="lessThanOrEqual">
      <formula>-1</formula>
    </cfRule>
  </conditionalFormatting>
  <conditionalFormatting sqref="C10">
    <cfRule type="cellIs" dxfId="3" priority="16" stopIfTrue="1" operator="lessThanOrEqual">
      <formula>-1</formula>
    </cfRule>
  </conditionalFormatting>
  <conditionalFormatting sqref="C11">
    <cfRule type="cellIs" dxfId="3" priority="15" stopIfTrue="1" operator="lessThanOrEqual">
      <formula>-1</formula>
    </cfRule>
  </conditionalFormatting>
  <conditionalFormatting sqref="C12">
    <cfRule type="cellIs" dxfId="3" priority="5" stopIfTrue="1" operator="lessThanOrEqual">
      <formula>-1</formula>
    </cfRule>
  </conditionalFormatting>
  <conditionalFormatting sqref="C14">
    <cfRule type="cellIs" dxfId="3" priority="14" stopIfTrue="1" operator="lessThanOrEqual">
      <formula>-1</formula>
    </cfRule>
  </conditionalFormatting>
  <conditionalFormatting sqref="C15">
    <cfRule type="cellIs" dxfId="3" priority="13" stopIfTrue="1" operator="lessThanOrEqual">
      <formula>-1</formula>
    </cfRule>
  </conditionalFormatting>
  <conditionalFormatting sqref="C16">
    <cfRule type="cellIs" dxfId="3" priority="21" stopIfTrue="1" operator="lessThanOrEqual">
      <formula>-1</formula>
    </cfRule>
  </conditionalFormatting>
  <conditionalFormatting sqref="C22">
    <cfRule type="cellIs" dxfId="3" priority="12" stopIfTrue="1" operator="lessThanOrEqual">
      <formula>-1</formula>
    </cfRule>
  </conditionalFormatting>
  <conditionalFormatting sqref="C23">
    <cfRule type="cellIs" dxfId="3" priority="11" stopIfTrue="1" operator="lessThanOrEqual">
      <formula>-1</formula>
    </cfRule>
  </conditionalFormatting>
  <conditionalFormatting sqref="C24">
    <cfRule type="cellIs" dxfId="3" priority="10" stopIfTrue="1" operator="lessThanOrEqual">
      <formula>-1</formula>
    </cfRule>
  </conditionalFormatting>
  <conditionalFormatting sqref="C26">
    <cfRule type="cellIs" dxfId="3" priority="9" stopIfTrue="1" operator="lessThanOrEqual">
      <formula>-1</formula>
    </cfRule>
  </conditionalFormatting>
  <conditionalFormatting sqref="C30">
    <cfRule type="cellIs" dxfId="3" priority="8" stopIfTrue="1" operator="lessThanOrEqual">
      <formula>-1</formula>
    </cfRule>
  </conditionalFormatting>
  <conditionalFormatting sqref="C31">
    <cfRule type="cellIs" dxfId="3" priority="7" stopIfTrue="1" operator="lessThanOrEqual">
      <formula>-1</formula>
    </cfRule>
  </conditionalFormatting>
  <conditionalFormatting sqref="C32">
    <cfRule type="cellIs" dxfId="3" priority="6" stopIfTrue="1" operator="lessThanOrEqual">
      <formula>-1</formula>
    </cfRule>
  </conditionalFormatting>
  <conditionalFormatting sqref="B37">
    <cfRule type="cellIs" dxfId="3" priority="3" stopIfTrue="1" operator="lessThanOrEqual">
      <formula>-1</formula>
    </cfRule>
  </conditionalFormatting>
  <conditionalFormatting sqref="C37">
    <cfRule type="cellIs" dxfId="3" priority="2" stopIfTrue="1" operator="lessThanOrEqual">
      <formula>-1</formula>
    </cfRule>
  </conditionalFormatting>
  <conditionalFormatting sqref="C7:C8">
    <cfRule type="cellIs" dxfId="3" priority="17" stopIfTrue="1" operator="lessThanOrEqual">
      <formula>-1</formula>
    </cfRule>
  </conditionalFormatting>
  <conditionalFormatting sqref="C18:C20">
    <cfRule type="cellIs" dxfId="3" priority="20" stopIfTrue="1" operator="lessThanOrEqual">
      <formula>-1</formula>
    </cfRule>
  </conditionalFormatting>
  <conditionalFormatting sqref="C27:C28">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25"/>
  <sheetViews>
    <sheetView showGridLines="0" showZeros="0" zoomScaleSheetLayoutView="80" workbookViewId="0">
      <pane ySplit="3" topLeftCell="A4" activePane="bottomLeft" state="frozen"/>
      <selection/>
      <selection pane="bottomLeft" activeCell="J17" sqref="J17"/>
    </sheetView>
  </sheetViews>
  <sheetFormatPr defaultColWidth="9" defaultRowHeight="14.25" outlineLevelCol="3"/>
  <cols>
    <col min="1" max="1" width="45.625" style="167" customWidth="1"/>
    <col min="2" max="3" width="20.6333333333333" style="167" customWidth="1"/>
    <col min="4" max="4" width="20.6333333333333" style="165" customWidth="1"/>
    <col min="5" max="16384" width="9" style="167"/>
  </cols>
  <sheetData>
    <row r="1" ht="45" customHeight="1" spans="1:4">
      <c r="A1" s="168" t="s">
        <v>1976</v>
      </c>
      <c r="B1" s="168"/>
      <c r="C1" s="168"/>
      <c r="D1" s="168"/>
    </row>
    <row r="2" ht="20.1" customHeight="1" spans="1:4">
      <c r="A2" s="178" t="s">
        <v>1977</v>
      </c>
      <c r="B2" s="179"/>
      <c r="C2" s="180"/>
      <c r="D2" s="181" t="s">
        <v>1978</v>
      </c>
    </row>
    <row r="3" ht="45" customHeight="1" spans="1:4">
      <c r="A3" s="136" t="s">
        <v>1798</v>
      </c>
      <c r="B3" s="32" t="s">
        <v>1691</v>
      </c>
      <c r="C3" s="98" t="s">
        <v>1709</v>
      </c>
      <c r="D3" s="32" t="s">
        <v>1692</v>
      </c>
    </row>
    <row r="4" ht="36" customHeight="1" spans="1:4">
      <c r="A4" s="137" t="s">
        <v>1650</v>
      </c>
      <c r="B4" s="122">
        <v>18751</v>
      </c>
      <c r="C4" s="122">
        <v>27762</v>
      </c>
      <c r="D4" s="117">
        <f>IF(B4&gt;0,(C4-B4)/B4,"")</f>
        <v>0.481</v>
      </c>
    </row>
    <row r="5" s="164" customFormat="1" ht="36" customHeight="1" spans="1:4">
      <c r="A5" s="139" t="s">
        <v>1651</v>
      </c>
      <c r="B5" s="161">
        <v>8284</v>
      </c>
      <c r="C5" s="120">
        <v>9399</v>
      </c>
      <c r="D5" s="121">
        <f t="shared" ref="D5:D21" si="0">IF(B5&gt;0,(C5-B5)/B5,"")</f>
        <v>0.135</v>
      </c>
    </row>
    <row r="6" s="164" customFormat="1" ht="36" customHeight="1" spans="1:4">
      <c r="A6" s="141" t="s">
        <v>1979</v>
      </c>
      <c r="B6" s="161"/>
      <c r="C6" s="120"/>
      <c r="D6" s="121" t="str">
        <f t="shared" si="0"/>
        <v/>
      </c>
    </row>
    <row r="7" ht="36" customHeight="1" spans="1:4">
      <c r="A7" s="137" t="s">
        <v>1653</v>
      </c>
      <c r="B7" s="122">
        <v>15106</v>
      </c>
      <c r="C7" s="122">
        <v>16852</v>
      </c>
      <c r="D7" s="117">
        <f t="shared" si="0"/>
        <v>0.116</v>
      </c>
    </row>
    <row r="8" s="164" customFormat="1" ht="36" customHeight="1" spans="1:4">
      <c r="A8" s="139" t="s">
        <v>1651</v>
      </c>
      <c r="B8" s="161">
        <v>15084</v>
      </c>
      <c r="C8" s="120">
        <v>16852</v>
      </c>
      <c r="D8" s="121">
        <f t="shared" si="0"/>
        <v>0.117</v>
      </c>
    </row>
    <row r="9" s="165" customFormat="1" ht="36" customHeight="1" spans="1:4">
      <c r="A9" s="137" t="s">
        <v>1654</v>
      </c>
      <c r="B9" s="122">
        <v>731</v>
      </c>
      <c r="C9" s="122">
        <v>1499</v>
      </c>
      <c r="D9" s="117">
        <f t="shared" si="0"/>
        <v>1.051</v>
      </c>
    </row>
    <row r="10" s="166" customFormat="1" ht="36" customHeight="1" spans="1:4">
      <c r="A10" s="139" t="s">
        <v>1651</v>
      </c>
      <c r="B10" s="161">
        <v>405</v>
      </c>
      <c r="C10" s="120">
        <v>497</v>
      </c>
      <c r="D10" s="121">
        <f t="shared" si="0"/>
        <v>0.227</v>
      </c>
    </row>
    <row r="11" s="165" customFormat="1" ht="36" customHeight="1" spans="1:4">
      <c r="A11" s="137" t="s">
        <v>1655</v>
      </c>
      <c r="B11" s="122">
        <v>7294</v>
      </c>
      <c r="C11" s="122">
        <v>10839</v>
      </c>
      <c r="D11" s="117">
        <f t="shared" si="0"/>
        <v>0.486</v>
      </c>
    </row>
    <row r="12" s="166" customFormat="1" ht="36" customHeight="1" spans="1:4">
      <c r="A12" s="139" t="s">
        <v>1651</v>
      </c>
      <c r="B12" s="161">
        <v>4544</v>
      </c>
      <c r="C12" s="120">
        <v>5286</v>
      </c>
      <c r="D12" s="121">
        <f t="shared" si="0"/>
        <v>0.163</v>
      </c>
    </row>
    <row r="13" s="165" customFormat="1" ht="36" customHeight="1" spans="1:4">
      <c r="A13" s="137" t="s">
        <v>1656</v>
      </c>
      <c r="B13" s="122">
        <v>1306</v>
      </c>
      <c r="C13" s="122">
        <v>1755</v>
      </c>
      <c r="D13" s="117">
        <f t="shared" si="0"/>
        <v>0.344</v>
      </c>
    </row>
    <row r="14" s="166" customFormat="1" ht="36" customHeight="1" spans="1:4">
      <c r="A14" s="139" t="s">
        <v>1651</v>
      </c>
      <c r="B14" s="161">
        <v>733</v>
      </c>
      <c r="C14" s="120">
        <v>1185</v>
      </c>
      <c r="D14" s="121">
        <f t="shared" si="0"/>
        <v>0.617</v>
      </c>
    </row>
    <row r="15" s="165" customFormat="1" ht="36" customHeight="1" spans="1:4">
      <c r="A15" s="137" t="s">
        <v>1657</v>
      </c>
      <c r="B15" s="122">
        <v>4850</v>
      </c>
      <c r="C15" s="122">
        <v>5564</v>
      </c>
      <c r="D15" s="117">
        <f t="shared" si="0"/>
        <v>0.147</v>
      </c>
    </row>
    <row r="16" s="164" customFormat="1" ht="36" customHeight="1" spans="1:4">
      <c r="A16" s="139" t="s">
        <v>1651</v>
      </c>
      <c r="B16" s="161">
        <v>4843</v>
      </c>
      <c r="C16" s="182">
        <v>5557</v>
      </c>
      <c r="D16" s="121">
        <f t="shared" si="0"/>
        <v>0.147</v>
      </c>
    </row>
    <row r="17" ht="36" customHeight="1" spans="1:4">
      <c r="A17" s="137" t="s">
        <v>1682</v>
      </c>
      <c r="B17" s="122">
        <v>7068</v>
      </c>
      <c r="C17" s="122">
        <v>14756</v>
      </c>
      <c r="D17" s="117">
        <f t="shared" si="0"/>
        <v>1.088</v>
      </c>
    </row>
    <row r="18" s="164" customFormat="1" ht="36" customHeight="1" spans="1:4">
      <c r="A18" s="139" t="s">
        <v>1651</v>
      </c>
      <c r="B18" s="161">
        <v>5457</v>
      </c>
      <c r="C18" s="120">
        <v>7311</v>
      </c>
      <c r="D18" s="121">
        <f t="shared" si="0"/>
        <v>0.34</v>
      </c>
    </row>
    <row r="19" ht="36" customHeight="1" spans="1:4">
      <c r="A19" s="142" t="s">
        <v>1659</v>
      </c>
      <c r="B19" s="122">
        <f>B4+B7+B9+B11+B13+B15+B17</f>
        <v>55106</v>
      </c>
      <c r="C19" s="122">
        <f>C4+C7+C9+C11+C13+C15+C17</f>
        <v>79027</v>
      </c>
      <c r="D19" s="117">
        <f t="shared" si="0"/>
        <v>0.434</v>
      </c>
    </row>
    <row r="20" ht="36" customHeight="1" spans="1:4">
      <c r="A20" s="139" t="s">
        <v>1660</v>
      </c>
      <c r="B20" s="161">
        <f>B5+B8+B10+B12+B14+B16+B18</f>
        <v>39350</v>
      </c>
      <c r="C20" s="161">
        <f>C5+C8+C10+C12+C14+C16+C18</f>
        <v>46087</v>
      </c>
      <c r="D20" s="121">
        <f t="shared" si="0"/>
        <v>0.171</v>
      </c>
    </row>
    <row r="21" ht="36" customHeight="1" spans="1:4">
      <c r="A21" s="141" t="s">
        <v>1652</v>
      </c>
      <c r="B21" s="183"/>
      <c r="C21" s="183"/>
      <c r="D21" s="121" t="str">
        <f t="shared" si="0"/>
        <v/>
      </c>
    </row>
    <row r="22" spans="2:3">
      <c r="B22" s="177"/>
      <c r="C22" s="177"/>
    </row>
    <row r="23" spans="2:3">
      <c r="B23" s="177"/>
      <c r="C23" s="177"/>
    </row>
    <row r="24" spans="2:3">
      <c r="B24" s="177"/>
      <c r="C24" s="177"/>
    </row>
    <row r="25" spans="2:3">
      <c r="B25" s="177"/>
      <c r="C25" s="177"/>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23"/>
  <sheetViews>
    <sheetView showGridLines="0" showZeros="0" zoomScaleSheetLayoutView="80" workbookViewId="0">
      <selection activeCell="J17" sqref="J17"/>
    </sheetView>
  </sheetViews>
  <sheetFormatPr defaultColWidth="9" defaultRowHeight="14.25" outlineLevelCol="3"/>
  <cols>
    <col min="1" max="1" width="45.6333333333333" style="167" customWidth="1"/>
    <col min="2" max="3" width="20.6333333333333" style="167" customWidth="1"/>
    <col min="4" max="4" width="20.6333333333333" style="165" customWidth="1"/>
    <col min="5" max="16384" width="9" style="167"/>
  </cols>
  <sheetData>
    <row r="1" ht="45" customHeight="1" spans="1:4">
      <c r="A1" s="168" t="s">
        <v>1980</v>
      </c>
      <c r="B1" s="168"/>
      <c r="C1" s="168"/>
      <c r="D1" s="168"/>
    </row>
    <row r="2" ht="20.1" customHeight="1" spans="1:4">
      <c r="A2" s="132" t="s">
        <v>1981</v>
      </c>
      <c r="B2" s="169"/>
      <c r="C2" s="170"/>
      <c r="D2" s="135" t="s">
        <v>1662</v>
      </c>
    </row>
    <row r="3" ht="45" customHeight="1" spans="1:4">
      <c r="A3" s="171" t="s">
        <v>1798</v>
      </c>
      <c r="B3" s="32" t="s">
        <v>1691</v>
      </c>
      <c r="C3" s="98" t="s">
        <v>1709</v>
      </c>
      <c r="D3" s="32" t="s">
        <v>1692</v>
      </c>
    </row>
    <row r="4" ht="36" customHeight="1" spans="1:4">
      <c r="A4" s="172" t="s">
        <v>1663</v>
      </c>
      <c r="B4" s="173">
        <v>2347</v>
      </c>
      <c r="C4" s="116">
        <v>-2500</v>
      </c>
      <c r="D4" s="117">
        <f>IF(B4&gt;0,(C4-B4)/B4,"")</f>
        <v>-2.065</v>
      </c>
    </row>
    <row r="5" s="164" customFormat="1" ht="36" customHeight="1" spans="1:4">
      <c r="A5" s="174" t="s">
        <v>1664</v>
      </c>
      <c r="B5" s="175">
        <v>3580</v>
      </c>
      <c r="C5" s="176">
        <v>1080</v>
      </c>
      <c r="D5" s="121">
        <f t="shared" ref="D5:D19" si="0">IF(B5&gt;0,(C5-B5)/B5,"")</f>
        <v>-0.698</v>
      </c>
    </row>
    <row r="6" ht="36" customHeight="1" spans="1:4">
      <c r="A6" s="172" t="s">
        <v>1685</v>
      </c>
      <c r="B6" s="173">
        <v>-858</v>
      </c>
      <c r="C6" s="116">
        <v>658</v>
      </c>
      <c r="D6" s="117" t="str">
        <f t="shared" si="0"/>
        <v/>
      </c>
    </row>
    <row r="7" s="164" customFormat="1" ht="36" customHeight="1" spans="1:4">
      <c r="A7" s="174" t="s">
        <v>1666</v>
      </c>
      <c r="B7" s="175">
        <v>350</v>
      </c>
      <c r="C7" s="120">
        <v>1267</v>
      </c>
      <c r="D7" s="121">
        <f t="shared" si="0"/>
        <v>2.62</v>
      </c>
    </row>
    <row r="8" s="165" customFormat="1" ht="36" customHeight="1" spans="1:4">
      <c r="A8" s="172" t="s">
        <v>1667</v>
      </c>
      <c r="B8" s="173">
        <v>1100</v>
      </c>
      <c r="C8" s="116">
        <v>10</v>
      </c>
      <c r="D8" s="117">
        <f t="shared" si="0"/>
        <v>-0.991</v>
      </c>
    </row>
    <row r="9" s="166" customFormat="1" ht="36" customHeight="1" spans="1:4">
      <c r="A9" s="174" t="s">
        <v>1668</v>
      </c>
      <c r="B9" s="175">
        <v>300</v>
      </c>
      <c r="C9" s="120">
        <v>242</v>
      </c>
      <c r="D9" s="121">
        <f t="shared" si="0"/>
        <v>-0.193</v>
      </c>
    </row>
    <row r="10" s="165" customFormat="1" ht="36" customHeight="1" spans="1:4">
      <c r="A10" s="172" t="s">
        <v>1669</v>
      </c>
      <c r="B10" s="173">
        <v>50</v>
      </c>
      <c r="C10" s="116"/>
      <c r="D10" s="117">
        <f t="shared" si="0"/>
        <v>-1</v>
      </c>
    </row>
    <row r="11" s="166" customFormat="1" ht="36" customHeight="1" spans="1:4">
      <c r="A11" s="174" t="s">
        <v>1670</v>
      </c>
      <c r="B11" s="175">
        <v>150</v>
      </c>
      <c r="C11" s="120">
        <v>176</v>
      </c>
      <c r="D11" s="121">
        <f t="shared" si="0"/>
        <v>0.173</v>
      </c>
    </row>
    <row r="12" s="165" customFormat="1" ht="36" customHeight="1" spans="1:4">
      <c r="A12" s="172" t="s">
        <v>1671</v>
      </c>
      <c r="B12" s="173"/>
      <c r="C12" s="122"/>
      <c r="D12" s="121" t="str">
        <f t="shared" si="0"/>
        <v/>
      </c>
    </row>
    <row r="13" s="166" customFormat="1" ht="36" customHeight="1" spans="1:4">
      <c r="A13" s="174" t="s">
        <v>1672</v>
      </c>
      <c r="B13" s="175"/>
      <c r="C13" s="120"/>
      <c r="D13" s="121" t="str">
        <f t="shared" si="0"/>
        <v/>
      </c>
    </row>
    <row r="14" s="165" customFormat="1" ht="36" customHeight="1" spans="1:4">
      <c r="A14" s="172" t="s">
        <v>1673</v>
      </c>
      <c r="B14" s="173">
        <v>1500</v>
      </c>
      <c r="C14" s="116">
        <v>7432</v>
      </c>
      <c r="D14" s="117">
        <f t="shared" si="0"/>
        <v>3.955</v>
      </c>
    </row>
    <row r="15" s="166" customFormat="1" ht="36" customHeight="1" spans="1:4">
      <c r="A15" s="174" t="s">
        <v>1982</v>
      </c>
      <c r="B15" s="175">
        <v>18000</v>
      </c>
      <c r="C15" s="120">
        <v>40200</v>
      </c>
      <c r="D15" s="121">
        <f t="shared" si="0"/>
        <v>1.233</v>
      </c>
    </row>
    <row r="16" s="165" customFormat="1" ht="36" customHeight="1" spans="1:4">
      <c r="A16" s="172" t="s">
        <v>1686</v>
      </c>
      <c r="B16" s="173">
        <v>10</v>
      </c>
      <c r="C16" s="116"/>
      <c r="D16" s="117">
        <f t="shared" si="0"/>
        <v>-1</v>
      </c>
    </row>
    <row r="17" s="166" customFormat="1" ht="36" customHeight="1" spans="1:4">
      <c r="A17" s="174" t="s">
        <v>1676</v>
      </c>
      <c r="B17" s="175">
        <v>15</v>
      </c>
      <c r="C17" s="120">
        <v>19</v>
      </c>
      <c r="D17" s="121">
        <f t="shared" si="0"/>
        <v>0.267</v>
      </c>
    </row>
    <row r="18" s="165" customFormat="1" ht="36" customHeight="1" spans="1:4">
      <c r="A18" s="126" t="s">
        <v>1983</v>
      </c>
      <c r="B18" s="173">
        <f>B4+B6+B8+B10+B12+B14+B16</f>
        <v>4149</v>
      </c>
      <c r="C18" s="173">
        <f>C4+C6+C8+C10+C12+C14+C16</f>
        <v>5600</v>
      </c>
      <c r="D18" s="117">
        <f t="shared" si="0"/>
        <v>0.35</v>
      </c>
    </row>
    <row r="19" s="165" customFormat="1" ht="36" customHeight="1" spans="1:4">
      <c r="A19" s="126" t="s">
        <v>1984</v>
      </c>
      <c r="B19" s="173">
        <f>B5+B7+B9+B11+B13+B15+B17</f>
        <v>22395</v>
      </c>
      <c r="C19" s="173">
        <f>C5+C7+C9+C11+C13+C15+C17</f>
        <v>42984</v>
      </c>
      <c r="D19" s="117">
        <f t="shared" si="0"/>
        <v>0.919</v>
      </c>
    </row>
    <row r="20" spans="2:3">
      <c r="B20" s="177"/>
      <c r="C20" s="177"/>
    </row>
    <row r="21" spans="2:3">
      <c r="B21" s="177"/>
      <c r="C21" s="177"/>
    </row>
    <row r="22" spans="2:3">
      <c r="B22" s="177"/>
      <c r="C22" s="177"/>
    </row>
    <row r="23" spans="2:3">
      <c r="B23" s="177"/>
      <c r="C23" s="177"/>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41"/>
  <sheetViews>
    <sheetView showGridLines="0" showZeros="0" zoomScaleSheetLayoutView="80" workbookViewId="0">
      <pane ySplit="3" topLeftCell="A28" activePane="bottomLeft" state="frozen"/>
      <selection/>
      <selection pane="bottomLeft" activeCell="J17" sqref="J17"/>
    </sheetView>
  </sheetViews>
  <sheetFormatPr defaultColWidth="9" defaultRowHeight="14.25" outlineLevelCol="3"/>
  <cols>
    <col min="1" max="1" width="45.625" style="150" customWidth="1"/>
    <col min="2" max="3" width="20.6333333333333" style="150" customWidth="1"/>
    <col min="4" max="4" width="20.6333333333333" style="149" customWidth="1"/>
    <col min="5" max="16384" width="9" style="150"/>
  </cols>
  <sheetData>
    <row r="1" ht="45" customHeight="1" spans="1:4">
      <c r="A1" s="151" t="s">
        <v>1985</v>
      </c>
      <c r="B1" s="151"/>
      <c r="C1" s="151"/>
      <c r="D1" s="151"/>
    </row>
    <row r="2" ht="20.1" customHeight="1" spans="1:4">
      <c r="A2" s="152" t="s">
        <v>1986</v>
      </c>
      <c r="B2" s="153"/>
      <c r="C2" s="154"/>
      <c r="D2" s="155" t="s">
        <v>53</v>
      </c>
    </row>
    <row r="3" ht="45" customHeight="1" spans="1:4">
      <c r="A3" s="156" t="s">
        <v>1960</v>
      </c>
      <c r="B3" s="32" t="s">
        <v>1691</v>
      </c>
      <c r="C3" s="98" t="s">
        <v>1709</v>
      </c>
      <c r="D3" s="32" t="s">
        <v>1692</v>
      </c>
    </row>
    <row r="4" ht="38" customHeight="1" spans="1:4">
      <c r="A4" s="157" t="s">
        <v>1632</v>
      </c>
      <c r="B4" s="158">
        <v>21405</v>
      </c>
      <c r="C4" s="158">
        <v>25262</v>
      </c>
      <c r="D4" s="117">
        <f>IF(B4&gt;0,(C4-B4)/B4,"")</f>
        <v>0.18</v>
      </c>
    </row>
    <row r="5" s="147" customFormat="1" ht="38" customHeight="1" spans="1:4">
      <c r="A5" s="159" t="s">
        <v>1633</v>
      </c>
      <c r="B5" s="160">
        <v>13226</v>
      </c>
      <c r="C5" s="160">
        <v>14977</v>
      </c>
      <c r="D5" s="121">
        <f t="shared" ref="D5:D37" si="0">IF(B5&gt;0,(C5-B5)/B5,"")</f>
        <v>0.132</v>
      </c>
    </row>
    <row r="6" s="147" customFormat="1" ht="38" customHeight="1" spans="1:4">
      <c r="A6" s="159" t="s">
        <v>1634</v>
      </c>
      <c r="B6" s="160">
        <v>18</v>
      </c>
      <c r="C6" s="160">
        <v>506</v>
      </c>
      <c r="D6" s="121">
        <f t="shared" si="0"/>
        <v>27.111</v>
      </c>
    </row>
    <row r="7" s="148" customFormat="1" ht="38" customHeight="1" spans="1:4">
      <c r="A7" s="159" t="s">
        <v>1635</v>
      </c>
      <c r="B7" s="160"/>
      <c r="C7" s="160"/>
      <c r="D7" s="121" t="str">
        <f t="shared" si="0"/>
        <v/>
      </c>
    </row>
    <row r="8" s="148" customFormat="1" ht="38" customHeight="1" spans="1:4">
      <c r="A8" s="141" t="s">
        <v>1636</v>
      </c>
      <c r="B8" s="160"/>
      <c r="C8" s="160"/>
      <c r="D8" s="121" t="str">
        <f t="shared" si="0"/>
        <v/>
      </c>
    </row>
    <row r="9" s="149" customFormat="1" ht="38" customHeight="1" spans="1:4">
      <c r="A9" s="157" t="s">
        <v>1637</v>
      </c>
      <c r="B9" s="158">
        <v>14799</v>
      </c>
      <c r="C9" s="158">
        <v>17510</v>
      </c>
      <c r="D9" s="117">
        <f t="shared" si="0"/>
        <v>0.183</v>
      </c>
    </row>
    <row r="10" s="148" customFormat="1" ht="38" customHeight="1" spans="1:4">
      <c r="A10" s="159" t="s">
        <v>1633</v>
      </c>
      <c r="B10" s="160">
        <v>11247</v>
      </c>
      <c r="C10" s="160">
        <v>11145</v>
      </c>
      <c r="D10" s="121">
        <f t="shared" si="0"/>
        <v>-0.009</v>
      </c>
    </row>
    <row r="11" s="148" customFormat="1" ht="38" customHeight="1" spans="1:4">
      <c r="A11" s="159" t="s">
        <v>1634</v>
      </c>
      <c r="B11" s="160">
        <v>11</v>
      </c>
      <c r="C11" s="160">
        <v>10</v>
      </c>
      <c r="D11" s="121">
        <f t="shared" si="0"/>
        <v>-0.091</v>
      </c>
    </row>
    <row r="12" s="148" customFormat="1" ht="38" customHeight="1" spans="1:4">
      <c r="A12" s="159" t="s">
        <v>1635</v>
      </c>
      <c r="B12" s="160">
        <v>3258</v>
      </c>
      <c r="C12" s="160">
        <v>6155</v>
      </c>
      <c r="D12" s="121">
        <f t="shared" si="0"/>
        <v>0.889</v>
      </c>
    </row>
    <row r="13" s="149" customFormat="1" ht="38" customHeight="1" spans="1:4">
      <c r="A13" s="157" t="s">
        <v>1638</v>
      </c>
      <c r="B13" s="158">
        <v>1744</v>
      </c>
      <c r="C13" s="158">
        <v>1509</v>
      </c>
      <c r="D13" s="117">
        <f t="shared" si="0"/>
        <v>-0.135</v>
      </c>
    </row>
    <row r="14" ht="36" customHeight="1" spans="1:4">
      <c r="A14" s="159" t="s">
        <v>1633</v>
      </c>
      <c r="B14" s="160">
        <v>668</v>
      </c>
      <c r="C14" s="161">
        <v>702</v>
      </c>
      <c r="D14" s="121">
        <f t="shared" si="0"/>
        <v>0.051</v>
      </c>
    </row>
    <row r="15" s="147" customFormat="1" ht="38" customHeight="1" spans="1:4">
      <c r="A15" s="159" t="s">
        <v>1634</v>
      </c>
      <c r="B15" s="160">
        <v>8</v>
      </c>
      <c r="C15" s="160">
        <v>7</v>
      </c>
      <c r="D15" s="121">
        <f t="shared" si="0"/>
        <v>-0.125</v>
      </c>
    </row>
    <row r="16" ht="36" customHeight="1" spans="1:4">
      <c r="A16" s="159" t="s">
        <v>1635</v>
      </c>
      <c r="B16" s="160"/>
      <c r="C16" s="161"/>
      <c r="D16" s="121" t="str">
        <f t="shared" si="0"/>
        <v/>
      </c>
    </row>
    <row r="17" ht="38" customHeight="1" spans="1:4">
      <c r="A17" s="157" t="s">
        <v>1639</v>
      </c>
      <c r="B17" s="158">
        <v>10465</v>
      </c>
      <c r="C17" s="158">
        <v>10839</v>
      </c>
      <c r="D17" s="117">
        <f t="shared" si="0"/>
        <v>0.036</v>
      </c>
    </row>
    <row r="18" s="147" customFormat="1" ht="38" customHeight="1" spans="1:4">
      <c r="A18" s="159" t="s">
        <v>1633</v>
      </c>
      <c r="B18" s="160">
        <v>10419</v>
      </c>
      <c r="C18" s="160">
        <v>10780</v>
      </c>
      <c r="D18" s="121">
        <f t="shared" si="0"/>
        <v>0.035</v>
      </c>
    </row>
    <row r="19" s="147" customFormat="1" ht="38" customHeight="1" spans="1:4">
      <c r="A19" s="159" t="s">
        <v>1634</v>
      </c>
      <c r="B19" s="160">
        <v>34</v>
      </c>
      <c r="C19" s="160">
        <v>39</v>
      </c>
      <c r="D19" s="121">
        <f t="shared" si="0"/>
        <v>0.147</v>
      </c>
    </row>
    <row r="20" ht="36" customHeight="1" spans="1:4">
      <c r="A20" s="159" t="s">
        <v>1635</v>
      </c>
      <c r="B20" s="160"/>
      <c r="C20" s="162">
        <v>5</v>
      </c>
      <c r="D20" s="121" t="str">
        <f t="shared" si="0"/>
        <v/>
      </c>
    </row>
    <row r="21" s="147" customFormat="1" ht="38" customHeight="1" spans="1:4">
      <c r="A21" s="157" t="s">
        <v>1640</v>
      </c>
      <c r="B21" s="158">
        <v>1657</v>
      </c>
      <c r="C21" s="158">
        <v>1755</v>
      </c>
      <c r="D21" s="117">
        <f t="shared" si="0"/>
        <v>0.059</v>
      </c>
    </row>
    <row r="22" s="147" customFormat="1" ht="38" customHeight="1" spans="1:4">
      <c r="A22" s="159" t="s">
        <v>1633</v>
      </c>
      <c r="B22" s="160">
        <v>570</v>
      </c>
      <c r="C22" s="120">
        <v>566</v>
      </c>
      <c r="D22" s="121">
        <f t="shared" si="0"/>
        <v>-0.007</v>
      </c>
    </row>
    <row r="23" s="147" customFormat="1" ht="38" customHeight="1" spans="1:4">
      <c r="A23" s="159" t="s">
        <v>1634</v>
      </c>
      <c r="B23" s="160">
        <v>4</v>
      </c>
      <c r="C23" s="160">
        <v>4</v>
      </c>
      <c r="D23" s="121">
        <f t="shared" si="0"/>
        <v>0</v>
      </c>
    </row>
    <row r="24" ht="36" customHeight="1" spans="1:4">
      <c r="A24" s="159" t="s">
        <v>1635</v>
      </c>
      <c r="B24" s="160"/>
      <c r="C24" s="120"/>
      <c r="D24" s="121" t="str">
        <f t="shared" si="0"/>
        <v/>
      </c>
    </row>
    <row r="25" ht="36" customHeight="1" spans="1:4">
      <c r="A25" s="157" t="s">
        <v>1641</v>
      </c>
      <c r="B25" s="158">
        <v>14402</v>
      </c>
      <c r="C25" s="116">
        <v>12997</v>
      </c>
      <c r="D25" s="117">
        <f t="shared" si="0"/>
        <v>-0.098</v>
      </c>
    </row>
    <row r="26" ht="36" customHeight="1" spans="1:4">
      <c r="A26" s="159" t="s">
        <v>1633</v>
      </c>
      <c r="B26" s="160">
        <v>7589</v>
      </c>
      <c r="C26" s="160">
        <v>7312</v>
      </c>
      <c r="D26" s="121">
        <f t="shared" si="0"/>
        <v>-0.037</v>
      </c>
    </row>
    <row r="27" ht="36" customHeight="1" spans="1:4">
      <c r="A27" s="159" t="s">
        <v>1634</v>
      </c>
      <c r="B27" s="160">
        <v>290</v>
      </c>
      <c r="C27" s="160">
        <v>350</v>
      </c>
      <c r="D27" s="121">
        <f t="shared" si="0"/>
        <v>0.207</v>
      </c>
    </row>
    <row r="28" ht="36" customHeight="1" spans="1:4">
      <c r="A28" s="159" t="s">
        <v>1635</v>
      </c>
      <c r="B28" s="160">
        <v>1809</v>
      </c>
      <c r="C28" s="160">
        <v>4755</v>
      </c>
      <c r="D28" s="121">
        <f t="shared" si="0"/>
        <v>1.629</v>
      </c>
    </row>
    <row r="29" ht="38" customHeight="1" spans="1:4">
      <c r="A29" s="157" t="s">
        <v>1975</v>
      </c>
      <c r="B29" s="158">
        <v>9664</v>
      </c>
      <c r="C29" s="116">
        <v>14756</v>
      </c>
      <c r="D29" s="117">
        <f t="shared" si="0"/>
        <v>0.527</v>
      </c>
    </row>
    <row r="30" s="147" customFormat="1" ht="38" customHeight="1" spans="1:4">
      <c r="A30" s="159" t="s">
        <v>1633</v>
      </c>
      <c r="B30" s="160">
        <v>387</v>
      </c>
      <c r="C30" s="160">
        <v>5876</v>
      </c>
      <c r="D30" s="121">
        <f t="shared" si="0"/>
        <v>14.183</v>
      </c>
    </row>
    <row r="31" s="147" customFormat="1" ht="38" customHeight="1" spans="1:4">
      <c r="A31" s="159" t="s">
        <v>1634</v>
      </c>
      <c r="B31" s="160">
        <v>15</v>
      </c>
      <c r="C31" s="160">
        <v>14</v>
      </c>
      <c r="D31" s="121">
        <f t="shared" si="0"/>
        <v>-0.067</v>
      </c>
    </row>
    <row r="32" s="147" customFormat="1" ht="38" customHeight="1" spans="1:4">
      <c r="A32" s="159" t="s">
        <v>1635</v>
      </c>
      <c r="B32" s="160">
        <v>577</v>
      </c>
      <c r="C32" s="160">
        <v>365</v>
      </c>
      <c r="D32" s="121">
        <f t="shared" si="0"/>
        <v>-0.367</v>
      </c>
    </row>
    <row r="33" ht="38" customHeight="1" spans="1:4">
      <c r="A33" s="142" t="s">
        <v>1680</v>
      </c>
      <c r="B33" s="158">
        <f t="shared" ref="B33:B35" si="1">B4+B9+B13+B17+B21+B25+B29</f>
        <v>74136</v>
      </c>
      <c r="C33" s="158">
        <f t="shared" ref="C33:C35" si="2">C4+C9+C13+C17+C21+C25+C29</f>
        <v>84628</v>
      </c>
      <c r="D33" s="117">
        <f t="shared" si="0"/>
        <v>0.142</v>
      </c>
    </row>
    <row r="34" ht="38" customHeight="1" spans="1:4">
      <c r="A34" s="159" t="s">
        <v>1633</v>
      </c>
      <c r="B34" s="160">
        <f t="shared" si="1"/>
        <v>44106</v>
      </c>
      <c r="C34" s="160">
        <f t="shared" si="2"/>
        <v>51358</v>
      </c>
      <c r="D34" s="121">
        <f t="shared" si="0"/>
        <v>0.164</v>
      </c>
    </row>
    <row r="35" ht="38" customHeight="1" spans="1:4">
      <c r="A35" s="159" t="s">
        <v>1645</v>
      </c>
      <c r="B35" s="160">
        <f t="shared" si="1"/>
        <v>380</v>
      </c>
      <c r="C35" s="160">
        <f t="shared" si="2"/>
        <v>930</v>
      </c>
      <c r="D35" s="121">
        <f t="shared" si="0"/>
        <v>1.447</v>
      </c>
    </row>
    <row r="36" ht="38" customHeight="1" spans="1:4">
      <c r="A36" s="159" t="s">
        <v>1646</v>
      </c>
      <c r="B36" s="160">
        <f>B32+B12+B7</f>
        <v>3835</v>
      </c>
      <c r="C36" s="160">
        <f>C32+C12+C7</f>
        <v>6520</v>
      </c>
      <c r="D36" s="121">
        <f t="shared" si="0"/>
        <v>0.7</v>
      </c>
    </row>
    <row r="37" ht="38" customHeight="1" spans="1:4">
      <c r="A37" s="141" t="s">
        <v>1647</v>
      </c>
      <c r="B37" s="145"/>
      <c r="C37" s="145"/>
      <c r="D37" s="121" t="str">
        <f t="shared" si="0"/>
        <v/>
      </c>
    </row>
    <row r="38" spans="2:3">
      <c r="B38" s="163"/>
      <c r="C38" s="163"/>
    </row>
    <row r="39" spans="2:3">
      <c r="B39" s="163"/>
      <c r="C39" s="163"/>
    </row>
    <row r="40" spans="2:3">
      <c r="B40" s="163"/>
      <c r="C40" s="163"/>
    </row>
    <row r="41" spans="2:3">
      <c r="B41" s="163"/>
      <c r="C41" s="163"/>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E25"/>
  <sheetViews>
    <sheetView showGridLines="0" showZeros="0" zoomScaleSheetLayoutView="80" workbookViewId="0">
      <selection activeCell="J17" sqref="J17"/>
    </sheetView>
  </sheetViews>
  <sheetFormatPr defaultColWidth="9" defaultRowHeight="14.25" outlineLevelCol="4"/>
  <cols>
    <col min="1" max="1" width="45.625" style="129" customWidth="1"/>
    <col min="2" max="3" width="20.6333333333333" style="130" customWidth="1"/>
    <col min="4" max="4" width="20.6333333333333" style="107" customWidth="1"/>
    <col min="5" max="5" width="12.6333333333333" style="129" customWidth="1"/>
    <col min="6" max="244" width="9" style="129"/>
    <col min="245" max="245" width="41.6333333333333" style="129" customWidth="1"/>
    <col min="246" max="247" width="14.5083333333333" style="129" customWidth="1"/>
    <col min="248" max="248" width="13.8833333333333" style="129" customWidth="1"/>
    <col min="249" max="251" width="9" style="129"/>
    <col min="252" max="253" width="10.5083333333333" style="129" customWidth="1"/>
    <col min="254" max="500" width="9" style="129"/>
    <col min="501" max="501" width="41.6333333333333" style="129" customWidth="1"/>
    <col min="502" max="503" width="14.5083333333333" style="129" customWidth="1"/>
    <col min="504" max="504" width="13.8833333333333" style="129" customWidth="1"/>
    <col min="505" max="507" width="9" style="129"/>
    <col min="508" max="509" width="10.5083333333333" style="129" customWidth="1"/>
    <col min="510" max="756" width="9" style="129"/>
    <col min="757" max="757" width="41.6333333333333" style="129" customWidth="1"/>
    <col min="758" max="759" width="14.5083333333333" style="129" customWidth="1"/>
    <col min="760" max="760" width="13.8833333333333" style="129" customWidth="1"/>
    <col min="761" max="763" width="9" style="129"/>
    <col min="764" max="765" width="10.5083333333333" style="129" customWidth="1"/>
    <col min="766" max="1012" width="9" style="129"/>
    <col min="1013" max="1013" width="41.6333333333333" style="129" customWidth="1"/>
    <col min="1014" max="1015" width="14.5083333333333" style="129" customWidth="1"/>
    <col min="1016" max="1016" width="13.8833333333333" style="129" customWidth="1"/>
    <col min="1017" max="1019" width="9" style="129"/>
    <col min="1020" max="1021" width="10.5083333333333" style="129" customWidth="1"/>
    <col min="1022" max="1268" width="9" style="129"/>
    <col min="1269" max="1269" width="41.6333333333333" style="129" customWidth="1"/>
    <col min="1270" max="1271" width="14.5083333333333" style="129" customWidth="1"/>
    <col min="1272" max="1272" width="13.8833333333333" style="129" customWidth="1"/>
    <col min="1273" max="1275" width="9" style="129"/>
    <col min="1276" max="1277" width="10.5083333333333" style="129" customWidth="1"/>
    <col min="1278" max="1524" width="9" style="129"/>
    <col min="1525" max="1525" width="41.6333333333333" style="129" customWidth="1"/>
    <col min="1526" max="1527" width="14.5083333333333" style="129" customWidth="1"/>
    <col min="1528" max="1528" width="13.8833333333333" style="129" customWidth="1"/>
    <col min="1529" max="1531" width="9" style="129"/>
    <col min="1532" max="1533" width="10.5083333333333" style="129" customWidth="1"/>
    <col min="1534" max="1780" width="9" style="129"/>
    <col min="1781" max="1781" width="41.6333333333333" style="129" customWidth="1"/>
    <col min="1782" max="1783" width="14.5083333333333" style="129" customWidth="1"/>
    <col min="1784" max="1784" width="13.8833333333333" style="129" customWidth="1"/>
    <col min="1785" max="1787" width="9" style="129"/>
    <col min="1788" max="1789" width="10.5083333333333" style="129" customWidth="1"/>
    <col min="1790" max="2036" width="9" style="129"/>
    <col min="2037" max="2037" width="41.6333333333333" style="129" customWidth="1"/>
    <col min="2038" max="2039" width="14.5083333333333" style="129" customWidth="1"/>
    <col min="2040" max="2040" width="13.8833333333333" style="129" customWidth="1"/>
    <col min="2041" max="2043" width="9" style="129"/>
    <col min="2044" max="2045" width="10.5083333333333" style="129" customWidth="1"/>
    <col min="2046" max="2292" width="9" style="129"/>
    <col min="2293" max="2293" width="41.6333333333333" style="129" customWidth="1"/>
    <col min="2294" max="2295" width="14.5083333333333" style="129" customWidth="1"/>
    <col min="2296" max="2296" width="13.8833333333333" style="129" customWidth="1"/>
    <col min="2297" max="2299" width="9" style="129"/>
    <col min="2300" max="2301" width="10.5083333333333" style="129" customWidth="1"/>
    <col min="2302" max="2548" width="9" style="129"/>
    <col min="2549" max="2549" width="41.6333333333333" style="129" customWidth="1"/>
    <col min="2550" max="2551" width="14.5083333333333" style="129" customWidth="1"/>
    <col min="2552" max="2552" width="13.8833333333333" style="129" customWidth="1"/>
    <col min="2553" max="2555" width="9" style="129"/>
    <col min="2556" max="2557" width="10.5083333333333" style="129" customWidth="1"/>
    <col min="2558" max="2804" width="9" style="129"/>
    <col min="2805" max="2805" width="41.6333333333333" style="129" customWidth="1"/>
    <col min="2806" max="2807" width="14.5083333333333" style="129" customWidth="1"/>
    <col min="2808" max="2808" width="13.8833333333333" style="129" customWidth="1"/>
    <col min="2809" max="2811" width="9" style="129"/>
    <col min="2812" max="2813" width="10.5083333333333" style="129" customWidth="1"/>
    <col min="2814" max="3060" width="9" style="129"/>
    <col min="3061" max="3061" width="41.6333333333333" style="129" customWidth="1"/>
    <col min="3062" max="3063" width="14.5083333333333" style="129" customWidth="1"/>
    <col min="3064" max="3064" width="13.8833333333333" style="129" customWidth="1"/>
    <col min="3065" max="3067" width="9" style="129"/>
    <col min="3068" max="3069" width="10.5083333333333" style="129" customWidth="1"/>
    <col min="3070" max="3316" width="9" style="129"/>
    <col min="3317" max="3317" width="41.6333333333333" style="129" customWidth="1"/>
    <col min="3318" max="3319" width="14.5083333333333" style="129" customWidth="1"/>
    <col min="3320" max="3320" width="13.8833333333333" style="129" customWidth="1"/>
    <col min="3321" max="3323" width="9" style="129"/>
    <col min="3324" max="3325" width="10.5083333333333" style="129" customWidth="1"/>
    <col min="3326" max="3572" width="9" style="129"/>
    <col min="3573" max="3573" width="41.6333333333333" style="129" customWidth="1"/>
    <col min="3574" max="3575" width="14.5083333333333" style="129" customWidth="1"/>
    <col min="3576" max="3576" width="13.8833333333333" style="129" customWidth="1"/>
    <col min="3577" max="3579" width="9" style="129"/>
    <col min="3580" max="3581" width="10.5083333333333" style="129" customWidth="1"/>
    <col min="3582" max="3828" width="9" style="129"/>
    <col min="3829" max="3829" width="41.6333333333333" style="129" customWidth="1"/>
    <col min="3830" max="3831" width="14.5083333333333" style="129" customWidth="1"/>
    <col min="3832" max="3832" width="13.8833333333333" style="129" customWidth="1"/>
    <col min="3833" max="3835" width="9" style="129"/>
    <col min="3836" max="3837" width="10.5083333333333" style="129" customWidth="1"/>
    <col min="3838" max="4084" width="9" style="129"/>
    <col min="4085" max="4085" width="41.6333333333333" style="129" customWidth="1"/>
    <col min="4086" max="4087" width="14.5083333333333" style="129" customWidth="1"/>
    <col min="4088" max="4088" width="13.8833333333333" style="129" customWidth="1"/>
    <col min="4089" max="4091" width="9" style="129"/>
    <col min="4092" max="4093" width="10.5083333333333" style="129" customWidth="1"/>
    <col min="4094" max="4340" width="9" style="129"/>
    <col min="4341" max="4341" width="41.6333333333333" style="129" customWidth="1"/>
    <col min="4342" max="4343" width="14.5083333333333" style="129" customWidth="1"/>
    <col min="4344" max="4344" width="13.8833333333333" style="129" customWidth="1"/>
    <col min="4345" max="4347" width="9" style="129"/>
    <col min="4348" max="4349" width="10.5083333333333" style="129" customWidth="1"/>
    <col min="4350" max="4596" width="9" style="129"/>
    <col min="4597" max="4597" width="41.6333333333333" style="129" customWidth="1"/>
    <col min="4598" max="4599" width="14.5083333333333" style="129" customWidth="1"/>
    <col min="4600" max="4600" width="13.8833333333333" style="129" customWidth="1"/>
    <col min="4601" max="4603" width="9" style="129"/>
    <col min="4604" max="4605" width="10.5083333333333" style="129" customWidth="1"/>
    <col min="4606" max="4852" width="9" style="129"/>
    <col min="4853" max="4853" width="41.6333333333333" style="129" customWidth="1"/>
    <col min="4854" max="4855" width="14.5083333333333" style="129" customWidth="1"/>
    <col min="4856" max="4856" width="13.8833333333333" style="129" customWidth="1"/>
    <col min="4857" max="4859" width="9" style="129"/>
    <col min="4860" max="4861" width="10.5083333333333" style="129" customWidth="1"/>
    <col min="4862" max="5108" width="9" style="129"/>
    <col min="5109" max="5109" width="41.6333333333333" style="129" customWidth="1"/>
    <col min="5110" max="5111" width="14.5083333333333" style="129" customWidth="1"/>
    <col min="5112" max="5112" width="13.8833333333333" style="129" customWidth="1"/>
    <col min="5113" max="5115" width="9" style="129"/>
    <col min="5116" max="5117" width="10.5083333333333" style="129" customWidth="1"/>
    <col min="5118" max="5364" width="9" style="129"/>
    <col min="5365" max="5365" width="41.6333333333333" style="129" customWidth="1"/>
    <col min="5366" max="5367" width="14.5083333333333" style="129" customWidth="1"/>
    <col min="5368" max="5368" width="13.8833333333333" style="129" customWidth="1"/>
    <col min="5369" max="5371" width="9" style="129"/>
    <col min="5372" max="5373" width="10.5083333333333" style="129" customWidth="1"/>
    <col min="5374" max="5620" width="9" style="129"/>
    <col min="5621" max="5621" width="41.6333333333333" style="129" customWidth="1"/>
    <col min="5622" max="5623" width="14.5083333333333" style="129" customWidth="1"/>
    <col min="5624" max="5624" width="13.8833333333333" style="129" customWidth="1"/>
    <col min="5625" max="5627" width="9" style="129"/>
    <col min="5628" max="5629" width="10.5083333333333" style="129" customWidth="1"/>
    <col min="5630" max="5876" width="9" style="129"/>
    <col min="5877" max="5877" width="41.6333333333333" style="129" customWidth="1"/>
    <col min="5878" max="5879" width="14.5083333333333" style="129" customWidth="1"/>
    <col min="5880" max="5880" width="13.8833333333333" style="129" customWidth="1"/>
    <col min="5881" max="5883" width="9" style="129"/>
    <col min="5884" max="5885" width="10.5083333333333" style="129" customWidth="1"/>
    <col min="5886" max="6132" width="9" style="129"/>
    <col min="6133" max="6133" width="41.6333333333333" style="129" customWidth="1"/>
    <col min="6134" max="6135" width="14.5083333333333" style="129" customWidth="1"/>
    <col min="6136" max="6136" width="13.8833333333333" style="129" customWidth="1"/>
    <col min="6137" max="6139" width="9" style="129"/>
    <col min="6140" max="6141" width="10.5083333333333" style="129" customWidth="1"/>
    <col min="6142" max="6388" width="9" style="129"/>
    <col min="6389" max="6389" width="41.6333333333333" style="129" customWidth="1"/>
    <col min="6390" max="6391" width="14.5083333333333" style="129" customWidth="1"/>
    <col min="6392" max="6392" width="13.8833333333333" style="129" customWidth="1"/>
    <col min="6393" max="6395" width="9" style="129"/>
    <col min="6396" max="6397" width="10.5083333333333" style="129" customWidth="1"/>
    <col min="6398" max="6644" width="9" style="129"/>
    <col min="6645" max="6645" width="41.6333333333333" style="129" customWidth="1"/>
    <col min="6646" max="6647" width="14.5083333333333" style="129" customWidth="1"/>
    <col min="6648" max="6648" width="13.8833333333333" style="129" customWidth="1"/>
    <col min="6649" max="6651" width="9" style="129"/>
    <col min="6652" max="6653" width="10.5083333333333" style="129" customWidth="1"/>
    <col min="6654" max="6900" width="9" style="129"/>
    <col min="6901" max="6901" width="41.6333333333333" style="129" customWidth="1"/>
    <col min="6902" max="6903" width="14.5083333333333" style="129" customWidth="1"/>
    <col min="6904" max="6904" width="13.8833333333333" style="129" customWidth="1"/>
    <col min="6905" max="6907" width="9" style="129"/>
    <col min="6908" max="6909" width="10.5083333333333" style="129" customWidth="1"/>
    <col min="6910" max="7156" width="9" style="129"/>
    <col min="7157" max="7157" width="41.6333333333333" style="129" customWidth="1"/>
    <col min="7158" max="7159" width="14.5083333333333" style="129" customWidth="1"/>
    <col min="7160" max="7160" width="13.8833333333333" style="129" customWidth="1"/>
    <col min="7161" max="7163" width="9" style="129"/>
    <col min="7164" max="7165" width="10.5083333333333" style="129" customWidth="1"/>
    <col min="7166" max="7412" width="9" style="129"/>
    <col min="7413" max="7413" width="41.6333333333333" style="129" customWidth="1"/>
    <col min="7414" max="7415" width="14.5083333333333" style="129" customWidth="1"/>
    <col min="7416" max="7416" width="13.8833333333333" style="129" customWidth="1"/>
    <col min="7417" max="7419" width="9" style="129"/>
    <col min="7420" max="7421" width="10.5083333333333" style="129" customWidth="1"/>
    <col min="7422" max="7668" width="9" style="129"/>
    <col min="7669" max="7669" width="41.6333333333333" style="129" customWidth="1"/>
    <col min="7670" max="7671" width="14.5083333333333" style="129" customWidth="1"/>
    <col min="7672" max="7672" width="13.8833333333333" style="129" customWidth="1"/>
    <col min="7673" max="7675" width="9" style="129"/>
    <col min="7676" max="7677" width="10.5083333333333" style="129" customWidth="1"/>
    <col min="7678" max="7924" width="9" style="129"/>
    <col min="7925" max="7925" width="41.6333333333333" style="129" customWidth="1"/>
    <col min="7926" max="7927" width="14.5083333333333" style="129" customWidth="1"/>
    <col min="7928" max="7928" width="13.8833333333333" style="129" customWidth="1"/>
    <col min="7929" max="7931" width="9" style="129"/>
    <col min="7932" max="7933" width="10.5083333333333" style="129" customWidth="1"/>
    <col min="7934" max="8180" width="9" style="129"/>
    <col min="8181" max="8181" width="41.6333333333333" style="129" customWidth="1"/>
    <col min="8182" max="8183" width="14.5083333333333" style="129" customWidth="1"/>
    <col min="8184" max="8184" width="13.8833333333333" style="129" customWidth="1"/>
    <col min="8185" max="8187" width="9" style="129"/>
    <col min="8188" max="8189" width="10.5083333333333" style="129" customWidth="1"/>
    <col min="8190" max="8436" width="9" style="129"/>
    <col min="8437" max="8437" width="41.6333333333333" style="129" customWidth="1"/>
    <col min="8438" max="8439" width="14.5083333333333" style="129" customWidth="1"/>
    <col min="8440" max="8440" width="13.8833333333333" style="129" customWidth="1"/>
    <col min="8441" max="8443" width="9" style="129"/>
    <col min="8444" max="8445" width="10.5083333333333" style="129" customWidth="1"/>
    <col min="8446" max="8692" width="9" style="129"/>
    <col min="8693" max="8693" width="41.6333333333333" style="129" customWidth="1"/>
    <col min="8694" max="8695" width="14.5083333333333" style="129" customWidth="1"/>
    <col min="8696" max="8696" width="13.8833333333333" style="129" customWidth="1"/>
    <col min="8697" max="8699" width="9" style="129"/>
    <col min="8700" max="8701" width="10.5083333333333" style="129" customWidth="1"/>
    <col min="8702" max="8948" width="9" style="129"/>
    <col min="8949" max="8949" width="41.6333333333333" style="129" customWidth="1"/>
    <col min="8950" max="8951" width="14.5083333333333" style="129" customWidth="1"/>
    <col min="8952" max="8952" width="13.8833333333333" style="129" customWidth="1"/>
    <col min="8953" max="8955" width="9" style="129"/>
    <col min="8956" max="8957" width="10.5083333333333" style="129" customWidth="1"/>
    <col min="8958" max="9204" width="9" style="129"/>
    <col min="9205" max="9205" width="41.6333333333333" style="129" customWidth="1"/>
    <col min="9206" max="9207" width="14.5083333333333" style="129" customWidth="1"/>
    <col min="9208" max="9208" width="13.8833333333333" style="129" customWidth="1"/>
    <col min="9209" max="9211" width="9" style="129"/>
    <col min="9212" max="9213" width="10.5083333333333" style="129" customWidth="1"/>
    <col min="9214" max="9460" width="9" style="129"/>
    <col min="9461" max="9461" width="41.6333333333333" style="129" customWidth="1"/>
    <col min="9462" max="9463" width="14.5083333333333" style="129" customWidth="1"/>
    <col min="9464" max="9464" width="13.8833333333333" style="129" customWidth="1"/>
    <col min="9465" max="9467" width="9" style="129"/>
    <col min="9468" max="9469" width="10.5083333333333" style="129" customWidth="1"/>
    <col min="9470" max="9716" width="9" style="129"/>
    <col min="9717" max="9717" width="41.6333333333333" style="129" customWidth="1"/>
    <col min="9718" max="9719" width="14.5083333333333" style="129" customWidth="1"/>
    <col min="9720" max="9720" width="13.8833333333333" style="129" customWidth="1"/>
    <col min="9721" max="9723" width="9" style="129"/>
    <col min="9724" max="9725" width="10.5083333333333" style="129" customWidth="1"/>
    <col min="9726" max="9972" width="9" style="129"/>
    <col min="9973" max="9973" width="41.6333333333333" style="129" customWidth="1"/>
    <col min="9974" max="9975" width="14.5083333333333" style="129" customWidth="1"/>
    <col min="9976" max="9976" width="13.8833333333333" style="129" customWidth="1"/>
    <col min="9977" max="9979" width="9" style="129"/>
    <col min="9980" max="9981" width="10.5083333333333" style="129" customWidth="1"/>
    <col min="9982" max="10228" width="9" style="129"/>
    <col min="10229" max="10229" width="41.6333333333333" style="129" customWidth="1"/>
    <col min="10230" max="10231" width="14.5083333333333" style="129" customWidth="1"/>
    <col min="10232" max="10232" width="13.8833333333333" style="129" customWidth="1"/>
    <col min="10233" max="10235" width="9" style="129"/>
    <col min="10236" max="10237" width="10.5083333333333" style="129" customWidth="1"/>
    <col min="10238" max="10484" width="9" style="129"/>
    <col min="10485" max="10485" width="41.6333333333333" style="129" customWidth="1"/>
    <col min="10486" max="10487" width="14.5083333333333" style="129" customWidth="1"/>
    <col min="10488" max="10488" width="13.8833333333333" style="129" customWidth="1"/>
    <col min="10489" max="10491" width="9" style="129"/>
    <col min="10492" max="10493" width="10.5083333333333" style="129" customWidth="1"/>
    <col min="10494" max="10740" width="9" style="129"/>
    <col min="10741" max="10741" width="41.6333333333333" style="129" customWidth="1"/>
    <col min="10742" max="10743" width="14.5083333333333" style="129" customWidth="1"/>
    <col min="10744" max="10744" width="13.8833333333333" style="129" customWidth="1"/>
    <col min="10745" max="10747" width="9" style="129"/>
    <col min="10748" max="10749" width="10.5083333333333" style="129" customWidth="1"/>
    <col min="10750" max="10996" width="9" style="129"/>
    <col min="10997" max="10997" width="41.6333333333333" style="129" customWidth="1"/>
    <col min="10998" max="10999" width="14.5083333333333" style="129" customWidth="1"/>
    <col min="11000" max="11000" width="13.8833333333333" style="129" customWidth="1"/>
    <col min="11001" max="11003" width="9" style="129"/>
    <col min="11004" max="11005" width="10.5083333333333" style="129" customWidth="1"/>
    <col min="11006" max="11252" width="9" style="129"/>
    <col min="11253" max="11253" width="41.6333333333333" style="129" customWidth="1"/>
    <col min="11254" max="11255" width="14.5083333333333" style="129" customWidth="1"/>
    <col min="11256" max="11256" width="13.8833333333333" style="129" customWidth="1"/>
    <col min="11257" max="11259" width="9" style="129"/>
    <col min="11260" max="11261" width="10.5083333333333" style="129" customWidth="1"/>
    <col min="11262" max="11508" width="9" style="129"/>
    <col min="11509" max="11509" width="41.6333333333333" style="129" customWidth="1"/>
    <col min="11510" max="11511" width="14.5083333333333" style="129" customWidth="1"/>
    <col min="11512" max="11512" width="13.8833333333333" style="129" customWidth="1"/>
    <col min="11513" max="11515" width="9" style="129"/>
    <col min="11516" max="11517" width="10.5083333333333" style="129" customWidth="1"/>
    <col min="11518" max="11764" width="9" style="129"/>
    <col min="11765" max="11765" width="41.6333333333333" style="129" customWidth="1"/>
    <col min="11766" max="11767" width="14.5083333333333" style="129" customWidth="1"/>
    <col min="11768" max="11768" width="13.8833333333333" style="129" customWidth="1"/>
    <col min="11769" max="11771" width="9" style="129"/>
    <col min="11772" max="11773" width="10.5083333333333" style="129" customWidth="1"/>
    <col min="11774" max="12020" width="9" style="129"/>
    <col min="12021" max="12021" width="41.6333333333333" style="129" customWidth="1"/>
    <col min="12022" max="12023" width="14.5083333333333" style="129" customWidth="1"/>
    <col min="12024" max="12024" width="13.8833333333333" style="129" customWidth="1"/>
    <col min="12025" max="12027" width="9" style="129"/>
    <col min="12028" max="12029" width="10.5083333333333" style="129" customWidth="1"/>
    <col min="12030" max="12276" width="9" style="129"/>
    <col min="12277" max="12277" width="41.6333333333333" style="129" customWidth="1"/>
    <col min="12278" max="12279" width="14.5083333333333" style="129" customWidth="1"/>
    <col min="12280" max="12280" width="13.8833333333333" style="129" customWidth="1"/>
    <col min="12281" max="12283" width="9" style="129"/>
    <col min="12284" max="12285" width="10.5083333333333" style="129" customWidth="1"/>
    <col min="12286" max="12532" width="9" style="129"/>
    <col min="12533" max="12533" width="41.6333333333333" style="129" customWidth="1"/>
    <col min="12534" max="12535" width="14.5083333333333" style="129" customWidth="1"/>
    <col min="12536" max="12536" width="13.8833333333333" style="129" customWidth="1"/>
    <col min="12537" max="12539" width="9" style="129"/>
    <col min="12540" max="12541" width="10.5083333333333" style="129" customWidth="1"/>
    <col min="12542" max="12788" width="9" style="129"/>
    <col min="12789" max="12789" width="41.6333333333333" style="129" customWidth="1"/>
    <col min="12790" max="12791" width="14.5083333333333" style="129" customWidth="1"/>
    <col min="12792" max="12792" width="13.8833333333333" style="129" customWidth="1"/>
    <col min="12793" max="12795" width="9" style="129"/>
    <col min="12796" max="12797" width="10.5083333333333" style="129" customWidth="1"/>
    <col min="12798" max="13044" width="9" style="129"/>
    <col min="13045" max="13045" width="41.6333333333333" style="129" customWidth="1"/>
    <col min="13046" max="13047" width="14.5083333333333" style="129" customWidth="1"/>
    <col min="13048" max="13048" width="13.8833333333333" style="129" customWidth="1"/>
    <col min="13049" max="13051" width="9" style="129"/>
    <col min="13052" max="13053" width="10.5083333333333" style="129" customWidth="1"/>
    <col min="13054" max="13300" width="9" style="129"/>
    <col min="13301" max="13301" width="41.6333333333333" style="129" customWidth="1"/>
    <col min="13302" max="13303" width="14.5083333333333" style="129" customWidth="1"/>
    <col min="13304" max="13304" width="13.8833333333333" style="129" customWidth="1"/>
    <col min="13305" max="13307" width="9" style="129"/>
    <col min="13308" max="13309" width="10.5083333333333" style="129" customWidth="1"/>
    <col min="13310" max="13556" width="9" style="129"/>
    <col min="13557" max="13557" width="41.6333333333333" style="129" customWidth="1"/>
    <col min="13558" max="13559" width="14.5083333333333" style="129" customWidth="1"/>
    <col min="13560" max="13560" width="13.8833333333333" style="129" customWidth="1"/>
    <col min="13561" max="13563" width="9" style="129"/>
    <col min="13564" max="13565" width="10.5083333333333" style="129" customWidth="1"/>
    <col min="13566" max="13812" width="9" style="129"/>
    <col min="13813" max="13813" width="41.6333333333333" style="129" customWidth="1"/>
    <col min="13814" max="13815" width="14.5083333333333" style="129" customWidth="1"/>
    <col min="13816" max="13816" width="13.8833333333333" style="129" customWidth="1"/>
    <col min="13817" max="13819" width="9" style="129"/>
    <col min="13820" max="13821" width="10.5083333333333" style="129" customWidth="1"/>
    <col min="13822" max="14068" width="9" style="129"/>
    <col min="14069" max="14069" width="41.6333333333333" style="129" customWidth="1"/>
    <col min="14070" max="14071" width="14.5083333333333" style="129" customWidth="1"/>
    <col min="14072" max="14072" width="13.8833333333333" style="129" customWidth="1"/>
    <col min="14073" max="14075" width="9" style="129"/>
    <col min="14076" max="14077" width="10.5083333333333" style="129" customWidth="1"/>
    <col min="14078" max="14324" width="9" style="129"/>
    <col min="14325" max="14325" width="41.6333333333333" style="129" customWidth="1"/>
    <col min="14326" max="14327" width="14.5083333333333" style="129" customWidth="1"/>
    <col min="14328" max="14328" width="13.8833333333333" style="129" customWidth="1"/>
    <col min="14329" max="14331" width="9" style="129"/>
    <col min="14332" max="14333" width="10.5083333333333" style="129" customWidth="1"/>
    <col min="14334" max="14580" width="9" style="129"/>
    <col min="14581" max="14581" width="41.6333333333333" style="129" customWidth="1"/>
    <col min="14582" max="14583" width="14.5083333333333" style="129" customWidth="1"/>
    <col min="14584" max="14584" width="13.8833333333333" style="129" customWidth="1"/>
    <col min="14585" max="14587" width="9" style="129"/>
    <col min="14588" max="14589" width="10.5083333333333" style="129" customWidth="1"/>
    <col min="14590" max="14836" width="9" style="129"/>
    <col min="14837" max="14837" width="41.6333333333333" style="129" customWidth="1"/>
    <col min="14838" max="14839" width="14.5083333333333" style="129" customWidth="1"/>
    <col min="14840" max="14840" width="13.8833333333333" style="129" customWidth="1"/>
    <col min="14841" max="14843" width="9" style="129"/>
    <col min="14844" max="14845" width="10.5083333333333" style="129" customWidth="1"/>
    <col min="14846" max="15092" width="9" style="129"/>
    <col min="15093" max="15093" width="41.6333333333333" style="129" customWidth="1"/>
    <col min="15094" max="15095" width="14.5083333333333" style="129" customWidth="1"/>
    <col min="15096" max="15096" width="13.8833333333333" style="129" customWidth="1"/>
    <col min="15097" max="15099" width="9" style="129"/>
    <col min="15100" max="15101" width="10.5083333333333" style="129" customWidth="1"/>
    <col min="15102" max="15348" width="9" style="129"/>
    <col min="15349" max="15349" width="41.6333333333333" style="129" customWidth="1"/>
    <col min="15350" max="15351" width="14.5083333333333" style="129" customWidth="1"/>
    <col min="15352" max="15352" width="13.8833333333333" style="129" customWidth="1"/>
    <col min="15353" max="15355" width="9" style="129"/>
    <col min="15356" max="15357" width="10.5083333333333" style="129" customWidth="1"/>
    <col min="15358" max="15604" width="9" style="129"/>
    <col min="15605" max="15605" width="41.6333333333333" style="129" customWidth="1"/>
    <col min="15606" max="15607" width="14.5083333333333" style="129" customWidth="1"/>
    <col min="15608" max="15608" width="13.8833333333333" style="129" customWidth="1"/>
    <col min="15609" max="15611" width="9" style="129"/>
    <col min="15612" max="15613" width="10.5083333333333" style="129" customWidth="1"/>
    <col min="15614" max="15860" width="9" style="129"/>
    <col min="15861" max="15861" width="41.6333333333333" style="129" customWidth="1"/>
    <col min="15862" max="15863" width="14.5083333333333" style="129" customWidth="1"/>
    <col min="15864" max="15864" width="13.8833333333333" style="129" customWidth="1"/>
    <col min="15865" max="15867" width="9" style="129"/>
    <col min="15868" max="15869" width="10.5083333333333" style="129" customWidth="1"/>
    <col min="15870" max="16116" width="9" style="129"/>
    <col min="16117" max="16117" width="41.6333333333333" style="129" customWidth="1"/>
    <col min="16118" max="16119" width="14.5083333333333" style="129" customWidth="1"/>
    <col min="16120" max="16120" width="13.8833333333333" style="129" customWidth="1"/>
    <col min="16121" max="16123" width="9" style="129"/>
    <col min="16124" max="16125" width="10.5083333333333" style="129" customWidth="1"/>
    <col min="16126" max="16384" width="9" style="129"/>
  </cols>
  <sheetData>
    <row r="1" ht="45" customHeight="1" spans="1:4">
      <c r="A1" s="108" t="s">
        <v>1987</v>
      </c>
      <c r="B1" s="131"/>
      <c r="C1" s="131"/>
      <c r="D1" s="108"/>
    </row>
    <row r="2" ht="20.1" customHeight="1" spans="1:4">
      <c r="A2" s="132" t="s">
        <v>1988</v>
      </c>
      <c r="B2" s="133"/>
      <c r="C2" s="134"/>
      <c r="D2" s="135" t="s">
        <v>1662</v>
      </c>
    </row>
    <row r="3" ht="45" customHeight="1" spans="1:4">
      <c r="A3" s="136" t="s">
        <v>1798</v>
      </c>
      <c r="B3" s="32" t="s">
        <v>1691</v>
      </c>
      <c r="C3" s="98" t="s">
        <v>1709</v>
      </c>
      <c r="D3" s="32" t="s">
        <v>1692</v>
      </c>
    </row>
    <row r="4" ht="36" customHeight="1" spans="1:4">
      <c r="A4" s="137" t="s">
        <v>1650</v>
      </c>
      <c r="B4" s="138">
        <v>18751</v>
      </c>
      <c r="C4" s="138">
        <v>27762</v>
      </c>
      <c r="D4" s="117">
        <f>IF(B4&gt;0,(C4-B4)/B4,"")</f>
        <v>0.481</v>
      </c>
    </row>
    <row r="5" s="128" customFormat="1" ht="36" customHeight="1" spans="1:4">
      <c r="A5" s="139" t="s">
        <v>1651</v>
      </c>
      <c r="B5" s="140">
        <v>8284</v>
      </c>
      <c r="C5" s="140">
        <v>9399</v>
      </c>
      <c r="D5" s="121">
        <f t="shared" ref="D5:D21" si="0">IF(B5&gt;0,(C5-B5)/B5,"")</f>
        <v>0.135</v>
      </c>
    </row>
    <row r="6" s="128" customFormat="1" ht="36" customHeight="1" spans="1:4">
      <c r="A6" s="141" t="s">
        <v>1652</v>
      </c>
      <c r="B6" s="140"/>
      <c r="C6" s="140"/>
      <c r="D6" s="121" t="str">
        <f t="shared" si="0"/>
        <v/>
      </c>
    </row>
    <row r="7" ht="36" customHeight="1" spans="1:4">
      <c r="A7" s="137" t="s">
        <v>1653</v>
      </c>
      <c r="B7" s="138">
        <v>15106</v>
      </c>
      <c r="C7" s="138">
        <v>16852</v>
      </c>
      <c r="D7" s="117">
        <f t="shared" si="0"/>
        <v>0.116</v>
      </c>
    </row>
    <row r="8" s="128" customFormat="1" ht="36" customHeight="1" spans="1:4">
      <c r="A8" s="139" t="s">
        <v>1651</v>
      </c>
      <c r="B8" s="140">
        <v>15084</v>
      </c>
      <c r="C8" s="140">
        <v>16852</v>
      </c>
      <c r="D8" s="121">
        <f t="shared" si="0"/>
        <v>0.117</v>
      </c>
    </row>
    <row r="9" ht="36" customHeight="1" spans="1:4">
      <c r="A9" s="137" t="s">
        <v>1654</v>
      </c>
      <c r="B9" s="138">
        <v>731</v>
      </c>
      <c r="C9" s="138">
        <v>1499</v>
      </c>
      <c r="D9" s="117">
        <f t="shared" si="0"/>
        <v>1.051</v>
      </c>
    </row>
    <row r="10" ht="36" customHeight="1" spans="1:4">
      <c r="A10" s="139" t="s">
        <v>1651</v>
      </c>
      <c r="B10" s="140">
        <v>405</v>
      </c>
      <c r="C10" s="140">
        <v>497</v>
      </c>
      <c r="D10" s="121">
        <f t="shared" si="0"/>
        <v>0.227</v>
      </c>
    </row>
    <row r="11" ht="36" customHeight="1" spans="1:4">
      <c r="A11" s="137" t="s">
        <v>1655</v>
      </c>
      <c r="B11" s="138">
        <v>7294</v>
      </c>
      <c r="C11" s="138">
        <v>10839</v>
      </c>
      <c r="D11" s="117">
        <f t="shared" si="0"/>
        <v>0.486</v>
      </c>
    </row>
    <row r="12" s="128" customFormat="1" ht="36" customHeight="1" spans="1:4">
      <c r="A12" s="139" t="s">
        <v>1651</v>
      </c>
      <c r="B12" s="140">
        <v>4544</v>
      </c>
      <c r="C12" s="140">
        <v>5286</v>
      </c>
      <c r="D12" s="121">
        <f t="shared" si="0"/>
        <v>0.163</v>
      </c>
    </row>
    <row r="13" ht="36" customHeight="1" spans="1:4">
      <c r="A13" s="137" t="s">
        <v>1656</v>
      </c>
      <c r="B13" s="138">
        <v>1306</v>
      </c>
      <c r="C13" s="138">
        <v>1755</v>
      </c>
      <c r="D13" s="117">
        <f t="shared" si="0"/>
        <v>0.344</v>
      </c>
    </row>
    <row r="14" s="128" customFormat="1" ht="36" customHeight="1" spans="1:4">
      <c r="A14" s="139" t="s">
        <v>1651</v>
      </c>
      <c r="B14" s="140">
        <v>733</v>
      </c>
      <c r="C14" s="140">
        <v>1185</v>
      </c>
      <c r="D14" s="121">
        <f t="shared" si="0"/>
        <v>0.617</v>
      </c>
    </row>
    <row r="15" s="107" customFormat="1" ht="36" customHeight="1" spans="1:4">
      <c r="A15" s="137" t="s">
        <v>1657</v>
      </c>
      <c r="B15" s="138">
        <v>4850</v>
      </c>
      <c r="C15" s="138">
        <v>5564</v>
      </c>
      <c r="D15" s="117">
        <f t="shared" si="0"/>
        <v>0.147</v>
      </c>
    </row>
    <row r="16" ht="36" customHeight="1" spans="1:5">
      <c r="A16" s="139" t="s">
        <v>1651</v>
      </c>
      <c r="B16" s="140">
        <v>4843</v>
      </c>
      <c r="C16" s="140">
        <v>5557</v>
      </c>
      <c r="D16" s="121">
        <f t="shared" si="0"/>
        <v>0.147</v>
      </c>
      <c r="E16" s="128"/>
    </row>
    <row r="17" ht="36" customHeight="1" spans="1:4">
      <c r="A17" s="137" t="s">
        <v>1682</v>
      </c>
      <c r="B17" s="138">
        <v>7068</v>
      </c>
      <c r="C17" s="138">
        <v>14756</v>
      </c>
      <c r="D17" s="117">
        <f t="shared" si="0"/>
        <v>1.088</v>
      </c>
    </row>
    <row r="18" s="128" customFormat="1" ht="36" customHeight="1" spans="1:4">
      <c r="A18" s="139" t="s">
        <v>1651</v>
      </c>
      <c r="B18" s="140">
        <v>5457</v>
      </c>
      <c r="C18" s="140">
        <v>7311</v>
      </c>
      <c r="D18" s="121">
        <f t="shared" si="0"/>
        <v>0.34</v>
      </c>
    </row>
    <row r="19" ht="36" customHeight="1" spans="1:4">
      <c r="A19" s="142" t="s">
        <v>1683</v>
      </c>
      <c r="B19" s="143">
        <f>B4+B7+B9+B11+B13+B15+B17</f>
        <v>55106</v>
      </c>
      <c r="C19" s="143">
        <f>C4+C7+C9+C11+C13+C15+C17</f>
        <v>79027</v>
      </c>
      <c r="D19" s="117">
        <f t="shared" si="0"/>
        <v>0.434</v>
      </c>
    </row>
    <row r="20" ht="36" customHeight="1" spans="1:4">
      <c r="A20" s="139" t="s">
        <v>1660</v>
      </c>
      <c r="B20" s="144">
        <f>B5+B8+B10+B12+B14+B16+B18</f>
        <v>39350</v>
      </c>
      <c r="C20" s="144">
        <f>C5+C8+C10+C12+C14+C16+C18</f>
        <v>46087</v>
      </c>
      <c r="D20" s="121">
        <f t="shared" si="0"/>
        <v>0.171</v>
      </c>
    </row>
    <row r="21" ht="36" customHeight="1" spans="1:4">
      <c r="A21" s="141" t="s">
        <v>1652</v>
      </c>
      <c r="B21" s="145"/>
      <c r="C21" s="145"/>
      <c r="D21" s="121" t="str">
        <f t="shared" si="0"/>
        <v/>
      </c>
    </row>
    <row r="22" spans="2:3">
      <c r="B22" s="146"/>
      <c r="C22" s="146"/>
    </row>
    <row r="23" spans="2:3">
      <c r="B23" s="146"/>
      <c r="C23" s="146"/>
    </row>
    <row r="24" spans="2:3">
      <c r="B24" s="146"/>
      <c r="C24" s="146"/>
    </row>
    <row r="25" spans="2:3">
      <c r="B25" s="146"/>
      <c r="C25" s="146"/>
    </row>
  </sheetData>
  <mergeCells count="1">
    <mergeCell ref="A1:D1"/>
  </mergeCells>
  <conditionalFormatting sqref="E17">
    <cfRule type="cellIs" dxfId="4" priority="8" stopIfTrue="1" operator="lessThan">
      <formula>0</formula>
    </cfRule>
  </conditionalFormatting>
  <conditionalFormatting sqref="B19:B20">
    <cfRule type="cellIs" dxfId="4" priority="3" stopIfTrue="1" operator="lessThan">
      <formula>0</formula>
    </cfRule>
  </conditionalFormatting>
  <conditionalFormatting sqref="C19:C20">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6"/>
  </sheetPr>
  <dimension ref="A1:D23"/>
  <sheetViews>
    <sheetView showGridLines="0" showZeros="0" zoomScaleSheetLayoutView="80" workbookViewId="0">
      <selection activeCell="J17" sqref="J17"/>
    </sheetView>
  </sheetViews>
  <sheetFormatPr defaultColWidth="9" defaultRowHeight="14.25" outlineLevelCol="3"/>
  <cols>
    <col min="1" max="1" width="45.625" style="107" customWidth="1"/>
    <col min="2" max="4" width="20.6333333333333" style="107" customWidth="1"/>
    <col min="5" max="244" width="9" style="107"/>
    <col min="245" max="245" width="46.2583333333333" style="107" customWidth="1"/>
    <col min="246" max="247" width="17" style="107" customWidth="1"/>
    <col min="248" max="248" width="15" style="107" customWidth="1"/>
    <col min="249" max="500" width="9" style="107"/>
    <col min="501" max="501" width="46.2583333333333" style="107" customWidth="1"/>
    <col min="502" max="503" width="17" style="107" customWidth="1"/>
    <col min="504" max="504" width="15" style="107" customWidth="1"/>
    <col min="505" max="756" width="9" style="107"/>
    <col min="757" max="757" width="46.2583333333333" style="107" customWidth="1"/>
    <col min="758" max="759" width="17" style="107" customWidth="1"/>
    <col min="760" max="760" width="15" style="107" customWidth="1"/>
    <col min="761" max="1012" width="9" style="107"/>
    <col min="1013" max="1013" width="46.2583333333333" style="107" customWidth="1"/>
    <col min="1014" max="1015" width="17" style="107" customWidth="1"/>
    <col min="1016" max="1016" width="15" style="107" customWidth="1"/>
    <col min="1017" max="1268" width="9" style="107"/>
    <col min="1269" max="1269" width="46.2583333333333" style="107" customWidth="1"/>
    <col min="1270" max="1271" width="17" style="107" customWidth="1"/>
    <col min="1272" max="1272" width="15" style="107" customWidth="1"/>
    <col min="1273" max="1524" width="9" style="107"/>
    <col min="1525" max="1525" width="46.2583333333333" style="107" customWidth="1"/>
    <col min="1526" max="1527" width="17" style="107" customWidth="1"/>
    <col min="1528" max="1528" width="15" style="107" customWidth="1"/>
    <col min="1529" max="1780" width="9" style="107"/>
    <col min="1781" max="1781" width="46.2583333333333" style="107" customWidth="1"/>
    <col min="1782" max="1783" width="17" style="107" customWidth="1"/>
    <col min="1784" max="1784" width="15" style="107" customWidth="1"/>
    <col min="1785" max="2036" width="9" style="107"/>
    <col min="2037" max="2037" width="46.2583333333333" style="107" customWidth="1"/>
    <col min="2038" max="2039" width="17" style="107" customWidth="1"/>
    <col min="2040" max="2040" width="15" style="107" customWidth="1"/>
    <col min="2041" max="2292" width="9" style="107"/>
    <col min="2293" max="2293" width="46.2583333333333" style="107" customWidth="1"/>
    <col min="2294" max="2295" width="17" style="107" customWidth="1"/>
    <col min="2296" max="2296" width="15" style="107" customWidth="1"/>
    <col min="2297" max="2548" width="9" style="107"/>
    <col min="2549" max="2549" width="46.2583333333333" style="107" customWidth="1"/>
    <col min="2550" max="2551" width="17" style="107" customWidth="1"/>
    <col min="2552" max="2552" width="15" style="107" customWidth="1"/>
    <col min="2553" max="2804" width="9" style="107"/>
    <col min="2805" max="2805" width="46.2583333333333" style="107" customWidth="1"/>
    <col min="2806" max="2807" width="17" style="107" customWidth="1"/>
    <col min="2808" max="2808" width="15" style="107" customWidth="1"/>
    <col min="2809" max="3060" width="9" style="107"/>
    <col min="3061" max="3061" width="46.2583333333333" style="107" customWidth="1"/>
    <col min="3062" max="3063" width="17" style="107" customWidth="1"/>
    <col min="3064" max="3064" width="15" style="107" customWidth="1"/>
    <col min="3065" max="3316" width="9" style="107"/>
    <col min="3317" max="3317" width="46.2583333333333" style="107" customWidth="1"/>
    <col min="3318" max="3319" width="17" style="107" customWidth="1"/>
    <col min="3320" max="3320" width="15" style="107" customWidth="1"/>
    <col min="3321" max="3572" width="9" style="107"/>
    <col min="3573" max="3573" width="46.2583333333333" style="107" customWidth="1"/>
    <col min="3574" max="3575" width="17" style="107" customWidth="1"/>
    <col min="3576" max="3576" width="15" style="107" customWidth="1"/>
    <col min="3577" max="3828" width="9" style="107"/>
    <col min="3829" max="3829" width="46.2583333333333" style="107" customWidth="1"/>
    <col min="3830" max="3831" width="17" style="107" customWidth="1"/>
    <col min="3832" max="3832" width="15" style="107" customWidth="1"/>
    <col min="3833" max="4084" width="9" style="107"/>
    <col min="4085" max="4085" width="46.2583333333333" style="107" customWidth="1"/>
    <col min="4086" max="4087" width="17" style="107" customWidth="1"/>
    <col min="4088" max="4088" width="15" style="107" customWidth="1"/>
    <col min="4089" max="4340" width="9" style="107"/>
    <col min="4341" max="4341" width="46.2583333333333" style="107" customWidth="1"/>
    <col min="4342" max="4343" width="17" style="107" customWidth="1"/>
    <col min="4344" max="4344" width="15" style="107" customWidth="1"/>
    <col min="4345" max="4596" width="9" style="107"/>
    <col min="4597" max="4597" width="46.2583333333333" style="107" customWidth="1"/>
    <col min="4598" max="4599" width="17" style="107" customWidth="1"/>
    <col min="4600" max="4600" width="15" style="107" customWidth="1"/>
    <col min="4601" max="4852" width="9" style="107"/>
    <col min="4853" max="4853" width="46.2583333333333" style="107" customWidth="1"/>
    <col min="4854" max="4855" width="17" style="107" customWidth="1"/>
    <col min="4856" max="4856" width="15" style="107" customWidth="1"/>
    <col min="4857" max="5108" width="9" style="107"/>
    <col min="5109" max="5109" width="46.2583333333333" style="107" customWidth="1"/>
    <col min="5110" max="5111" width="17" style="107" customWidth="1"/>
    <col min="5112" max="5112" width="15" style="107" customWidth="1"/>
    <col min="5113" max="5364" width="9" style="107"/>
    <col min="5365" max="5365" width="46.2583333333333" style="107" customWidth="1"/>
    <col min="5366" max="5367" width="17" style="107" customWidth="1"/>
    <col min="5368" max="5368" width="15" style="107" customWidth="1"/>
    <col min="5369" max="5620" width="9" style="107"/>
    <col min="5621" max="5621" width="46.2583333333333" style="107" customWidth="1"/>
    <col min="5622" max="5623" width="17" style="107" customWidth="1"/>
    <col min="5624" max="5624" width="15" style="107" customWidth="1"/>
    <col min="5625" max="5876" width="9" style="107"/>
    <col min="5877" max="5877" width="46.2583333333333" style="107" customWidth="1"/>
    <col min="5878" max="5879" width="17" style="107" customWidth="1"/>
    <col min="5880" max="5880" width="15" style="107" customWidth="1"/>
    <col min="5881" max="6132" width="9" style="107"/>
    <col min="6133" max="6133" width="46.2583333333333" style="107" customWidth="1"/>
    <col min="6134" max="6135" width="17" style="107" customWidth="1"/>
    <col min="6136" max="6136" width="15" style="107" customWidth="1"/>
    <col min="6137" max="6388" width="9" style="107"/>
    <col min="6389" max="6389" width="46.2583333333333" style="107" customWidth="1"/>
    <col min="6390" max="6391" width="17" style="107" customWidth="1"/>
    <col min="6392" max="6392" width="15" style="107" customWidth="1"/>
    <col min="6393" max="6644" width="9" style="107"/>
    <col min="6645" max="6645" width="46.2583333333333" style="107" customWidth="1"/>
    <col min="6646" max="6647" width="17" style="107" customWidth="1"/>
    <col min="6648" max="6648" width="15" style="107" customWidth="1"/>
    <col min="6649" max="6900" width="9" style="107"/>
    <col min="6901" max="6901" width="46.2583333333333" style="107" customWidth="1"/>
    <col min="6902" max="6903" width="17" style="107" customWidth="1"/>
    <col min="6904" max="6904" width="15" style="107" customWidth="1"/>
    <col min="6905" max="7156" width="9" style="107"/>
    <col min="7157" max="7157" width="46.2583333333333" style="107" customWidth="1"/>
    <col min="7158" max="7159" width="17" style="107" customWidth="1"/>
    <col min="7160" max="7160" width="15" style="107" customWidth="1"/>
    <col min="7161" max="7412" width="9" style="107"/>
    <col min="7413" max="7413" width="46.2583333333333" style="107" customWidth="1"/>
    <col min="7414" max="7415" width="17" style="107" customWidth="1"/>
    <col min="7416" max="7416" width="15" style="107" customWidth="1"/>
    <col min="7417" max="7668" width="9" style="107"/>
    <col min="7669" max="7669" width="46.2583333333333" style="107" customWidth="1"/>
    <col min="7670" max="7671" width="17" style="107" customWidth="1"/>
    <col min="7672" max="7672" width="15" style="107" customWidth="1"/>
    <col min="7673" max="7924" width="9" style="107"/>
    <col min="7925" max="7925" width="46.2583333333333" style="107" customWidth="1"/>
    <col min="7926" max="7927" width="17" style="107" customWidth="1"/>
    <col min="7928" max="7928" width="15" style="107" customWidth="1"/>
    <col min="7929" max="8180" width="9" style="107"/>
    <col min="8181" max="8181" width="46.2583333333333" style="107" customWidth="1"/>
    <col min="8182" max="8183" width="17" style="107" customWidth="1"/>
    <col min="8184" max="8184" width="15" style="107" customWidth="1"/>
    <col min="8185" max="8436" width="9" style="107"/>
    <col min="8437" max="8437" width="46.2583333333333" style="107" customWidth="1"/>
    <col min="8438" max="8439" width="17" style="107" customWidth="1"/>
    <col min="8440" max="8440" width="15" style="107" customWidth="1"/>
    <col min="8441" max="8692" width="9" style="107"/>
    <col min="8693" max="8693" width="46.2583333333333" style="107" customWidth="1"/>
    <col min="8694" max="8695" width="17" style="107" customWidth="1"/>
    <col min="8696" max="8696" width="15" style="107" customWidth="1"/>
    <col min="8697" max="8948" width="9" style="107"/>
    <col min="8949" max="8949" width="46.2583333333333" style="107" customWidth="1"/>
    <col min="8950" max="8951" width="17" style="107" customWidth="1"/>
    <col min="8952" max="8952" width="15" style="107" customWidth="1"/>
    <col min="8953" max="9204" width="9" style="107"/>
    <col min="9205" max="9205" width="46.2583333333333" style="107" customWidth="1"/>
    <col min="9206" max="9207" width="17" style="107" customWidth="1"/>
    <col min="9208" max="9208" width="15" style="107" customWidth="1"/>
    <col min="9209" max="9460" width="9" style="107"/>
    <col min="9461" max="9461" width="46.2583333333333" style="107" customWidth="1"/>
    <col min="9462" max="9463" width="17" style="107" customWidth="1"/>
    <col min="9464" max="9464" width="15" style="107" customWidth="1"/>
    <col min="9465" max="9716" width="9" style="107"/>
    <col min="9717" max="9717" width="46.2583333333333" style="107" customWidth="1"/>
    <col min="9718" max="9719" width="17" style="107" customWidth="1"/>
    <col min="9720" max="9720" width="15" style="107" customWidth="1"/>
    <col min="9721" max="9972" width="9" style="107"/>
    <col min="9973" max="9973" width="46.2583333333333" style="107" customWidth="1"/>
    <col min="9974" max="9975" width="17" style="107" customWidth="1"/>
    <col min="9976" max="9976" width="15" style="107" customWidth="1"/>
    <col min="9977" max="10228" width="9" style="107"/>
    <col min="10229" max="10229" width="46.2583333333333" style="107" customWidth="1"/>
    <col min="10230" max="10231" width="17" style="107" customWidth="1"/>
    <col min="10232" max="10232" width="15" style="107" customWidth="1"/>
    <col min="10233" max="10484" width="9" style="107"/>
    <col min="10485" max="10485" width="46.2583333333333" style="107" customWidth="1"/>
    <col min="10486" max="10487" width="17" style="107" customWidth="1"/>
    <col min="10488" max="10488" width="15" style="107" customWidth="1"/>
    <col min="10489" max="10740" width="9" style="107"/>
    <col min="10741" max="10741" width="46.2583333333333" style="107" customWidth="1"/>
    <col min="10742" max="10743" width="17" style="107" customWidth="1"/>
    <col min="10744" max="10744" width="15" style="107" customWidth="1"/>
    <col min="10745" max="10996" width="9" style="107"/>
    <col min="10997" max="10997" width="46.2583333333333" style="107" customWidth="1"/>
    <col min="10998" max="10999" width="17" style="107" customWidth="1"/>
    <col min="11000" max="11000" width="15" style="107" customWidth="1"/>
    <col min="11001" max="11252" width="9" style="107"/>
    <col min="11253" max="11253" width="46.2583333333333" style="107" customWidth="1"/>
    <col min="11254" max="11255" width="17" style="107" customWidth="1"/>
    <col min="11256" max="11256" width="15" style="107" customWidth="1"/>
    <col min="11257" max="11508" width="9" style="107"/>
    <col min="11509" max="11509" width="46.2583333333333" style="107" customWidth="1"/>
    <col min="11510" max="11511" width="17" style="107" customWidth="1"/>
    <col min="11512" max="11512" width="15" style="107" customWidth="1"/>
    <col min="11513" max="11764" width="9" style="107"/>
    <col min="11765" max="11765" width="46.2583333333333" style="107" customWidth="1"/>
    <col min="11766" max="11767" width="17" style="107" customWidth="1"/>
    <col min="11768" max="11768" width="15" style="107" customWidth="1"/>
    <col min="11769" max="12020" width="9" style="107"/>
    <col min="12021" max="12021" width="46.2583333333333" style="107" customWidth="1"/>
    <col min="12022" max="12023" width="17" style="107" customWidth="1"/>
    <col min="12024" max="12024" width="15" style="107" customWidth="1"/>
    <col min="12025" max="12276" width="9" style="107"/>
    <col min="12277" max="12277" width="46.2583333333333" style="107" customWidth="1"/>
    <col min="12278" max="12279" width="17" style="107" customWidth="1"/>
    <col min="12280" max="12280" width="15" style="107" customWidth="1"/>
    <col min="12281" max="12532" width="9" style="107"/>
    <col min="12533" max="12533" width="46.2583333333333" style="107" customWidth="1"/>
    <col min="12534" max="12535" width="17" style="107" customWidth="1"/>
    <col min="12536" max="12536" width="15" style="107" customWidth="1"/>
    <col min="12537" max="12788" width="9" style="107"/>
    <col min="12789" max="12789" width="46.2583333333333" style="107" customWidth="1"/>
    <col min="12790" max="12791" width="17" style="107" customWidth="1"/>
    <col min="12792" max="12792" width="15" style="107" customWidth="1"/>
    <col min="12793" max="13044" width="9" style="107"/>
    <col min="13045" max="13045" width="46.2583333333333" style="107" customWidth="1"/>
    <col min="13046" max="13047" width="17" style="107" customWidth="1"/>
    <col min="13048" max="13048" width="15" style="107" customWidth="1"/>
    <col min="13049" max="13300" width="9" style="107"/>
    <col min="13301" max="13301" width="46.2583333333333" style="107" customWidth="1"/>
    <col min="13302" max="13303" width="17" style="107" customWidth="1"/>
    <col min="13304" max="13304" width="15" style="107" customWidth="1"/>
    <col min="13305" max="13556" width="9" style="107"/>
    <col min="13557" max="13557" width="46.2583333333333" style="107" customWidth="1"/>
    <col min="13558" max="13559" width="17" style="107" customWidth="1"/>
    <col min="13560" max="13560" width="15" style="107" customWidth="1"/>
    <col min="13561" max="13812" width="9" style="107"/>
    <col min="13813" max="13813" width="46.2583333333333" style="107" customWidth="1"/>
    <col min="13814" max="13815" width="17" style="107" customWidth="1"/>
    <col min="13816" max="13816" width="15" style="107" customWidth="1"/>
    <col min="13817" max="14068" width="9" style="107"/>
    <col min="14069" max="14069" width="46.2583333333333" style="107" customWidth="1"/>
    <col min="14070" max="14071" width="17" style="107" customWidth="1"/>
    <col min="14072" max="14072" width="15" style="107" customWidth="1"/>
    <col min="14073" max="14324" width="9" style="107"/>
    <col min="14325" max="14325" width="46.2583333333333" style="107" customWidth="1"/>
    <col min="14326" max="14327" width="17" style="107" customWidth="1"/>
    <col min="14328" max="14328" width="15" style="107" customWidth="1"/>
    <col min="14329" max="14580" width="9" style="107"/>
    <col min="14581" max="14581" width="46.2583333333333" style="107" customWidth="1"/>
    <col min="14582" max="14583" width="17" style="107" customWidth="1"/>
    <col min="14584" max="14584" width="15" style="107" customWidth="1"/>
    <col min="14585" max="14836" width="9" style="107"/>
    <col min="14837" max="14837" width="46.2583333333333" style="107" customWidth="1"/>
    <col min="14838" max="14839" width="17" style="107" customWidth="1"/>
    <col min="14840" max="14840" width="15" style="107" customWidth="1"/>
    <col min="14841" max="15092" width="9" style="107"/>
    <col min="15093" max="15093" width="46.2583333333333" style="107" customWidth="1"/>
    <col min="15094" max="15095" width="17" style="107" customWidth="1"/>
    <col min="15096" max="15096" width="15" style="107" customWidth="1"/>
    <col min="15097" max="15348" width="9" style="107"/>
    <col min="15349" max="15349" width="46.2583333333333" style="107" customWidth="1"/>
    <col min="15350" max="15351" width="17" style="107" customWidth="1"/>
    <col min="15352" max="15352" width="15" style="107" customWidth="1"/>
    <col min="15353" max="15604" width="9" style="107"/>
    <col min="15605" max="15605" width="46.2583333333333" style="107" customWidth="1"/>
    <col min="15606" max="15607" width="17" style="107" customWidth="1"/>
    <col min="15608" max="15608" width="15" style="107" customWidth="1"/>
    <col min="15609" max="15860" width="9" style="107"/>
    <col min="15861" max="15861" width="46.2583333333333" style="107" customWidth="1"/>
    <col min="15862" max="15863" width="17" style="107" customWidth="1"/>
    <col min="15864" max="15864" width="15" style="107" customWidth="1"/>
    <col min="15865" max="16116" width="9" style="107"/>
    <col min="16117" max="16117" width="46.2583333333333" style="107" customWidth="1"/>
    <col min="16118" max="16119" width="17" style="107" customWidth="1"/>
    <col min="16120" max="16120" width="15" style="107" customWidth="1"/>
    <col min="16121" max="16384" width="9" style="107"/>
  </cols>
  <sheetData>
    <row r="1" ht="45" customHeight="1" spans="1:4">
      <c r="A1" s="108" t="s">
        <v>1989</v>
      </c>
      <c r="B1" s="108"/>
      <c r="C1" s="108"/>
      <c r="D1" s="108"/>
    </row>
    <row r="2" ht="20.1" customHeight="1" spans="1:4">
      <c r="A2" s="109" t="s">
        <v>1990</v>
      </c>
      <c r="B2" s="110"/>
      <c r="C2" s="111"/>
      <c r="D2" s="112" t="s">
        <v>1662</v>
      </c>
    </row>
    <row r="3" ht="45" customHeight="1" spans="1:4">
      <c r="A3" s="113" t="s">
        <v>1798</v>
      </c>
      <c r="B3" s="32" t="s">
        <v>1691</v>
      </c>
      <c r="C3" s="32" t="s">
        <v>1709</v>
      </c>
      <c r="D3" s="32" t="s">
        <v>1692</v>
      </c>
    </row>
    <row r="4" ht="36" customHeight="1" spans="1:4">
      <c r="A4" s="114" t="s">
        <v>1663</v>
      </c>
      <c r="B4" s="115">
        <v>2347</v>
      </c>
      <c r="C4" s="116">
        <v>-2500</v>
      </c>
      <c r="D4" s="117">
        <f>IF(B4&gt;0,(C4-B4)/B4,"")</f>
        <v>-2.065</v>
      </c>
    </row>
    <row r="5" s="106" customFormat="1" ht="36" customHeight="1" spans="1:4">
      <c r="A5" s="118" t="s">
        <v>1664</v>
      </c>
      <c r="B5" s="119">
        <v>3580</v>
      </c>
      <c r="C5" s="120">
        <v>1080</v>
      </c>
      <c r="D5" s="121">
        <f t="shared" ref="D5:D19" si="0">IF(B5&gt;0,(C5-B5)/B5,"")</f>
        <v>-0.698</v>
      </c>
    </row>
    <row r="6" ht="36" customHeight="1" spans="1:4">
      <c r="A6" s="114" t="s">
        <v>1685</v>
      </c>
      <c r="B6" s="115">
        <v>-858</v>
      </c>
      <c r="C6" s="116">
        <v>658</v>
      </c>
      <c r="D6" s="117" t="str">
        <f t="shared" si="0"/>
        <v/>
      </c>
    </row>
    <row r="7" s="106" customFormat="1" ht="36" customHeight="1" spans="1:4">
      <c r="A7" s="118" t="s">
        <v>1666</v>
      </c>
      <c r="B7" s="119">
        <v>350</v>
      </c>
      <c r="C7" s="120">
        <v>1267</v>
      </c>
      <c r="D7" s="121">
        <f t="shared" si="0"/>
        <v>2.62</v>
      </c>
    </row>
    <row r="8" ht="36" customHeight="1" spans="1:4">
      <c r="A8" s="114" t="s">
        <v>1667</v>
      </c>
      <c r="B8" s="115">
        <v>1100</v>
      </c>
      <c r="C8" s="116">
        <v>10</v>
      </c>
      <c r="D8" s="117">
        <f t="shared" si="0"/>
        <v>-0.991</v>
      </c>
    </row>
    <row r="9" s="106" customFormat="1" ht="36" customHeight="1" spans="1:4">
      <c r="A9" s="118" t="s">
        <v>1668</v>
      </c>
      <c r="B9" s="119">
        <v>300</v>
      </c>
      <c r="C9" s="120">
        <v>242</v>
      </c>
      <c r="D9" s="121">
        <f t="shared" si="0"/>
        <v>-0.193</v>
      </c>
    </row>
    <row r="10" ht="36" customHeight="1" spans="1:4">
      <c r="A10" s="114" t="s">
        <v>1669</v>
      </c>
      <c r="B10" s="115">
        <v>50</v>
      </c>
      <c r="C10" s="116"/>
      <c r="D10" s="117">
        <f t="shared" si="0"/>
        <v>-1</v>
      </c>
    </row>
    <row r="11" s="106" customFormat="1" ht="36" customHeight="1" spans="1:4">
      <c r="A11" s="118" t="s">
        <v>1670</v>
      </c>
      <c r="B11" s="119">
        <v>150</v>
      </c>
      <c r="C11" s="120">
        <v>176</v>
      </c>
      <c r="D11" s="121">
        <f t="shared" si="0"/>
        <v>0.173</v>
      </c>
    </row>
    <row r="12" s="107" customFormat="1" ht="36" customHeight="1" spans="1:4">
      <c r="A12" s="114" t="s">
        <v>1671</v>
      </c>
      <c r="B12" s="115"/>
      <c r="C12" s="122"/>
      <c r="D12" s="117" t="str">
        <f t="shared" si="0"/>
        <v/>
      </c>
    </row>
    <row r="13" s="106" customFormat="1" ht="36" customHeight="1" spans="1:4">
      <c r="A13" s="118" t="s">
        <v>1672</v>
      </c>
      <c r="B13" s="119"/>
      <c r="C13" s="120"/>
      <c r="D13" s="121" t="str">
        <f t="shared" si="0"/>
        <v/>
      </c>
    </row>
    <row r="14" s="107" customFormat="1" ht="36" customHeight="1" spans="1:4">
      <c r="A14" s="123" t="s">
        <v>1991</v>
      </c>
      <c r="B14" s="115">
        <v>1500</v>
      </c>
      <c r="C14" s="116">
        <v>7432</v>
      </c>
      <c r="D14" s="117">
        <f t="shared" si="0"/>
        <v>3.955</v>
      </c>
    </row>
    <row r="15" ht="36" customHeight="1" spans="1:4">
      <c r="A15" s="118" t="s">
        <v>1992</v>
      </c>
      <c r="B15" s="119">
        <v>18000</v>
      </c>
      <c r="C15" s="120">
        <v>40200</v>
      </c>
      <c r="D15" s="121">
        <f t="shared" si="0"/>
        <v>1.233</v>
      </c>
    </row>
    <row r="16" ht="36" customHeight="1" spans="1:4">
      <c r="A16" s="123" t="s">
        <v>1993</v>
      </c>
      <c r="B16" s="115">
        <v>10</v>
      </c>
      <c r="C16" s="116"/>
      <c r="D16" s="117">
        <f t="shared" si="0"/>
        <v>-1</v>
      </c>
    </row>
    <row r="17" s="106" customFormat="1" ht="36" customHeight="1" spans="1:4">
      <c r="A17" s="124" t="s">
        <v>1994</v>
      </c>
      <c r="B17" s="119">
        <v>15</v>
      </c>
      <c r="C17" s="120">
        <v>19</v>
      </c>
      <c r="D17" s="121">
        <f t="shared" si="0"/>
        <v>0.267</v>
      </c>
    </row>
    <row r="18" ht="36" customHeight="1" spans="1:4">
      <c r="A18" s="125" t="s">
        <v>1983</v>
      </c>
      <c r="B18" s="122">
        <f>B4+B6+B8+B10+B12+B14+B16</f>
        <v>4149</v>
      </c>
      <c r="C18" s="122">
        <f>C4+C6+C8+C10+C12+C14+C16</f>
        <v>5600</v>
      </c>
      <c r="D18" s="117">
        <f t="shared" si="0"/>
        <v>0.35</v>
      </c>
    </row>
    <row r="19" ht="36" customHeight="1" spans="1:4">
      <c r="A19" s="126" t="s">
        <v>1984</v>
      </c>
      <c r="B19" s="122">
        <f>B5+B7+B9+B11+B13+B15+B17</f>
        <v>22395</v>
      </c>
      <c r="C19" s="122">
        <f>C5+C7+C9+C11+C13+C15+C17</f>
        <v>42984</v>
      </c>
      <c r="D19" s="117">
        <f t="shared" si="0"/>
        <v>0.919</v>
      </c>
    </row>
    <row r="20" spans="2:3">
      <c r="B20" s="127"/>
      <c r="C20" s="127"/>
    </row>
    <row r="21" spans="2:3">
      <c r="B21" s="127"/>
      <c r="C21" s="127"/>
    </row>
    <row r="22" spans="2:3">
      <c r="B22" s="127"/>
      <c r="C22" s="127"/>
    </row>
    <row r="23" spans="2:3">
      <c r="B23" s="127"/>
      <c r="C23" s="127"/>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5"/>
  <sheetViews>
    <sheetView showGridLines="0" view="pageBreakPreview" zoomScale="85" zoomScaleNormal="85" workbookViewId="0">
      <pane xSplit="1" ySplit="5" topLeftCell="B6" activePane="bottomRight" state="frozen"/>
      <selection/>
      <selection pane="topRight"/>
      <selection pane="bottomLeft"/>
      <selection pane="bottomRight" activeCell="J17" sqref="J17"/>
    </sheetView>
  </sheetViews>
  <sheetFormatPr defaultColWidth="9" defaultRowHeight="13.5" outlineLevelCol="7"/>
  <cols>
    <col min="1" max="1" width="50.625" style="25" customWidth="1"/>
    <col min="2" max="4" width="18.625" style="25" customWidth="1"/>
    <col min="5" max="5" width="51.375" style="25" customWidth="1"/>
    <col min="6" max="8" width="18.625" style="25" customWidth="1"/>
    <col min="9" max="16384" width="9" style="25"/>
  </cols>
  <sheetData>
    <row r="1" ht="45" customHeight="1" spans="1:8">
      <c r="A1" s="26" t="s">
        <v>1995</v>
      </c>
      <c r="B1" s="26"/>
      <c r="C1" s="26"/>
      <c r="D1" s="26"/>
      <c r="E1" s="26" t="s">
        <v>1995</v>
      </c>
      <c r="F1" s="26"/>
      <c r="G1" s="26"/>
      <c r="H1" s="26"/>
    </row>
    <row r="2" s="24" customFormat="1" ht="20.1" customHeight="1" spans="1:8">
      <c r="A2" s="96" t="s">
        <v>1996</v>
      </c>
      <c r="B2" s="27"/>
      <c r="C2" s="27"/>
      <c r="D2" s="28" t="s">
        <v>1997</v>
      </c>
      <c r="E2" s="96" t="s">
        <v>1996</v>
      </c>
      <c r="F2" s="28"/>
      <c r="G2" s="28"/>
      <c r="H2" s="28" t="s">
        <v>1997</v>
      </c>
    </row>
    <row r="3" s="24" customFormat="1" ht="45" customHeight="1" spans="1:8">
      <c r="A3" s="29" t="s">
        <v>1998</v>
      </c>
      <c r="B3" s="97" t="s">
        <v>1999</v>
      </c>
      <c r="C3" s="97"/>
      <c r="D3" s="97"/>
      <c r="E3" s="29" t="s">
        <v>1998</v>
      </c>
      <c r="F3" s="97" t="s">
        <v>2000</v>
      </c>
      <c r="G3" s="97"/>
      <c r="H3" s="97"/>
    </row>
    <row r="4" ht="45" customHeight="1" spans="1:8">
      <c r="A4" s="29"/>
      <c r="B4" s="29" t="s">
        <v>56</v>
      </c>
      <c r="C4" s="98" t="s">
        <v>109</v>
      </c>
      <c r="D4" s="32" t="s">
        <v>2001</v>
      </c>
      <c r="E4" s="29"/>
      <c r="F4" s="29" t="s">
        <v>56</v>
      </c>
      <c r="G4" s="98" t="s">
        <v>109</v>
      </c>
      <c r="H4" s="32" t="s">
        <v>2001</v>
      </c>
    </row>
    <row r="5" ht="36" customHeight="1" spans="1:8">
      <c r="A5" s="29" t="s">
        <v>2002</v>
      </c>
      <c r="B5" s="29"/>
      <c r="C5" s="29"/>
      <c r="D5" s="29"/>
      <c r="E5" s="29" t="s">
        <v>2002</v>
      </c>
      <c r="F5" s="29"/>
      <c r="G5" s="29"/>
      <c r="H5" s="29"/>
    </row>
    <row r="6" ht="36" customHeight="1" spans="1:8">
      <c r="A6" s="36" t="s">
        <v>2003</v>
      </c>
      <c r="B6" s="50">
        <v>18</v>
      </c>
      <c r="C6" s="37">
        <f>B17+C8</f>
        <v>24.4</v>
      </c>
      <c r="D6" s="35">
        <f>IF(B6&lt;&gt;0,C6/B6-1,"")</f>
        <v>0.356</v>
      </c>
      <c r="E6" s="36" t="s">
        <v>2003</v>
      </c>
      <c r="F6" s="50">
        <v>18</v>
      </c>
      <c r="G6" s="37">
        <f>F17+G8</f>
        <v>24.4</v>
      </c>
      <c r="H6" s="35">
        <f t="shared" ref="H6:H12" si="0">IF(F6&lt;&gt;0,G6/F6-1,"")</f>
        <v>0.356</v>
      </c>
    </row>
    <row r="7" ht="36" customHeight="1" spans="1:8">
      <c r="A7" s="99" t="s">
        <v>2004</v>
      </c>
      <c r="B7" s="48">
        <v>18</v>
      </c>
      <c r="C7" s="41">
        <v>24.4</v>
      </c>
      <c r="D7" s="100"/>
      <c r="E7" s="99" t="s">
        <v>2004</v>
      </c>
      <c r="F7" s="48">
        <v>18</v>
      </c>
      <c r="G7" s="41">
        <v>24.4</v>
      </c>
      <c r="H7" s="100"/>
    </row>
    <row r="8" ht="36" customHeight="1" spans="1:8">
      <c r="A8" s="99" t="s">
        <v>2005</v>
      </c>
      <c r="B8" s="48">
        <v>0</v>
      </c>
      <c r="C8" s="41">
        <v>0</v>
      </c>
      <c r="D8" s="100"/>
      <c r="E8" s="99" t="s">
        <v>2005</v>
      </c>
      <c r="F8" s="48">
        <v>0</v>
      </c>
      <c r="G8" s="41">
        <v>0</v>
      </c>
      <c r="H8" s="100"/>
    </row>
    <row r="9" ht="36" customHeight="1" spans="1:8">
      <c r="A9" s="36" t="s">
        <v>2006</v>
      </c>
      <c r="B9" s="50">
        <v>32</v>
      </c>
      <c r="C9" s="37">
        <v>32</v>
      </c>
      <c r="D9" s="38">
        <f t="shared" ref="D6:D13" si="1">IF(B9&lt;&gt;0,C9/B9-1,"")</f>
        <v>0</v>
      </c>
      <c r="E9" s="36" t="s">
        <v>2006</v>
      </c>
      <c r="F9" s="50">
        <v>32</v>
      </c>
      <c r="G9" s="37">
        <v>32</v>
      </c>
      <c r="H9" s="35">
        <f t="shared" si="0"/>
        <v>0</v>
      </c>
    </row>
    <row r="10" ht="36" customHeight="1" spans="1:8">
      <c r="A10" s="36" t="s">
        <v>2007</v>
      </c>
      <c r="B10" s="50">
        <f>B12</f>
        <v>8.6</v>
      </c>
      <c r="C10" s="50">
        <v>2.6</v>
      </c>
      <c r="D10" s="38">
        <f t="shared" si="1"/>
        <v>-0.698</v>
      </c>
      <c r="E10" s="36" t="s">
        <v>2007</v>
      </c>
      <c r="F10" s="50">
        <f>F12</f>
        <v>8.6</v>
      </c>
      <c r="G10" s="50">
        <v>2.6</v>
      </c>
      <c r="H10" s="35">
        <f t="shared" si="0"/>
        <v>-0.698</v>
      </c>
    </row>
    <row r="11" ht="36" customHeight="1" spans="1:8">
      <c r="A11" s="39" t="s">
        <v>2008</v>
      </c>
      <c r="B11" s="48">
        <v>0</v>
      </c>
      <c r="C11" s="48">
        <v>0</v>
      </c>
      <c r="D11" s="42" t="str">
        <f t="shared" si="1"/>
        <v/>
      </c>
      <c r="E11" s="39" t="s">
        <v>2009</v>
      </c>
      <c r="F11" s="48">
        <v>0</v>
      </c>
      <c r="G11" s="48">
        <v>0</v>
      </c>
      <c r="H11" s="100" t="str">
        <f t="shared" si="0"/>
        <v/>
      </c>
    </row>
    <row r="12" ht="36" customHeight="1" spans="1:8">
      <c r="A12" s="39" t="s">
        <v>2010</v>
      </c>
      <c r="B12" s="48">
        <v>8.6</v>
      </c>
      <c r="C12" s="48">
        <v>2.6</v>
      </c>
      <c r="D12" s="42">
        <f t="shared" si="1"/>
        <v>-0.698</v>
      </c>
      <c r="E12" s="39" t="s">
        <v>2011</v>
      </c>
      <c r="F12" s="48">
        <v>8.6</v>
      </c>
      <c r="G12" s="48">
        <v>2.6</v>
      </c>
      <c r="H12" s="100">
        <f t="shared" si="0"/>
        <v>-0.698</v>
      </c>
    </row>
    <row r="13" ht="36" customHeight="1" spans="1:8">
      <c r="A13" s="39" t="s">
        <v>2012</v>
      </c>
      <c r="B13" s="48">
        <v>0</v>
      </c>
      <c r="C13" s="48">
        <v>0</v>
      </c>
      <c r="D13" s="42" t="str">
        <f t="shared" si="1"/>
        <v/>
      </c>
      <c r="E13" s="39" t="s">
        <v>2013</v>
      </c>
      <c r="F13" s="48">
        <v>0</v>
      </c>
      <c r="G13" s="48">
        <v>0</v>
      </c>
      <c r="H13" s="100"/>
    </row>
    <row r="14" ht="36" customHeight="1" spans="1:8">
      <c r="A14" s="101" t="s">
        <v>2014</v>
      </c>
      <c r="B14" s="48">
        <v>0</v>
      </c>
      <c r="C14" s="48">
        <v>0</v>
      </c>
      <c r="D14" s="42"/>
      <c r="E14" s="101" t="s">
        <v>2015</v>
      </c>
      <c r="F14" s="48">
        <v>0</v>
      </c>
      <c r="G14" s="48">
        <v>0</v>
      </c>
      <c r="H14" s="100"/>
    </row>
    <row r="15" ht="36" customHeight="1" spans="1:8">
      <c r="A15" s="36" t="s">
        <v>2016</v>
      </c>
      <c r="B15" s="50">
        <v>2.3</v>
      </c>
      <c r="C15" s="37">
        <v>2.6</v>
      </c>
      <c r="D15" s="38">
        <f t="shared" ref="D15:D19" si="2">IF(B15&lt;&gt;0,C15/B15-1,"")</f>
        <v>0.13</v>
      </c>
      <c r="E15" s="36" t="s">
        <v>2016</v>
      </c>
      <c r="F15" s="50">
        <v>2.3</v>
      </c>
      <c r="G15" s="37">
        <v>2.6</v>
      </c>
      <c r="H15" s="35">
        <f t="shared" ref="H15:H19" si="3">IF(F15&lt;&gt;0,G15/F15-1,"")</f>
        <v>0.13</v>
      </c>
    </row>
    <row r="16" ht="36" customHeight="1" spans="1:8">
      <c r="A16" s="36" t="s">
        <v>2017</v>
      </c>
      <c r="B16" s="50">
        <v>0</v>
      </c>
      <c r="C16" s="37">
        <v>0</v>
      </c>
      <c r="D16" s="38"/>
      <c r="E16" s="36" t="s">
        <v>2017</v>
      </c>
      <c r="F16" s="50">
        <v>0</v>
      </c>
      <c r="G16" s="37">
        <v>0</v>
      </c>
      <c r="H16" s="35"/>
    </row>
    <row r="17" ht="36" customHeight="1" spans="1:8">
      <c r="A17" s="36" t="s">
        <v>2018</v>
      </c>
      <c r="B17" s="50">
        <v>24.4</v>
      </c>
      <c r="C17" s="37">
        <f>C6+C10-C15</f>
        <v>24.4</v>
      </c>
      <c r="D17" s="38">
        <f t="shared" si="2"/>
        <v>0</v>
      </c>
      <c r="E17" s="36" t="s">
        <v>2018</v>
      </c>
      <c r="F17" s="50">
        <v>24.4</v>
      </c>
      <c r="G17" s="37">
        <f>G6+G10-G15</f>
        <v>24.4</v>
      </c>
      <c r="H17" s="35">
        <f t="shared" si="3"/>
        <v>0</v>
      </c>
    </row>
    <row r="18" ht="36" customHeight="1" spans="1:8">
      <c r="A18" s="68" t="s">
        <v>2019</v>
      </c>
      <c r="B18" s="68"/>
      <c r="C18" s="68"/>
      <c r="D18" s="68"/>
      <c r="E18" s="68" t="s">
        <v>2019</v>
      </c>
      <c r="F18" s="68"/>
      <c r="G18" s="68"/>
      <c r="H18" s="68"/>
    </row>
    <row r="19" ht="36" customHeight="1" spans="1:8">
      <c r="A19" s="36" t="s">
        <v>2020</v>
      </c>
      <c r="B19" s="50">
        <v>57.6</v>
      </c>
      <c r="C19" s="50">
        <f>C20+C21</f>
        <v>78.2</v>
      </c>
      <c r="D19" s="38">
        <f t="shared" si="2"/>
        <v>0.358</v>
      </c>
      <c r="E19" s="36" t="s">
        <v>2020</v>
      </c>
      <c r="F19" s="50">
        <v>57.6</v>
      </c>
      <c r="G19" s="50">
        <f>G20+G21</f>
        <v>78.2</v>
      </c>
      <c r="H19" s="35">
        <f t="shared" si="3"/>
        <v>0.358</v>
      </c>
    </row>
    <row r="20" ht="36" customHeight="1" spans="1:8">
      <c r="A20" s="99" t="s">
        <v>2021</v>
      </c>
      <c r="B20" s="48">
        <v>57.6</v>
      </c>
      <c r="C20" s="48">
        <v>78.2</v>
      </c>
      <c r="D20" s="42"/>
      <c r="E20" s="99" t="s">
        <v>2021</v>
      </c>
      <c r="F20" s="48">
        <v>57.6</v>
      </c>
      <c r="G20" s="48">
        <v>78.2</v>
      </c>
      <c r="H20" s="100"/>
    </row>
    <row r="21" ht="36" customHeight="1" spans="1:8">
      <c r="A21" s="99" t="s">
        <v>2022</v>
      </c>
      <c r="B21" s="48">
        <v>0</v>
      </c>
      <c r="C21" s="48">
        <v>0</v>
      </c>
      <c r="D21" s="42"/>
      <c r="E21" s="99" t="s">
        <v>2022</v>
      </c>
      <c r="F21" s="48">
        <v>0</v>
      </c>
      <c r="G21" s="48">
        <v>0</v>
      </c>
      <c r="H21" s="100"/>
    </row>
    <row r="22" ht="36" customHeight="1" spans="1:8">
      <c r="A22" s="36" t="s">
        <v>2023</v>
      </c>
      <c r="B22" s="50">
        <v>79.8</v>
      </c>
      <c r="C22" s="50">
        <v>80.8</v>
      </c>
      <c r="D22" s="38">
        <f t="shared" ref="D22:D28" si="4">IF(B22&lt;&gt;0,C22/B22-1,"")</f>
        <v>0.013</v>
      </c>
      <c r="E22" s="36" t="s">
        <v>2023</v>
      </c>
      <c r="F22" s="50">
        <v>79.8</v>
      </c>
      <c r="G22" s="50">
        <v>80.8</v>
      </c>
      <c r="H22" s="35">
        <f t="shared" ref="H22:H26" si="5">IF(F22&lt;&gt;0,G22/F22-1,"")</f>
        <v>0.013</v>
      </c>
    </row>
    <row r="23" ht="36" customHeight="1" spans="1:8">
      <c r="A23" s="36" t="s">
        <v>2024</v>
      </c>
      <c r="B23" s="50">
        <v>21.5</v>
      </c>
      <c r="C23" s="50">
        <v>2.1</v>
      </c>
      <c r="D23" s="38">
        <f t="shared" si="4"/>
        <v>-0.902</v>
      </c>
      <c r="E23" s="36" t="s">
        <v>2024</v>
      </c>
      <c r="F23" s="50">
        <v>21.5</v>
      </c>
      <c r="G23" s="50">
        <v>2.1</v>
      </c>
      <c r="H23" s="35">
        <f t="shared" si="5"/>
        <v>-0.902</v>
      </c>
    </row>
    <row r="24" ht="36" customHeight="1" spans="1:8">
      <c r="A24" s="39" t="s">
        <v>2025</v>
      </c>
      <c r="B24" s="48">
        <v>14.7</v>
      </c>
      <c r="C24" s="48">
        <v>1</v>
      </c>
      <c r="D24" s="42">
        <f t="shared" si="4"/>
        <v>-0.932</v>
      </c>
      <c r="E24" s="39" t="s">
        <v>2025</v>
      </c>
      <c r="F24" s="48">
        <v>14.7</v>
      </c>
      <c r="G24" s="48">
        <v>1</v>
      </c>
      <c r="H24" s="100">
        <f t="shared" si="5"/>
        <v>-0.932</v>
      </c>
    </row>
    <row r="25" ht="36" customHeight="1" spans="1:8">
      <c r="A25" s="39" t="s">
        <v>2026</v>
      </c>
      <c r="B25" s="48">
        <v>6.8</v>
      </c>
      <c r="C25" s="48">
        <v>1</v>
      </c>
      <c r="D25" s="42">
        <f t="shared" si="4"/>
        <v>-0.853</v>
      </c>
      <c r="E25" s="39" t="s">
        <v>2026</v>
      </c>
      <c r="F25" s="48">
        <v>6.8</v>
      </c>
      <c r="G25" s="48">
        <v>1</v>
      </c>
      <c r="H25" s="100">
        <f t="shared" si="5"/>
        <v>-0.853</v>
      </c>
    </row>
    <row r="26" ht="36" customHeight="1" spans="1:8">
      <c r="A26" s="39" t="s">
        <v>2027</v>
      </c>
      <c r="B26" s="48">
        <v>0</v>
      </c>
      <c r="C26" s="48">
        <v>0</v>
      </c>
      <c r="D26" s="42" t="str">
        <f t="shared" si="4"/>
        <v/>
      </c>
      <c r="E26" s="39" t="s">
        <v>2027</v>
      </c>
      <c r="F26" s="48">
        <v>0</v>
      </c>
      <c r="G26" s="48">
        <v>0</v>
      </c>
      <c r="H26" s="100" t="str">
        <f t="shared" si="5"/>
        <v/>
      </c>
    </row>
    <row r="27" ht="36" customHeight="1" spans="1:8">
      <c r="A27" s="36" t="s">
        <v>2028</v>
      </c>
      <c r="B27" s="50">
        <v>0.8</v>
      </c>
      <c r="C27" s="50">
        <v>1.4</v>
      </c>
      <c r="D27" s="38">
        <f t="shared" si="4"/>
        <v>0.75</v>
      </c>
      <c r="E27" s="36" t="s">
        <v>2028</v>
      </c>
      <c r="F27" s="50">
        <v>0.8</v>
      </c>
      <c r="G27" s="50">
        <v>1.4</v>
      </c>
      <c r="H27" s="35"/>
    </row>
    <row r="28" ht="36" customHeight="1" spans="1:8">
      <c r="A28" s="33" t="s">
        <v>2029</v>
      </c>
      <c r="B28" s="50">
        <v>78.2</v>
      </c>
      <c r="C28" s="50">
        <v>78.8</v>
      </c>
      <c r="D28" s="38">
        <f t="shared" si="4"/>
        <v>0.008</v>
      </c>
      <c r="E28" s="33" t="s">
        <v>2029</v>
      </c>
      <c r="F28" s="50">
        <v>78.2</v>
      </c>
      <c r="G28" s="50">
        <v>78.8</v>
      </c>
      <c r="H28" s="35">
        <f t="shared" ref="H28:H34" si="6">IF(F28&lt;&gt;0,G28/F28-1,"")</f>
        <v>0.008</v>
      </c>
    </row>
    <row r="29" ht="36" customHeight="1" spans="1:8">
      <c r="A29" s="68" t="s">
        <v>1804</v>
      </c>
      <c r="B29" s="68"/>
      <c r="C29" s="68"/>
      <c r="D29" s="68"/>
      <c r="E29" s="68" t="s">
        <v>1804</v>
      </c>
      <c r="F29" s="68"/>
      <c r="G29" s="68"/>
      <c r="H29" s="68"/>
    </row>
    <row r="30" ht="36" customHeight="1" spans="1:8">
      <c r="A30" s="36" t="s">
        <v>2030</v>
      </c>
      <c r="B30" s="51">
        <f t="shared" ref="B30:G30" si="7">B6+B19</f>
        <v>75.6</v>
      </c>
      <c r="C30" s="51">
        <f t="shared" si="7"/>
        <v>102.6</v>
      </c>
      <c r="D30" s="38">
        <f t="shared" ref="D30:D35" si="8">IF(B30&lt;&gt;0,C30/B30-1,"")</f>
        <v>0.357</v>
      </c>
      <c r="E30" s="36" t="s">
        <v>2030</v>
      </c>
      <c r="F30" s="51">
        <f t="shared" si="7"/>
        <v>75.6</v>
      </c>
      <c r="G30" s="51">
        <f t="shared" si="7"/>
        <v>102.6</v>
      </c>
      <c r="H30" s="35">
        <f t="shared" si="6"/>
        <v>0.357</v>
      </c>
    </row>
    <row r="31" ht="36" customHeight="1" spans="1:8">
      <c r="A31" s="36" t="s">
        <v>2031</v>
      </c>
      <c r="B31" s="51">
        <f t="shared" ref="B31:B35" si="9">B9+B22</f>
        <v>111.8</v>
      </c>
      <c r="C31" s="51">
        <f t="shared" ref="C31:C35" si="10">C9+C22</f>
        <v>112.8</v>
      </c>
      <c r="D31" s="38">
        <f t="shared" si="8"/>
        <v>0.009</v>
      </c>
      <c r="E31" s="36" t="s">
        <v>2031</v>
      </c>
      <c r="F31" s="51">
        <f t="shared" ref="F31:F35" si="11">F9+F22</f>
        <v>111.8</v>
      </c>
      <c r="G31" s="51">
        <f t="shared" ref="G31:G35" si="12">G9+G22</f>
        <v>112.8</v>
      </c>
      <c r="H31" s="35">
        <f t="shared" si="6"/>
        <v>0.009</v>
      </c>
    </row>
    <row r="32" ht="36" customHeight="1" spans="1:8">
      <c r="A32" s="36" t="s">
        <v>2032</v>
      </c>
      <c r="B32" s="51">
        <f t="shared" si="9"/>
        <v>30.1</v>
      </c>
      <c r="C32" s="51">
        <f t="shared" si="10"/>
        <v>4.7</v>
      </c>
      <c r="D32" s="38">
        <f t="shared" si="8"/>
        <v>-0.844</v>
      </c>
      <c r="E32" s="36" t="s">
        <v>2032</v>
      </c>
      <c r="F32" s="51">
        <f t="shared" si="11"/>
        <v>30.1</v>
      </c>
      <c r="G32" s="51">
        <f t="shared" si="12"/>
        <v>4.7</v>
      </c>
      <c r="H32" s="35">
        <f t="shared" si="6"/>
        <v>-0.844</v>
      </c>
    </row>
    <row r="33" ht="36" customHeight="1" spans="1:8">
      <c r="A33" s="39" t="s">
        <v>2033</v>
      </c>
      <c r="B33" s="52">
        <f t="shared" si="9"/>
        <v>14.7</v>
      </c>
      <c r="C33" s="52">
        <f t="shared" si="10"/>
        <v>1</v>
      </c>
      <c r="D33" s="42">
        <f t="shared" si="8"/>
        <v>-0.932</v>
      </c>
      <c r="E33" s="39" t="s">
        <v>2033</v>
      </c>
      <c r="F33" s="52">
        <f t="shared" si="11"/>
        <v>14.7</v>
      </c>
      <c r="G33" s="52">
        <f t="shared" si="12"/>
        <v>1</v>
      </c>
      <c r="H33" s="100">
        <f t="shared" si="6"/>
        <v>-0.932</v>
      </c>
    </row>
    <row r="34" ht="36" customHeight="1" spans="1:8">
      <c r="A34" s="39" t="s">
        <v>2034</v>
      </c>
      <c r="B34" s="52">
        <f t="shared" si="9"/>
        <v>15.4</v>
      </c>
      <c r="C34" s="52">
        <f t="shared" si="10"/>
        <v>3.6</v>
      </c>
      <c r="D34" s="42">
        <f t="shared" si="8"/>
        <v>-0.766</v>
      </c>
      <c r="E34" s="39" t="s">
        <v>2034</v>
      </c>
      <c r="F34" s="52">
        <f t="shared" si="11"/>
        <v>15.4</v>
      </c>
      <c r="G34" s="52">
        <f t="shared" si="12"/>
        <v>3.6</v>
      </c>
      <c r="H34" s="100">
        <f t="shared" si="6"/>
        <v>-0.766</v>
      </c>
    </row>
    <row r="35" ht="36" customHeight="1" spans="1:8">
      <c r="A35" s="39" t="s">
        <v>2035</v>
      </c>
      <c r="B35" s="52">
        <f t="shared" si="9"/>
        <v>0</v>
      </c>
      <c r="C35" s="52">
        <f t="shared" si="10"/>
        <v>0</v>
      </c>
      <c r="D35" s="42" t="str">
        <f t="shared" si="8"/>
        <v/>
      </c>
      <c r="E35" s="39" t="s">
        <v>2035</v>
      </c>
      <c r="F35" s="52">
        <f t="shared" si="11"/>
        <v>0</v>
      </c>
      <c r="G35" s="52">
        <f t="shared" si="12"/>
        <v>0</v>
      </c>
      <c r="H35" s="100"/>
    </row>
    <row r="36" ht="36" customHeight="1" spans="1:8">
      <c r="A36" s="101" t="s">
        <v>2015</v>
      </c>
      <c r="B36" s="52">
        <f>B14</f>
        <v>0</v>
      </c>
      <c r="C36" s="52">
        <f>C14</f>
        <v>0</v>
      </c>
      <c r="D36" s="42"/>
      <c r="E36" s="101" t="s">
        <v>2015</v>
      </c>
      <c r="F36" s="52">
        <v>0</v>
      </c>
      <c r="G36" s="52">
        <v>0</v>
      </c>
      <c r="H36" s="100"/>
    </row>
    <row r="37" ht="36" customHeight="1" spans="1:8">
      <c r="A37" s="36" t="s">
        <v>2036</v>
      </c>
      <c r="B37" s="51">
        <f t="shared" ref="B37:G37" si="13">B15+B27</f>
        <v>3.1</v>
      </c>
      <c r="C37" s="51">
        <f t="shared" si="13"/>
        <v>4</v>
      </c>
      <c r="D37" s="38">
        <f>IF(B37&lt;&gt;0,C37/B37-1,"")</f>
        <v>0.29</v>
      </c>
      <c r="E37" s="36" t="s">
        <v>2036</v>
      </c>
      <c r="F37" s="51">
        <f t="shared" si="13"/>
        <v>3.1</v>
      </c>
      <c r="G37" s="51">
        <f t="shared" si="13"/>
        <v>4</v>
      </c>
      <c r="H37" s="35">
        <f>IF(F37&lt;&gt;0,G37/F37-1,"")</f>
        <v>0.29</v>
      </c>
    </row>
    <row r="38" ht="36" customHeight="1" spans="1:8">
      <c r="A38" s="36" t="s">
        <v>2037</v>
      </c>
      <c r="B38" s="51">
        <f t="shared" ref="B38:G38" si="14">B16</f>
        <v>0</v>
      </c>
      <c r="C38" s="51">
        <f t="shared" si="14"/>
        <v>0</v>
      </c>
      <c r="D38" s="38"/>
      <c r="E38" s="36" t="s">
        <v>2037</v>
      </c>
      <c r="F38" s="51">
        <f t="shared" si="14"/>
        <v>0</v>
      </c>
      <c r="G38" s="51">
        <f t="shared" si="14"/>
        <v>0</v>
      </c>
      <c r="H38" s="35"/>
    </row>
    <row r="39" ht="45" customHeight="1" spans="1:8">
      <c r="A39" s="36" t="s">
        <v>2038</v>
      </c>
      <c r="B39" s="51">
        <f t="shared" ref="B39:G39" si="15">B17+B28</f>
        <v>102.6</v>
      </c>
      <c r="C39" s="51">
        <f t="shared" si="15"/>
        <v>103.2</v>
      </c>
      <c r="D39" s="38">
        <f>IF(B39&lt;&gt;0,C39/B39-1,"")</f>
        <v>0.006</v>
      </c>
      <c r="E39" s="36" t="s">
        <v>2038</v>
      </c>
      <c r="F39" s="51">
        <f t="shared" si="15"/>
        <v>102.6</v>
      </c>
      <c r="G39" s="51">
        <f t="shared" si="15"/>
        <v>103.2</v>
      </c>
      <c r="H39" s="38">
        <f>IF(F39&lt;&gt;0,G39/F39-1,"")</f>
        <v>0.006</v>
      </c>
    </row>
    <row r="40" ht="51.95" customHeight="1" spans="1:8">
      <c r="A40" s="102"/>
      <c r="B40" s="102"/>
      <c r="C40" s="102"/>
      <c r="D40" s="102"/>
      <c r="E40" s="103"/>
      <c r="F40" s="103"/>
      <c r="G40" s="103"/>
      <c r="H40" s="103"/>
    </row>
    <row r="41" ht="86.1" customHeight="1" spans="1:8">
      <c r="A41" s="104"/>
      <c r="B41" s="104"/>
      <c r="C41" s="104"/>
      <c r="D41" s="104"/>
      <c r="E41" s="105"/>
      <c r="F41" s="105"/>
      <c r="G41" s="105"/>
      <c r="H41" s="105"/>
    </row>
    <row r="42" spans="2:7">
      <c r="B42" s="55"/>
      <c r="C42" s="55"/>
      <c r="F42" s="55"/>
      <c r="G42" s="55"/>
    </row>
    <row r="43" spans="2:7">
      <c r="B43" s="55"/>
      <c r="C43" s="55"/>
      <c r="F43" s="55"/>
      <c r="G43" s="55"/>
    </row>
    <row r="44" spans="2:7">
      <c r="B44" s="55"/>
      <c r="C44" s="55"/>
      <c r="F44" s="55"/>
      <c r="G44" s="55"/>
    </row>
    <row r="45" spans="2:7">
      <c r="B45" s="55"/>
      <c r="C45" s="55"/>
      <c r="F45" s="55"/>
      <c r="G45" s="55"/>
    </row>
  </sheetData>
  <mergeCells count="15">
    <mergeCell ref="A1:D1"/>
    <mergeCell ref="E1:H1"/>
    <mergeCell ref="B3:D3"/>
    <mergeCell ref="F3:H3"/>
    <mergeCell ref="A5:D5"/>
    <mergeCell ref="E5:H5"/>
    <mergeCell ref="A18:D18"/>
    <mergeCell ref="E18:H18"/>
    <mergeCell ref="A29:D29"/>
    <mergeCell ref="E29:H29"/>
    <mergeCell ref="A40:D40"/>
    <mergeCell ref="A41:D41"/>
    <mergeCell ref="A3:A4"/>
    <mergeCell ref="E3:E4"/>
    <mergeCell ref="E40:H4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30"/>
  <sheetViews>
    <sheetView showGridLines="0" showZeros="0" view="pageBreakPreview" zoomScale="70" zoomScaleNormal="70" workbookViewId="0">
      <pane xSplit="1" ySplit="4" topLeftCell="B5" activePane="bottomRight" state="frozen"/>
      <selection/>
      <selection pane="topRight"/>
      <selection pane="bottomLeft"/>
      <selection pane="bottomRight" activeCell="J17" sqref="J17"/>
    </sheetView>
  </sheetViews>
  <sheetFormatPr defaultColWidth="9" defaultRowHeight="13.5"/>
  <cols>
    <col min="1" max="1" width="40.35" style="86" customWidth="1"/>
    <col min="2" max="4" width="18.625" style="86" customWidth="1"/>
    <col min="5" max="5" width="43.625" style="86" customWidth="1"/>
    <col min="6" max="8" width="18.625" style="86" customWidth="1"/>
    <col min="9" max="9" width="43.625" style="86" customWidth="1"/>
    <col min="10" max="12" width="18.625" style="86" customWidth="1"/>
    <col min="13" max="16384" width="9" style="86"/>
  </cols>
  <sheetData>
    <row r="1" ht="45" customHeight="1" spans="1:12">
      <c r="A1" s="87" t="s">
        <v>2039</v>
      </c>
      <c r="B1" s="87"/>
      <c r="C1" s="87"/>
      <c r="D1" s="87"/>
      <c r="E1" s="87" t="s">
        <v>2039</v>
      </c>
      <c r="F1" s="87"/>
      <c r="G1" s="87"/>
      <c r="H1" s="87"/>
      <c r="I1" s="87" t="s">
        <v>2039</v>
      </c>
      <c r="J1" s="87"/>
      <c r="K1" s="87"/>
      <c r="L1" s="87"/>
    </row>
    <row r="2" ht="20.1" customHeight="1" spans="1:12">
      <c r="A2" s="88" t="s">
        <v>2040</v>
      </c>
      <c r="B2" s="89"/>
      <c r="C2" s="90"/>
      <c r="D2" s="91" t="s">
        <v>2041</v>
      </c>
      <c r="E2" s="88" t="s">
        <v>2040</v>
      </c>
      <c r="F2" s="90"/>
      <c r="G2" s="90"/>
      <c r="H2" s="91" t="s">
        <v>2041</v>
      </c>
      <c r="I2" s="88" t="s">
        <v>2040</v>
      </c>
      <c r="J2" s="90"/>
      <c r="K2" s="90"/>
      <c r="L2" s="91" t="s">
        <v>2041</v>
      </c>
    </row>
    <row r="3" s="85" customFormat="1" ht="36" customHeight="1" spans="1:12">
      <c r="A3" s="92" t="s">
        <v>2042</v>
      </c>
      <c r="B3" s="92" t="s">
        <v>2043</v>
      </c>
      <c r="C3" s="92"/>
      <c r="D3" s="92"/>
      <c r="E3" s="92" t="s">
        <v>2042</v>
      </c>
      <c r="F3" s="92" t="s">
        <v>2044</v>
      </c>
      <c r="G3" s="92"/>
      <c r="H3" s="92"/>
      <c r="I3" s="92" t="s">
        <v>2042</v>
      </c>
      <c r="J3" s="92" t="s">
        <v>2045</v>
      </c>
      <c r="K3" s="92"/>
      <c r="L3" s="92"/>
    </row>
    <row r="4" s="85" customFormat="1" ht="36" customHeight="1" spans="1:12">
      <c r="A4" s="92"/>
      <c r="B4" s="68" t="s">
        <v>56</v>
      </c>
      <c r="C4" s="68" t="s">
        <v>109</v>
      </c>
      <c r="D4" s="68" t="s">
        <v>2046</v>
      </c>
      <c r="E4" s="92"/>
      <c r="F4" s="68" t="s">
        <v>56</v>
      </c>
      <c r="G4" s="68" t="s">
        <v>109</v>
      </c>
      <c r="H4" s="68" t="s">
        <v>2046</v>
      </c>
      <c r="I4" s="92"/>
      <c r="J4" s="68" t="s">
        <v>56</v>
      </c>
      <c r="K4" s="68" t="s">
        <v>109</v>
      </c>
      <c r="L4" s="68" t="s">
        <v>2046</v>
      </c>
    </row>
    <row r="5" ht="36" customHeight="1" spans="1:12">
      <c r="A5" s="69" t="s">
        <v>2047</v>
      </c>
      <c r="B5" s="70">
        <f t="shared" ref="B5:B24" si="0">F5+J5</f>
        <v>5.6</v>
      </c>
      <c r="C5" s="70">
        <f t="shared" ref="C5:C24" si="1">G5+K5</f>
        <v>6.6</v>
      </c>
      <c r="D5" s="70">
        <v>1.1</v>
      </c>
      <c r="E5" s="71" t="s">
        <v>2047</v>
      </c>
      <c r="F5" s="70">
        <f>SUM(F6:F9)</f>
        <v>0.5</v>
      </c>
      <c r="G5" s="70">
        <f>SUM(G6:G9)</f>
        <v>0.5</v>
      </c>
      <c r="H5" s="70">
        <f t="shared" ref="H5:H24" si="2">G5-F5</f>
        <v>0</v>
      </c>
      <c r="I5" s="71" t="s">
        <v>2047</v>
      </c>
      <c r="J5" s="70">
        <v>5.1</v>
      </c>
      <c r="K5" s="70">
        <v>6.1</v>
      </c>
      <c r="L5" s="70">
        <v>1.1</v>
      </c>
    </row>
    <row r="6" ht="36" customHeight="1" spans="1:16">
      <c r="A6" s="73" t="s">
        <v>2048</v>
      </c>
      <c r="B6" s="74">
        <f t="shared" si="0"/>
        <v>0</v>
      </c>
      <c r="C6" s="70">
        <f t="shared" si="1"/>
        <v>0</v>
      </c>
      <c r="D6" s="74">
        <f t="shared" ref="D6:D24" si="3">C6-B6</f>
        <v>0</v>
      </c>
      <c r="E6" s="75" t="s">
        <v>2048</v>
      </c>
      <c r="F6" s="74"/>
      <c r="G6" s="74"/>
      <c r="H6" s="76">
        <f t="shared" si="2"/>
        <v>0</v>
      </c>
      <c r="I6" s="75" t="s">
        <v>2048</v>
      </c>
      <c r="J6" s="74"/>
      <c r="K6" s="74"/>
      <c r="L6" s="74">
        <f t="shared" ref="L6:L24" si="4">K6-J6</f>
        <v>0</v>
      </c>
      <c r="P6" s="86" t="s">
        <v>3</v>
      </c>
    </row>
    <row r="7" ht="36" customHeight="1" spans="1:12">
      <c r="A7" s="73" t="s">
        <v>2049</v>
      </c>
      <c r="B7" s="74">
        <f t="shared" si="0"/>
        <v>3</v>
      </c>
      <c r="C7" s="74">
        <f t="shared" si="1"/>
        <v>4.1</v>
      </c>
      <c r="D7" s="74">
        <f t="shared" si="3"/>
        <v>1.1</v>
      </c>
      <c r="E7" s="75" t="s">
        <v>2049</v>
      </c>
      <c r="F7" s="74">
        <v>0.2</v>
      </c>
      <c r="G7" s="74">
        <v>0.2</v>
      </c>
      <c r="H7" s="76">
        <f t="shared" si="2"/>
        <v>0</v>
      </c>
      <c r="I7" s="75" t="s">
        <v>2049</v>
      </c>
      <c r="J7" s="74">
        <v>2.8</v>
      </c>
      <c r="K7" s="74">
        <v>3.9</v>
      </c>
      <c r="L7" s="74">
        <f t="shared" si="4"/>
        <v>1.1</v>
      </c>
    </row>
    <row r="8" ht="36" customHeight="1" spans="1:12">
      <c r="A8" s="73" t="s">
        <v>2050</v>
      </c>
      <c r="B8" s="74">
        <f t="shared" si="0"/>
        <v>0</v>
      </c>
      <c r="C8" s="70">
        <f t="shared" si="1"/>
        <v>0</v>
      </c>
      <c r="D8" s="74">
        <f t="shared" si="3"/>
        <v>0</v>
      </c>
      <c r="E8" s="75" t="s">
        <v>2050</v>
      </c>
      <c r="F8" s="74"/>
      <c r="G8" s="74"/>
      <c r="H8" s="76">
        <f t="shared" si="2"/>
        <v>0</v>
      </c>
      <c r="I8" s="75" t="s">
        <v>2050</v>
      </c>
      <c r="J8" s="74"/>
      <c r="K8" s="74"/>
      <c r="L8" s="74">
        <f t="shared" si="4"/>
        <v>0</v>
      </c>
    </row>
    <row r="9" ht="36" customHeight="1" spans="1:12">
      <c r="A9" s="73" t="s">
        <v>2051</v>
      </c>
      <c r="B9" s="74">
        <f t="shared" si="0"/>
        <v>2.5</v>
      </c>
      <c r="C9" s="70">
        <f t="shared" si="1"/>
        <v>2.5</v>
      </c>
      <c r="D9" s="74">
        <f t="shared" si="3"/>
        <v>0</v>
      </c>
      <c r="E9" s="75" t="s">
        <v>2051</v>
      </c>
      <c r="F9" s="74">
        <v>0.3</v>
      </c>
      <c r="G9" s="74">
        <v>0.3</v>
      </c>
      <c r="H9" s="76">
        <f t="shared" si="2"/>
        <v>0</v>
      </c>
      <c r="I9" s="75" t="s">
        <v>2051</v>
      </c>
      <c r="J9" s="74">
        <v>2.2</v>
      </c>
      <c r="K9" s="74">
        <v>2.2</v>
      </c>
      <c r="L9" s="74">
        <f t="shared" si="4"/>
        <v>0</v>
      </c>
    </row>
    <row r="10" ht="36" customHeight="1" spans="1:12">
      <c r="A10" s="73" t="s">
        <v>2052</v>
      </c>
      <c r="B10" s="74">
        <f t="shared" si="0"/>
        <v>0</v>
      </c>
      <c r="C10" s="70">
        <f t="shared" si="1"/>
        <v>0</v>
      </c>
      <c r="D10" s="74">
        <f t="shared" si="3"/>
        <v>0</v>
      </c>
      <c r="E10" s="75" t="s">
        <v>2052</v>
      </c>
      <c r="F10" s="74"/>
      <c r="G10" s="74"/>
      <c r="H10" s="76">
        <f t="shared" si="2"/>
        <v>0</v>
      </c>
      <c r="I10" s="75" t="s">
        <v>2052</v>
      </c>
      <c r="J10" s="74"/>
      <c r="K10" s="74"/>
      <c r="L10" s="74">
        <f t="shared" si="4"/>
        <v>0</v>
      </c>
    </row>
    <row r="11" ht="36" customHeight="1" spans="1:12">
      <c r="A11" s="73" t="s">
        <v>2053</v>
      </c>
      <c r="B11" s="74">
        <f t="shared" si="0"/>
        <v>0</v>
      </c>
      <c r="C11" s="70">
        <f t="shared" si="1"/>
        <v>0</v>
      </c>
      <c r="D11" s="74">
        <f t="shared" si="3"/>
        <v>0</v>
      </c>
      <c r="E11" s="75" t="s">
        <v>2053</v>
      </c>
      <c r="F11" s="74"/>
      <c r="G11" s="74"/>
      <c r="H11" s="76">
        <f t="shared" si="2"/>
        <v>0</v>
      </c>
      <c r="I11" s="75" t="s">
        <v>2053</v>
      </c>
      <c r="J11" s="74"/>
      <c r="K11" s="74"/>
      <c r="L11" s="74">
        <f t="shared" si="4"/>
        <v>0</v>
      </c>
    </row>
    <row r="12" ht="36" customHeight="1" spans="1:12">
      <c r="A12" s="73" t="s">
        <v>2054</v>
      </c>
      <c r="B12" s="74">
        <f t="shared" si="0"/>
        <v>0</v>
      </c>
      <c r="C12" s="70">
        <f t="shared" si="1"/>
        <v>0</v>
      </c>
      <c r="D12" s="74">
        <f t="shared" si="3"/>
        <v>0</v>
      </c>
      <c r="E12" s="75" t="s">
        <v>2054</v>
      </c>
      <c r="F12" s="74"/>
      <c r="G12" s="74"/>
      <c r="H12" s="76">
        <f t="shared" si="2"/>
        <v>0</v>
      </c>
      <c r="I12" s="75" t="s">
        <v>2054</v>
      </c>
      <c r="J12" s="74"/>
      <c r="K12" s="74"/>
      <c r="L12" s="74">
        <f t="shared" si="4"/>
        <v>0</v>
      </c>
    </row>
    <row r="13" ht="36" customHeight="1" spans="1:12">
      <c r="A13" s="69" t="s">
        <v>2055</v>
      </c>
      <c r="B13" s="70">
        <f t="shared" si="0"/>
        <v>6.1</v>
      </c>
      <c r="C13" s="70">
        <f t="shared" si="1"/>
        <v>6.1</v>
      </c>
      <c r="D13" s="70">
        <f t="shared" si="3"/>
        <v>0</v>
      </c>
      <c r="E13" s="71" t="s">
        <v>2055</v>
      </c>
      <c r="F13" s="70"/>
      <c r="G13" s="70"/>
      <c r="H13" s="70">
        <f t="shared" si="2"/>
        <v>0</v>
      </c>
      <c r="I13" s="71" t="s">
        <v>2055</v>
      </c>
      <c r="J13" s="70">
        <v>6.1</v>
      </c>
      <c r="K13" s="70">
        <v>6.1</v>
      </c>
      <c r="L13" s="70">
        <f t="shared" si="4"/>
        <v>0</v>
      </c>
    </row>
    <row r="14" ht="36" customHeight="1" spans="1:12">
      <c r="A14" s="69" t="s">
        <v>2056</v>
      </c>
      <c r="B14" s="70">
        <f t="shared" si="0"/>
        <v>50.3</v>
      </c>
      <c r="C14" s="70">
        <f t="shared" si="1"/>
        <v>50.3</v>
      </c>
      <c r="D14" s="70">
        <f t="shared" si="3"/>
        <v>0</v>
      </c>
      <c r="E14" s="71" t="s">
        <v>2056</v>
      </c>
      <c r="F14" s="70">
        <f>SUM(F15:F17)</f>
        <v>7.6</v>
      </c>
      <c r="G14" s="70">
        <f>SUM(G15:G17)</f>
        <v>7.6</v>
      </c>
      <c r="H14" s="70">
        <f t="shared" si="2"/>
        <v>0</v>
      </c>
      <c r="I14" s="71" t="s">
        <v>2056</v>
      </c>
      <c r="J14" s="70">
        <v>42.7</v>
      </c>
      <c r="K14" s="70">
        <v>42.7</v>
      </c>
      <c r="L14" s="70">
        <f t="shared" si="4"/>
        <v>0</v>
      </c>
    </row>
    <row r="15" ht="36" customHeight="1" spans="1:12">
      <c r="A15" s="73" t="s">
        <v>2057</v>
      </c>
      <c r="B15" s="74">
        <f t="shared" si="0"/>
        <v>1.1</v>
      </c>
      <c r="C15" s="74">
        <f t="shared" si="1"/>
        <v>1.1</v>
      </c>
      <c r="D15" s="74">
        <f t="shared" si="3"/>
        <v>0</v>
      </c>
      <c r="E15" s="75" t="s">
        <v>2057</v>
      </c>
      <c r="F15" s="74">
        <v>1.1</v>
      </c>
      <c r="G15" s="74">
        <v>1.1</v>
      </c>
      <c r="H15" s="76">
        <f t="shared" si="2"/>
        <v>0</v>
      </c>
      <c r="I15" s="75" t="s">
        <v>2057</v>
      </c>
      <c r="J15" s="74"/>
      <c r="K15" s="74"/>
      <c r="L15" s="74">
        <f t="shared" si="4"/>
        <v>0</v>
      </c>
    </row>
    <row r="16" ht="36" customHeight="1" spans="1:12">
      <c r="A16" s="73" t="s">
        <v>2058</v>
      </c>
      <c r="B16" s="74">
        <f t="shared" si="0"/>
        <v>0</v>
      </c>
      <c r="C16" s="70">
        <f t="shared" si="1"/>
        <v>0</v>
      </c>
      <c r="D16" s="74">
        <f t="shared" si="3"/>
        <v>0</v>
      </c>
      <c r="E16" s="75" t="s">
        <v>2058</v>
      </c>
      <c r="F16" s="74"/>
      <c r="G16" s="74"/>
      <c r="H16" s="76">
        <f t="shared" si="2"/>
        <v>0</v>
      </c>
      <c r="I16" s="75" t="s">
        <v>2058</v>
      </c>
      <c r="J16" s="74"/>
      <c r="K16" s="74"/>
      <c r="L16" s="74">
        <f t="shared" si="4"/>
        <v>0</v>
      </c>
    </row>
    <row r="17" ht="36" customHeight="1" spans="1:12">
      <c r="A17" s="73" t="s">
        <v>2059</v>
      </c>
      <c r="B17" s="74">
        <f t="shared" si="0"/>
        <v>49.2</v>
      </c>
      <c r="C17" s="74">
        <f t="shared" si="1"/>
        <v>49.2</v>
      </c>
      <c r="D17" s="74">
        <f t="shared" si="3"/>
        <v>0</v>
      </c>
      <c r="E17" s="75" t="s">
        <v>2059</v>
      </c>
      <c r="F17" s="74">
        <v>6.5</v>
      </c>
      <c r="G17" s="74">
        <v>6.5</v>
      </c>
      <c r="H17" s="76">
        <f t="shared" si="2"/>
        <v>0</v>
      </c>
      <c r="I17" s="75" t="s">
        <v>2059</v>
      </c>
      <c r="J17" s="74">
        <v>42.7</v>
      </c>
      <c r="K17" s="74">
        <v>42.7</v>
      </c>
      <c r="L17" s="74">
        <f t="shared" si="4"/>
        <v>0</v>
      </c>
    </row>
    <row r="18" ht="36" customHeight="1" spans="1:12">
      <c r="A18" s="69" t="s">
        <v>2060</v>
      </c>
      <c r="B18" s="70">
        <f t="shared" si="0"/>
        <v>12.2</v>
      </c>
      <c r="C18" s="70">
        <f t="shared" si="1"/>
        <v>12.2</v>
      </c>
      <c r="D18" s="70">
        <f t="shared" si="3"/>
        <v>0</v>
      </c>
      <c r="E18" s="71" t="s">
        <v>2060</v>
      </c>
      <c r="F18" s="70">
        <v>3.9</v>
      </c>
      <c r="G18" s="70">
        <v>3.9</v>
      </c>
      <c r="H18" s="70">
        <f t="shared" si="2"/>
        <v>0</v>
      </c>
      <c r="I18" s="71" t="s">
        <v>2060</v>
      </c>
      <c r="J18" s="70">
        <v>8.3</v>
      </c>
      <c r="K18" s="70">
        <v>8.3</v>
      </c>
      <c r="L18" s="70">
        <f t="shared" si="4"/>
        <v>0</v>
      </c>
    </row>
    <row r="19" ht="36" customHeight="1" spans="1:12">
      <c r="A19" s="69" t="s">
        <v>2061</v>
      </c>
      <c r="B19" s="70">
        <f t="shared" si="0"/>
        <v>4.6</v>
      </c>
      <c r="C19" s="70">
        <f t="shared" si="1"/>
        <v>4.6</v>
      </c>
      <c r="D19" s="70">
        <f t="shared" si="3"/>
        <v>0</v>
      </c>
      <c r="E19" s="71" t="s">
        <v>2061</v>
      </c>
      <c r="F19" s="70">
        <v>0.6</v>
      </c>
      <c r="G19" s="70">
        <v>0.6</v>
      </c>
      <c r="H19" s="70">
        <f t="shared" si="2"/>
        <v>0</v>
      </c>
      <c r="I19" s="71" t="s">
        <v>2061</v>
      </c>
      <c r="J19" s="70">
        <v>4</v>
      </c>
      <c r="K19" s="70">
        <v>4</v>
      </c>
      <c r="L19" s="70">
        <f t="shared" si="4"/>
        <v>0</v>
      </c>
    </row>
    <row r="20" ht="36" customHeight="1" spans="1:12">
      <c r="A20" s="69" t="s">
        <v>2062</v>
      </c>
      <c r="B20" s="70">
        <f t="shared" si="0"/>
        <v>0.1</v>
      </c>
      <c r="C20" s="70">
        <f t="shared" si="1"/>
        <v>0.1</v>
      </c>
      <c r="D20" s="70">
        <f t="shared" si="3"/>
        <v>0</v>
      </c>
      <c r="E20" s="71" t="s">
        <v>2062</v>
      </c>
      <c r="F20" s="70">
        <v>0.1</v>
      </c>
      <c r="G20" s="70">
        <v>0.1</v>
      </c>
      <c r="H20" s="70">
        <f t="shared" si="2"/>
        <v>0</v>
      </c>
      <c r="I20" s="71" t="s">
        <v>2062</v>
      </c>
      <c r="J20" s="70"/>
      <c r="K20" s="70"/>
      <c r="L20" s="70">
        <f t="shared" si="4"/>
        <v>0</v>
      </c>
    </row>
    <row r="21" ht="36" customHeight="1" spans="1:12">
      <c r="A21" s="73" t="s">
        <v>2063</v>
      </c>
      <c r="B21" s="74">
        <f t="shared" si="0"/>
        <v>0</v>
      </c>
      <c r="C21" s="70">
        <f t="shared" si="1"/>
        <v>0</v>
      </c>
      <c r="D21" s="74">
        <f t="shared" si="3"/>
        <v>0</v>
      </c>
      <c r="E21" s="75" t="s">
        <v>2063</v>
      </c>
      <c r="F21" s="74">
        <v>0</v>
      </c>
      <c r="G21" s="74">
        <v>0</v>
      </c>
      <c r="H21" s="74">
        <f t="shared" si="2"/>
        <v>0</v>
      </c>
      <c r="I21" s="75" t="s">
        <v>2063</v>
      </c>
      <c r="J21" s="74"/>
      <c r="K21" s="74"/>
      <c r="L21" s="74">
        <f t="shared" si="4"/>
        <v>0</v>
      </c>
    </row>
    <row r="22" ht="36" customHeight="1" spans="1:12">
      <c r="A22" s="73" t="s">
        <v>2064</v>
      </c>
      <c r="B22" s="74">
        <f t="shared" si="0"/>
        <v>0</v>
      </c>
      <c r="C22" s="70">
        <f t="shared" si="1"/>
        <v>0</v>
      </c>
      <c r="D22" s="74">
        <f t="shared" si="3"/>
        <v>0</v>
      </c>
      <c r="E22" s="75" t="s">
        <v>2064</v>
      </c>
      <c r="F22" s="77"/>
      <c r="G22" s="77"/>
      <c r="H22" s="74">
        <f t="shared" si="2"/>
        <v>0</v>
      </c>
      <c r="I22" s="75" t="s">
        <v>2064</v>
      </c>
      <c r="J22" s="77"/>
      <c r="K22" s="77"/>
      <c r="L22" s="74">
        <f t="shared" si="4"/>
        <v>0</v>
      </c>
    </row>
    <row r="23" ht="36" customHeight="1" spans="1:12">
      <c r="A23" s="69" t="s">
        <v>2065</v>
      </c>
      <c r="B23" s="70">
        <f t="shared" si="0"/>
        <v>23.7</v>
      </c>
      <c r="C23" s="70">
        <f t="shared" si="1"/>
        <v>23.2</v>
      </c>
      <c r="D23" s="70">
        <f t="shared" si="3"/>
        <v>-0.5</v>
      </c>
      <c r="E23" s="71" t="s">
        <v>2065</v>
      </c>
      <c r="F23" s="79">
        <v>11.6</v>
      </c>
      <c r="G23" s="79">
        <v>11.6</v>
      </c>
      <c r="H23" s="70">
        <f t="shared" si="2"/>
        <v>0</v>
      </c>
      <c r="I23" s="71" t="s">
        <v>2065</v>
      </c>
      <c r="J23" s="79">
        <v>12.1</v>
      </c>
      <c r="K23" s="79">
        <v>11.6</v>
      </c>
      <c r="L23" s="70">
        <f t="shared" si="4"/>
        <v>-0.5</v>
      </c>
    </row>
    <row r="24" s="85" customFormat="1" ht="36" customHeight="1" spans="1:12">
      <c r="A24" s="81" t="s">
        <v>1804</v>
      </c>
      <c r="B24" s="70">
        <f t="shared" si="0"/>
        <v>102.6</v>
      </c>
      <c r="C24" s="70">
        <f t="shared" si="1"/>
        <v>103.2</v>
      </c>
      <c r="D24" s="70">
        <f t="shared" si="3"/>
        <v>0.6</v>
      </c>
      <c r="E24" s="93" t="s">
        <v>1804</v>
      </c>
      <c r="F24" s="70">
        <v>24.4</v>
      </c>
      <c r="G24" s="70">
        <v>24.4</v>
      </c>
      <c r="H24" s="70">
        <f t="shared" si="2"/>
        <v>0</v>
      </c>
      <c r="I24" s="93" t="s">
        <v>1804</v>
      </c>
      <c r="J24" s="70">
        <v>78.2</v>
      </c>
      <c r="K24" s="70">
        <f>K5+K13+K14+K18+K19+K20+K23</f>
        <v>78.8</v>
      </c>
      <c r="L24" s="70">
        <f t="shared" si="4"/>
        <v>0.6</v>
      </c>
    </row>
    <row r="25" spans="2:10">
      <c r="B25" s="94"/>
      <c r="F25" s="94"/>
      <c r="J25" s="94"/>
    </row>
    <row r="26" spans="2:10">
      <c r="B26" s="94"/>
      <c r="F26" s="94"/>
      <c r="J26" s="94"/>
    </row>
    <row r="27" spans="2:10">
      <c r="B27" s="94"/>
      <c r="F27" s="94"/>
      <c r="J27" s="94"/>
    </row>
    <row r="28" spans="2:10">
      <c r="B28" s="94"/>
      <c r="F28" s="94"/>
      <c r="J28" s="94"/>
    </row>
    <row r="29" spans="2:11">
      <c r="B29" s="94"/>
      <c r="F29" s="94"/>
      <c r="G29" s="95"/>
      <c r="J29" s="94"/>
      <c r="K29" s="95"/>
    </row>
    <row r="30" spans="2:11">
      <c r="B30" s="94"/>
      <c r="F30" s="94"/>
      <c r="G30" s="95"/>
      <c r="J30" s="94"/>
      <c r="K30" s="95"/>
    </row>
  </sheetData>
  <mergeCells count="9">
    <mergeCell ref="A1:D1"/>
    <mergeCell ref="E1:H1"/>
    <mergeCell ref="I1:L1"/>
    <mergeCell ref="B3:D3"/>
    <mergeCell ref="F3:H3"/>
    <mergeCell ref="J3:L3"/>
    <mergeCell ref="A3:A4"/>
    <mergeCell ref="E3:E4"/>
    <mergeCell ref="I3:I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31"/>
  <sheetViews>
    <sheetView showGridLines="0" showZeros="0" view="pageBreakPreview" zoomScale="70" zoomScaleNormal="70" workbookViewId="0">
      <pane xSplit="1" ySplit="4" topLeftCell="B5" activePane="bottomRight" state="frozen"/>
      <selection/>
      <selection pane="topRight"/>
      <selection pane="bottomLeft"/>
      <selection pane="bottomRight" activeCell="J17" sqref="J17"/>
    </sheetView>
  </sheetViews>
  <sheetFormatPr defaultColWidth="9" defaultRowHeight="13.5"/>
  <cols>
    <col min="1" max="1" width="43.625" style="60" customWidth="1"/>
    <col min="2" max="4" width="18.625" style="60" customWidth="1"/>
    <col min="5" max="5" width="43.625" style="60" customWidth="1"/>
    <col min="6" max="8" width="18.625" style="60" customWidth="1"/>
    <col min="9" max="9" width="43.625" style="60" customWidth="1"/>
    <col min="10" max="12" width="18.625" style="60" customWidth="1"/>
    <col min="13" max="16384" width="9" style="60"/>
  </cols>
  <sheetData>
    <row r="1" ht="45" customHeight="1" spans="1:12">
      <c r="A1" s="62" t="s">
        <v>2066</v>
      </c>
      <c r="B1" s="62"/>
      <c r="C1" s="62"/>
      <c r="D1" s="62"/>
      <c r="E1" s="62" t="s">
        <v>2066</v>
      </c>
      <c r="F1" s="62"/>
      <c r="G1" s="62"/>
      <c r="H1" s="62"/>
      <c r="I1" s="62" t="s">
        <v>2066</v>
      </c>
      <c r="J1" s="62"/>
      <c r="K1" s="62"/>
      <c r="L1" s="62"/>
    </row>
    <row r="2" ht="20.1" customHeight="1" spans="1:12">
      <c r="A2" s="63" t="s">
        <v>2067</v>
      </c>
      <c r="B2" s="64"/>
      <c r="C2" s="65"/>
      <c r="D2" s="66" t="s">
        <v>2041</v>
      </c>
      <c r="E2" s="63" t="s">
        <v>2067</v>
      </c>
      <c r="F2" s="65"/>
      <c r="G2" s="65"/>
      <c r="H2" s="66" t="s">
        <v>2041</v>
      </c>
      <c r="I2" s="63" t="s">
        <v>2067</v>
      </c>
      <c r="J2" s="65"/>
      <c r="K2" s="65"/>
      <c r="L2" s="66" t="s">
        <v>2041</v>
      </c>
    </row>
    <row r="3" s="58" customFormat="1" ht="36" customHeight="1" spans="1:12">
      <c r="A3" s="67" t="s">
        <v>2042</v>
      </c>
      <c r="B3" s="67" t="s">
        <v>2043</v>
      </c>
      <c r="C3" s="67"/>
      <c r="D3" s="67"/>
      <c r="E3" s="67" t="s">
        <v>2042</v>
      </c>
      <c r="F3" s="67" t="s">
        <v>2044</v>
      </c>
      <c r="G3" s="67"/>
      <c r="H3" s="67"/>
      <c r="I3" s="67" t="s">
        <v>2042</v>
      </c>
      <c r="J3" s="67" t="s">
        <v>2045</v>
      </c>
      <c r="K3" s="67"/>
      <c r="L3" s="67"/>
    </row>
    <row r="4" s="58" customFormat="1" ht="36" customHeight="1" spans="1:12">
      <c r="A4" s="67"/>
      <c r="B4" s="29" t="s">
        <v>56</v>
      </c>
      <c r="C4" s="29" t="s">
        <v>109</v>
      </c>
      <c r="D4" s="68" t="s">
        <v>2046</v>
      </c>
      <c r="E4" s="67"/>
      <c r="F4" s="29" t="s">
        <v>56</v>
      </c>
      <c r="G4" s="29" t="s">
        <v>109</v>
      </c>
      <c r="H4" s="68" t="s">
        <v>2046</v>
      </c>
      <c r="I4" s="67"/>
      <c r="J4" s="29" t="s">
        <v>56</v>
      </c>
      <c r="K4" s="29" t="s">
        <v>109</v>
      </c>
      <c r="L4" s="68" t="s">
        <v>2046</v>
      </c>
    </row>
    <row r="5" s="59" customFormat="1" ht="36" customHeight="1" spans="1:12">
      <c r="A5" s="69" t="s">
        <v>2047</v>
      </c>
      <c r="B5" s="70">
        <f t="shared" ref="B5:B24" si="0">F5+J5</f>
        <v>5.6</v>
      </c>
      <c r="C5" s="70">
        <f t="shared" ref="C5:C24" si="1">G5+K5</f>
        <v>6.6</v>
      </c>
      <c r="D5" s="70">
        <v>1.1</v>
      </c>
      <c r="E5" s="71" t="s">
        <v>2047</v>
      </c>
      <c r="F5" s="70">
        <v>0.5</v>
      </c>
      <c r="G5" s="70">
        <v>0.5</v>
      </c>
      <c r="H5" s="72">
        <f>F5-G5</f>
        <v>0</v>
      </c>
      <c r="I5" s="71" t="s">
        <v>2047</v>
      </c>
      <c r="J5" s="70">
        <v>5.1</v>
      </c>
      <c r="K5" s="70">
        <v>6.1</v>
      </c>
      <c r="L5" s="70">
        <v>1.1</v>
      </c>
    </row>
    <row r="6" s="60" customFormat="1" ht="36" customHeight="1" spans="1:16">
      <c r="A6" s="73" t="s">
        <v>2048</v>
      </c>
      <c r="B6" s="74">
        <f t="shared" si="0"/>
        <v>0</v>
      </c>
      <c r="C6" s="74">
        <f t="shared" si="1"/>
        <v>0</v>
      </c>
      <c r="D6" s="74">
        <f t="shared" ref="D6:D24" si="2">C6-B6</f>
        <v>0</v>
      </c>
      <c r="E6" s="75" t="s">
        <v>2048</v>
      </c>
      <c r="F6" s="74"/>
      <c r="G6" s="74"/>
      <c r="H6" s="76">
        <f t="shared" ref="H6:H24" si="3">G6-F6</f>
        <v>0</v>
      </c>
      <c r="I6" s="75" t="s">
        <v>2048</v>
      </c>
      <c r="J6" s="74"/>
      <c r="K6" s="74"/>
      <c r="L6" s="74">
        <f t="shared" ref="L6:L24" si="4">K6-J6</f>
        <v>0</v>
      </c>
      <c r="P6" s="60" t="s">
        <v>3</v>
      </c>
    </row>
    <row r="7" s="60" customFormat="1" ht="36" customHeight="1" spans="1:12">
      <c r="A7" s="73" t="s">
        <v>2049</v>
      </c>
      <c r="B7" s="74">
        <f t="shared" si="0"/>
        <v>3</v>
      </c>
      <c r="C7" s="74">
        <f t="shared" si="1"/>
        <v>4.1</v>
      </c>
      <c r="D7" s="74">
        <f t="shared" si="2"/>
        <v>1.1</v>
      </c>
      <c r="E7" s="75" t="s">
        <v>2049</v>
      </c>
      <c r="F7" s="74">
        <v>0.2</v>
      </c>
      <c r="G7" s="74">
        <v>0.2</v>
      </c>
      <c r="H7" s="76">
        <f t="shared" si="3"/>
        <v>0</v>
      </c>
      <c r="I7" s="75" t="s">
        <v>2049</v>
      </c>
      <c r="J7" s="74">
        <v>2.8</v>
      </c>
      <c r="K7" s="74">
        <v>3.9</v>
      </c>
      <c r="L7" s="74">
        <f t="shared" si="4"/>
        <v>1.1</v>
      </c>
    </row>
    <row r="8" s="60" customFormat="1" ht="36" customHeight="1" spans="1:12">
      <c r="A8" s="73" t="s">
        <v>2050</v>
      </c>
      <c r="B8" s="74">
        <f t="shared" si="0"/>
        <v>0</v>
      </c>
      <c r="C8" s="74">
        <f t="shared" si="1"/>
        <v>0</v>
      </c>
      <c r="D8" s="74">
        <f t="shared" si="2"/>
        <v>0</v>
      </c>
      <c r="E8" s="75" t="s">
        <v>2050</v>
      </c>
      <c r="F8" s="74"/>
      <c r="G8" s="74"/>
      <c r="H8" s="76">
        <f t="shared" si="3"/>
        <v>0</v>
      </c>
      <c r="I8" s="75" t="s">
        <v>2050</v>
      </c>
      <c r="J8" s="74"/>
      <c r="K8" s="74"/>
      <c r="L8" s="74">
        <f t="shared" si="4"/>
        <v>0</v>
      </c>
    </row>
    <row r="9" s="60" customFormat="1" ht="36" customHeight="1" spans="1:12">
      <c r="A9" s="73" t="s">
        <v>2051</v>
      </c>
      <c r="B9" s="74">
        <f t="shared" si="0"/>
        <v>2.5</v>
      </c>
      <c r="C9" s="74">
        <f t="shared" si="1"/>
        <v>2.5</v>
      </c>
      <c r="D9" s="74">
        <f t="shared" si="2"/>
        <v>0</v>
      </c>
      <c r="E9" s="75" t="s">
        <v>2051</v>
      </c>
      <c r="F9" s="74">
        <v>0.3</v>
      </c>
      <c r="G9" s="74">
        <v>0.3</v>
      </c>
      <c r="H9" s="76">
        <f t="shared" si="3"/>
        <v>0</v>
      </c>
      <c r="I9" s="75" t="s">
        <v>2051</v>
      </c>
      <c r="J9" s="74">
        <v>2.2</v>
      </c>
      <c r="K9" s="74">
        <v>2.2</v>
      </c>
      <c r="L9" s="74">
        <f t="shared" si="4"/>
        <v>0</v>
      </c>
    </row>
    <row r="10" s="60" customFormat="1" ht="36" customHeight="1" spans="1:12">
      <c r="A10" s="73" t="s">
        <v>2052</v>
      </c>
      <c r="B10" s="74">
        <f t="shared" si="0"/>
        <v>0</v>
      </c>
      <c r="C10" s="74">
        <f t="shared" si="1"/>
        <v>0</v>
      </c>
      <c r="D10" s="74">
        <f t="shared" si="2"/>
        <v>0</v>
      </c>
      <c r="E10" s="75" t="s">
        <v>2052</v>
      </c>
      <c r="F10" s="74"/>
      <c r="G10" s="74"/>
      <c r="H10" s="76">
        <f t="shared" si="3"/>
        <v>0</v>
      </c>
      <c r="I10" s="75" t="s">
        <v>2052</v>
      </c>
      <c r="J10" s="74"/>
      <c r="K10" s="74"/>
      <c r="L10" s="74">
        <f t="shared" si="4"/>
        <v>0</v>
      </c>
    </row>
    <row r="11" s="60" customFormat="1" ht="36" customHeight="1" spans="1:12">
      <c r="A11" s="73" t="s">
        <v>2053</v>
      </c>
      <c r="B11" s="74">
        <f t="shared" si="0"/>
        <v>0</v>
      </c>
      <c r="C11" s="74">
        <f t="shared" si="1"/>
        <v>0</v>
      </c>
      <c r="D11" s="74">
        <f t="shared" si="2"/>
        <v>0</v>
      </c>
      <c r="E11" s="75" t="s">
        <v>2053</v>
      </c>
      <c r="F11" s="74"/>
      <c r="G11" s="74"/>
      <c r="H11" s="76">
        <f t="shared" si="3"/>
        <v>0</v>
      </c>
      <c r="I11" s="75" t="s">
        <v>2053</v>
      </c>
      <c r="J11" s="74"/>
      <c r="K11" s="74"/>
      <c r="L11" s="74">
        <f t="shared" si="4"/>
        <v>0</v>
      </c>
    </row>
    <row r="12" s="60" customFormat="1" ht="36" customHeight="1" spans="1:12">
      <c r="A12" s="73" t="s">
        <v>2054</v>
      </c>
      <c r="B12" s="74">
        <f t="shared" si="0"/>
        <v>0</v>
      </c>
      <c r="C12" s="74">
        <f t="shared" si="1"/>
        <v>0</v>
      </c>
      <c r="D12" s="74">
        <f t="shared" si="2"/>
        <v>0</v>
      </c>
      <c r="E12" s="75" t="s">
        <v>2054</v>
      </c>
      <c r="F12" s="74"/>
      <c r="G12" s="74"/>
      <c r="H12" s="76">
        <f t="shared" si="3"/>
        <v>0</v>
      </c>
      <c r="I12" s="75" t="s">
        <v>2054</v>
      </c>
      <c r="J12" s="74"/>
      <c r="K12" s="74"/>
      <c r="L12" s="74">
        <f t="shared" si="4"/>
        <v>0</v>
      </c>
    </row>
    <row r="13" s="59" customFormat="1" ht="36" customHeight="1" spans="1:12">
      <c r="A13" s="69" t="s">
        <v>2055</v>
      </c>
      <c r="B13" s="70">
        <f t="shared" si="0"/>
        <v>6.1</v>
      </c>
      <c r="C13" s="70">
        <f t="shared" si="1"/>
        <v>6.1</v>
      </c>
      <c r="D13" s="70">
        <f t="shared" si="2"/>
        <v>0</v>
      </c>
      <c r="E13" s="71" t="s">
        <v>2055</v>
      </c>
      <c r="F13" s="70"/>
      <c r="G13" s="70"/>
      <c r="H13" s="72">
        <f t="shared" si="3"/>
        <v>0</v>
      </c>
      <c r="I13" s="71" t="s">
        <v>2055</v>
      </c>
      <c r="J13" s="70">
        <v>6.1</v>
      </c>
      <c r="K13" s="70">
        <v>6.1</v>
      </c>
      <c r="L13" s="70">
        <f t="shared" si="4"/>
        <v>0</v>
      </c>
    </row>
    <row r="14" s="59" customFormat="1" ht="36" customHeight="1" spans="1:12">
      <c r="A14" s="69" t="s">
        <v>2056</v>
      </c>
      <c r="B14" s="70">
        <f t="shared" si="0"/>
        <v>50.3</v>
      </c>
      <c r="C14" s="70">
        <f t="shared" si="1"/>
        <v>50.3</v>
      </c>
      <c r="D14" s="70">
        <f t="shared" si="2"/>
        <v>0</v>
      </c>
      <c r="E14" s="71" t="s">
        <v>2056</v>
      </c>
      <c r="F14" s="70">
        <v>7.6</v>
      </c>
      <c r="G14" s="70">
        <v>7.6</v>
      </c>
      <c r="H14" s="72">
        <f t="shared" si="3"/>
        <v>0</v>
      </c>
      <c r="I14" s="71" t="s">
        <v>2056</v>
      </c>
      <c r="J14" s="70">
        <v>42.7</v>
      </c>
      <c r="K14" s="70">
        <v>42.7</v>
      </c>
      <c r="L14" s="70">
        <f t="shared" si="4"/>
        <v>0</v>
      </c>
    </row>
    <row r="15" s="60" customFormat="1" ht="36" customHeight="1" spans="1:12">
      <c r="A15" s="73" t="s">
        <v>2057</v>
      </c>
      <c r="B15" s="74">
        <f t="shared" si="0"/>
        <v>1.1</v>
      </c>
      <c r="C15" s="74">
        <f t="shared" si="1"/>
        <v>1.1</v>
      </c>
      <c r="D15" s="74">
        <f t="shared" si="2"/>
        <v>0</v>
      </c>
      <c r="E15" s="75" t="s">
        <v>2057</v>
      </c>
      <c r="F15" s="74">
        <v>1.1</v>
      </c>
      <c r="G15" s="74">
        <v>1.1</v>
      </c>
      <c r="H15" s="76">
        <f t="shared" si="3"/>
        <v>0</v>
      </c>
      <c r="I15" s="75" t="s">
        <v>2057</v>
      </c>
      <c r="J15" s="74"/>
      <c r="K15" s="74"/>
      <c r="L15" s="74">
        <f t="shared" si="4"/>
        <v>0</v>
      </c>
    </row>
    <row r="16" s="60" customFormat="1" ht="36" customHeight="1" spans="1:12">
      <c r="A16" s="73" t="s">
        <v>2058</v>
      </c>
      <c r="B16" s="74">
        <f t="shared" si="0"/>
        <v>0</v>
      </c>
      <c r="C16" s="74">
        <f t="shared" si="1"/>
        <v>0</v>
      </c>
      <c r="D16" s="74">
        <f t="shared" si="2"/>
        <v>0</v>
      </c>
      <c r="E16" s="75" t="s">
        <v>2058</v>
      </c>
      <c r="F16" s="74"/>
      <c r="G16" s="74"/>
      <c r="H16" s="76">
        <f t="shared" si="3"/>
        <v>0</v>
      </c>
      <c r="I16" s="75" t="s">
        <v>2058</v>
      </c>
      <c r="J16" s="74"/>
      <c r="K16" s="74"/>
      <c r="L16" s="74">
        <f t="shared" si="4"/>
        <v>0</v>
      </c>
    </row>
    <row r="17" s="60" customFormat="1" ht="36" customHeight="1" spans="1:12">
      <c r="A17" s="73" t="s">
        <v>2059</v>
      </c>
      <c r="B17" s="74">
        <f t="shared" si="0"/>
        <v>49.2</v>
      </c>
      <c r="C17" s="74">
        <f t="shared" si="1"/>
        <v>49.2</v>
      </c>
      <c r="D17" s="74">
        <f t="shared" si="2"/>
        <v>0</v>
      </c>
      <c r="E17" s="75" t="s">
        <v>2059</v>
      </c>
      <c r="F17" s="74">
        <v>6.5</v>
      </c>
      <c r="G17" s="74">
        <v>6.5</v>
      </c>
      <c r="H17" s="76">
        <f t="shared" si="3"/>
        <v>0</v>
      </c>
      <c r="I17" s="75" t="s">
        <v>2059</v>
      </c>
      <c r="J17" s="74">
        <v>42.7</v>
      </c>
      <c r="K17" s="74">
        <v>42.7</v>
      </c>
      <c r="L17" s="74">
        <f t="shared" si="4"/>
        <v>0</v>
      </c>
    </row>
    <row r="18" s="59" customFormat="1" ht="36" customHeight="1" spans="1:12">
      <c r="A18" s="69" t="s">
        <v>2060</v>
      </c>
      <c r="B18" s="70">
        <f t="shared" si="0"/>
        <v>12.2</v>
      </c>
      <c r="C18" s="70">
        <f t="shared" si="1"/>
        <v>12.2</v>
      </c>
      <c r="D18" s="70">
        <f t="shared" si="2"/>
        <v>0</v>
      </c>
      <c r="E18" s="71" t="s">
        <v>2060</v>
      </c>
      <c r="F18" s="70">
        <v>3.9</v>
      </c>
      <c r="G18" s="70">
        <v>3.9</v>
      </c>
      <c r="H18" s="72">
        <f t="shared" si="3"/>
        <v>0</v>
      </c>
      <c r="I18" s="71" t="s">
        <v>2060</v>
      </c>
      <c r="J18" s="70">
        <v>8.3</v>
      </c>
      <c r="K18" s="70">
        <v>8.3</v>
      </c>
      <c r="L18" s="70">
        <f t="shared" si="4"/>
        <v>0</v>
      </c>
    </row>
    <row r="19" s="59" customFormat="1" ht="36" customHeight="1" spans="1:12">
      <c r="A19" s="69" t="s">
        <v>2061</v>
      </c>
      <c r="B19" s="70">
        <f t="shared" si="0"/>
        <v>4.6</v>
      </c>
      <c r="C19" s="70">
        <f t="shared" si="1"/>
        <v>4.6</v>
      </c>
      <c r="D19" s="70">
        <f t="shared" si="2"/>
        <v>0</v>
      </c>
      <c r="E19" s="71" t="s">
        <v>2061</v>
      </c>
      <c r="F19" s="70">
        <v>0.6</v>
      </c>
      <c r="G19" s="70">
        <v>0.6</v>
      </c>
      <c r="H19" s="72">
        <f t="shared" si="3"/>
        <v>0</v>
      </c>
      <c r="I19" s="71" t="s">
        <v>2061</v>
      </c>
      <c r="J19" s="70">
        <v>4</v>
      </c>
      <c r="K19" s="70">
        <v>4</v>
      </c>
      <c r="L19" s="70">
        <f t="shared" si="4"/>
        <v>0</v>
      </c>
    </row>
    <row r="20" s="59" customFormat="1" ht="36" customHeight="1" spans="1:12">
      <c r="A20" s="69" t="s">
        <v>2062</v>
      </c>
      <c r="B20" s="70">
        <f t="shared" si="0"/>
        <v>0.1</v>
      </c>
      <c r="C20" s="70">
        <f t="shared" si="1"/>
        <v>0.1</v>
      </c>
      <c r="D20" s="70">
        <f t="shared" si="2"/>
        <v>0</v>
      </c>
      <c r="E20" s="71" t="s">
        <v>2062</v>
      </c>
      <c r="F20" s="70">
        <v>0.1</v>
      </c>
      <c r="G20" s="70">
        <v>0.1</v>
      </c>
      <c r="H20" s="72">
        <f t="shared" si="3"/>
        <v>0</v>
      </c>
      <c r="I20" s="71" t="s">
        <v>2062</v>
      </c>
      <c r="J20" s="70"/>
      <c r="K20" s="70"/>
      <c r="L20" s="70">
        <f t="shared" si="4"/>
        <v>0</v>
      </c>
    </row>
    <row r="21" s="60" customFormat="1" ht="36" customHeight="1" spans="1:12">
      <c r="A21" s="73" t="s">
        <v>2063</v>
      </c>
      <c r="B21" s="74">
        <f t="shared" si="0"/>
        <v>0</v>
      </c>
      <c r="C21" s="74">
        <f t="shared" si="1"/>
        <v>0</v>
      </c>
      <c r="D21" s="74">
        <f t="shared" si="2"/>
        <v>0</v>
      </c>
      <c r="E21" s="75" t="s">
        <v>2063</v>
      </c>
      <c r="F21" s="74">
        <v>0</v>
      </c>
      <c r="G21" s="74">
        <v>0</v>
      </c>
      <c r="H21" s="76">
        <f t="shared" si="3"/>
        <v>0</v>
      </c>
      <c r="I21" s="75" t="s">
        <v>2063</v>
      </c>
      <c r="J21" s="74"/>
      <c r="K21" s="74"/>
      <c r="L21" s="74">
        <f t="shared" si="4"/>
        <v>0</v>
      </c>
    </row>
    <row r="22" s="60" customFormat="1" ht="36" customHeight="1" spans="1:12">
      <c r="A22" s="73" t="s">
        <v>2064</v>
      </c>
      <c r="B22" s="77">
        <f t="shared" si="0"/>
        <v>0</v>
      </c>
      <c r="C22" s="74">
        <f t="shared" si="1"/>
        <v>0</v>
      </c>
      <c r="D22" s="74">
        <f t="shared" si="2"/>
        <v>0</v>
      </c>
      <c r="E22" s="73" t="s">
        <v>2064</v>
      </c>
      <c r="F22" s="77"/>
      <c r="G22" s="77"/>
      <c r="H22" s="78">
        <f t="shared" si="3"/>
        <v>0</v>
      </c>
      <c r="I22" s="73" t="s">
        <v>2064</v>
      </c>
      <c r="J22" s="77"/>
      <c r="K22" s="77"/>
      <c r="L22" s="74">
        <f t="shared" si="4"/>
        <v>0</v>
      </c>
    </row>
    <row r="23" s="59" customFormat="1" ht="36" customHeight="1" spans="1:12">
      <c r="A23" s="69" t="s">
        <v>2065</v>
      </c>
      <c r="B23" s="79">
        <f t="shared" si="0"/>
        <v>23.7</v>
      </c>
      <c r="C23" s="70">
        <f t="shared" si="1"/>
        <v>23.2</v>
      </c>
      <c r="D23" s="79">
        <f t="shared" si="2"/>
        <v>-0.5</v>
      </c>
      <c r="E23" s="69" t="s">
        <v>2065</v>
      </c>
      <c r="F23" s="79">
        <v>11.6</v>
      </c>
      <c r="G23" s="79">
        <v>11.6</v>
      </c>
      <c r="H23" s="80">
        <f t="shared" si="3"/>
        <v>0</v>
      </c>
      <c r="I23" s="69" t="s">
        <v>2065</v>
      </c>
      <c r="J23" s="79">
        <v>12.1</v>
      </c>
      <c r="K23" s="79">
        <v>11.6</v>
      </c>
      <c r="L23" s="70">
        <f t="shared" si="4"/>
        <v>-0.5</v>
      </c>
    </row>
    <row r="24" s="61" customFormat="1" ht="36" customHeight="1" spans="1:12">
      <c r="A24" s="81" t="s">
        <v>1804</v>
      </c>
      <c r="B24" s="79">
        <f t="shared" si="0"/>
        <v>102.6</v>
      </c>
      <c r="C24" s="70">
        <f t="shared" si="1"/>
        <v>103.2</v>
      </c>
      <c r="D24" s="79">
        <f t="shared" si="2"/>
        <v>0.6</v>
      </c>
      <c r="E24" s="81" t="s">
        <v>1804</v>
      </c>
      <c r="F24" s="79">
        <v>24.4</v>
      </c>
      <c r="G24" s="79">
        <v>24.4</v>
      </c>
      <c r="H24" s="80">
        <f t="shared" si="3"/>
        <v>0</v>
      </c>
      <c r="I24" s="81" t="s">
        <v>1804</v>
      </c>
      <c r="J24" s="79">
        <v>78.2</v>
      </c>
      <c r="K24" s="79">
        <v>78.8</v>
      </c>
      <c r="L24" s="79">
        <f t="shared" si="4"/>
        <v>0.6</v>
      </c>
    </row>
    <row r="25" spans="2:11">
      <c r="B25" s="82"/>
      <c r="F25" s="82"/>
      <c r="G25" s="82"/>
      <c r="J25" s="82"/>
      <c r="K25" s="82"/>
    </row>
    <row r="26" spans="2:11">
      <c r="B26" s="82"/>
      <c r="F26" s="82"/>
      <c r="G26" s="82"/>
      <c r="J26" s="82"/>
      <c r="K26" s="82"/>
    </row>
    <row r="27" spans="2:11">
      <c r="B27" s="82"/>
      <c r="F27" s="82"/>
      <c r="G27" s="82"/>
      <c r="J27" s="82"/>
      <c r="K27" s="82"/>
    </row>
    <row r="28" ht="18.75" spans="2:11">
      <c r="B28" s="82"/>
      <c r="F28" s="82"/>
      <c r="G28" s="83"/>
      <c r="J28" s="82"/>
      <c r="K28" s="82"/>
    </row>
    <row r="29" spans="2:11">
      <c r="B29" s="82"/>
      <c r="F29" s="82"/>
      <c r="G29" s="82"/>
      <c r="J29" s="82"/>
      <c r="K29" s="82"/>
    </row>
    <row r="30" spans="2:11">
      <c r="B30" s="82"/>
      <c r="F30" s="82"/>
      <c r="G30" s="82"/>
      <c r="J30" s="82"/>
      <c r="K30" s="82"/>
    </row>
    <row r="31" spans="7:7">
      <c r="G31" s="84"/>
    </row>
  </sheetData>
  <mergeCells count="9">
    <mergeCell ref="A1:D1"/>
    <mergeCell ref="E1:H1"/>
    <mergeCell ref="I1:L1"/>
    <mergeCell ref="B3:D3"/>
    <mergeCell ref="F3:H3"/>
    <mergeCell ref="J3:L3"/>
    <mergeCell ref="A3:A4"/>
    <mergeCell ref="E3:E4"/>
    <mergeCell ref="I3:I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51"/>
  <sheetViews>
    <sheetView showGridLines="0" view="pageBreakPreview" zoomScale="85" zoomScaleNormal="85" workbookViewId="0">
      <selection activeCell="J17" sqref="J17"/>
    </sheetView>
  </sheetViews>
  <sheetFormatPr defaultColWidth="9" defaultRowHeight="13.5"/>
  <cols>
    <col min="1" max="1" width="45.625" style="25" customWidth="1"/>
    <col min="2" max="3" width="18.625" style="25" customWidth="1"/>
    <col min="4" max="4" width="16.625" style="25" customWidth="1"/>
    <col min="5" max="5" width="45.625" style="25" customWidth="1"/>
    <col min="6" max="7" width="18.625" style="25" customWidth="1"/>
    <col min="8" max="8" width="16.625" style="25" customWidth="1"/>
    <col min="9" max="251" width="9" style="25"/>
    <col min="252" max="252" width="45.875" style="25" customWidth="1"/>
    <col min="253" max="253" width="12.375" style="25" customWidth="1"/>
    <col min="254" max="254" width="13.5083333333333" style="25" customWidth="1"/>
    <col min="255" max="255" width="13.875" style="25" customWidth="1"/>
    <col min="256" max="256" width="15" style="25" customWidth="1"/>
    <col min="257" max="257" width="20.5083333333333" style="25" customWidth="1"/>
    <col min="258" max="507" width="9" style="25"/>
    <col min="508" max="508" width="45.875" style="25" customWidth="1"/>
    <col min="509" max="509" width="12.375" style="25" customWidth="1"/>
    <col min="510" max="510" width="13.5083333333333" style="25" customWidth="1"/>
    <col min="511" max="511" width="13.875" style="25" customWidth="1"/>
    <col min="512" max="512" width="15" style="25" customWidth="1"/>
    <col min="513" max="513" width="20.5083333333333" style="25" customWidth="1"/>
    <col min="514" max="763" width="9" style="25"/>
    <col min="764" max="764" width="45.875" style="25" customWidth="1"/>
    <col min="765" max="765" width="12.375" style="25" customWidth="1"/>
    <col min="766" max="766" width="13.5083333333333" style="25" customWidth="1"/>
    <col min="767" max="767" width="13.875" style="25" customWidth="1"/>
    <col min="768" max="768" width="15" style="25" customWidth="1"/>
    <col min="769" max="769" width="20.5083333333333" style="25" customWidth="1"/>
    <col min="770" max="1019" width="9" style="25"/>
    <col min="1020" max="1020" width="45.875" style="25" customWidth="1"/>
    <col min="1021" max="1021" width="12.375" style="25" customWidth="1"/>
    <col min="1022" max="1022" width="13.5083333333333" style="25" customWidth="1"/>
    <col min="1023" max="1023" width="13.875" style="25" customWidth="1"/>
    <col min="1024" max="1024" width="15" style="25" customWidth="1"/>
    <col min="1025" max="1025" width="20.5083333333333" style="25" customWidth="1"/>
    <col min="1026" max="1275" width="9" style="25"/>
    <col min="1276" max="1276" width="45.875" style="25" customWidth="1"/>
    <col min="1277" max="1277" width="12.375" style="25" customWidth="1"/>
    <col min="1278" max="1278" width="13.5083333333333" style="25" customWidth="1"/>
    <col min="1279" max="1279" width="13.875" style="25" customWidth="1"/>
    <col min="1280" max="1280" width="15" style="25" customWidth="1"/>
    <col min="1281" max="1281" width="20.5083333333333" style="25" customWidth="1"/>
    <col min="1282" max="1531" width="9" style="25"/>
    <col min="1532" max="1532" width="45.875" style="25" customWidth="1"/>
    <col min="1533" max="1533" width="12.375" style="25" customWidth="1"/>
    <col min="1534" max="1534" width="13.5083333333333" style="25" customWidth="1"/>
    <col min="1535" max="1535" width="13.875" style="25" customWidth="1"/>
    <col min="1536" max="1536" width="15" style="25" customWidth="1"/>
    <col min="1537" max="1537" width="20.5083333333333" style="25" customWidth="1"/>
    <col min="1538" max="1787" width="9" style="25"/>
    <col min="1788" max="1788" width="45.875" style="25" customWidth="1"/>
    <col min="1789" max="1789" width="12.375" style="25" customWidth="1"/>
    <col min="1790" max="1790" width="13.5083333333333" style="25" customWidth="1"/>
    <col min="1791" max="1791" width="13.875" style="25" customWidth="1"/>
    <col min="1792" max="1792" width="15" style="25" customWidth="1"/>
    <col min="1793" max="1793" width="20.5083333333333" style="25" customWidth="1"/>
    <col min="1794" max="2043" width="9" style="25"/>
    <col min="2044" max="2044" width="45.875" style="25" customWidth="1"/>
    <col min="2045" max="2045" width="12.375" style="25" customWidth="1"/>
    <col min="2046" max="2046" width="13.5083333333333" style="25" customWidth="1"/>
    <col min="2047" max="2047" width="13.875" style="25" customWidth="1"/>
    <col min="2048" max="2048" width="15" style="25" customWidth="1"/>
    <col min="2049" max="2049" width="20.5083333333333" style="25" customWidth="1"/>
    <col min="2050" max="2299" width="9" style="25"/>
    <col min="2300" max="2300" width="45.875" style="25" customWidth="1"/>
    <col min="2301" max="2301" width="12.375" style="25" customWidth="1"/>
    <col min="2302" max="2302" width="13.5083333333333" style="25" customWidth="1"/>
    <col min="2303" max="2303" width="13.875" style="25" customWidth="1"/>
    <col min="2304" max="2304" width="15" style="25" customWidth="1"/>
    <col min="2305" max="2305" width="20.5083333333333" style="25" customWidth="1"/>
    <col min="2306" max="2555" width="9" style="25"/>
    <col min="2556" max="2556" width="45.875" style="25" customWidth="1"/>
    <col min="2557" max="2557" width="12.375" style="25" customWidth="1"/>
    <col min="2558" max="2558" width="13.5083333333333" style="25" customWidth="1"/>
    <col min="2559" max="2559" width="13.875" style="25" customWidth="1"/>
    <col min="2560" max="2560" width="15" style="25" customWidth="1"/>
    <col min="2561" max="2561" width="20.5083333333333" style="25" customWidth="1"/>
    <col min="2562" max="2811" width="9" style="25"/>
    <col min="2812" max="2812" width="45.875" style="25" customWidth="1"/>
    <col min="2813" max="2813" width="12.375" style="25" customWidth="1"/>
    <col min="2814" max="2814" width="13.5083333333333" style="25" customWidth="1"/>
    <col min="2815" max="2815" width="13.875" style="25" customWidth="1"/>
    <col min="2816" max="2816" width="15" style="25" customWidth="1"/>
    <col min="2817" max="2817" width="20.5083333333333" style="25" customWidth="1"/>
    <col min="2818" max="3067" width="9" style="25"/>
    <col min="3068" max="3068" width="45.875" style="25" customWidth="1"/>
    <col min="3069" max="3069" width="12.375" style="25" customWidth="1"/>
    <col min="3070" max="3070" width="13.5083333333333" style="25" customWidth="1"/>
    <col min="3071" max="3071" width="13.875" style="25" customWidth="1"/>
    <col min="3072" max="3072" width="15" style="25" customWidth="1"/>
    <col min="3073" max="3073" width="20.5083333333333" style="25" customWidth="1"/>
    <col min="3074" max="3323" width="9" style="25"/>
    <col min="3324" max="3324" width="45.875" style="25" customWidth="1"/>
    <col min="3325" max="3325" width="12.375" style="25" customWidth="1"/>
    <col min="3326" max="3326" width="13.5083333333333" style="25" customWidth="1"/>
    <col min="3327" max="3327" width="13.875" style="25" customWidth="1"/>
    <col min="3328" max="3328" width="15" style="25" customWidth="1"/>
    <col min="3329" max="3329" width="20.5083333333333" style="25" customWidth="1"/>
    <col min="3330" max="3579" width="9" style="25"/>
    <col min="3580" max="3580" width="45.875" style="25" customWidth="1"/>
    <col min="3581" max="3581" width="12.375" style="25" customWidth="1"/>
    <col min="3582" max="3582" width="13.5083333333333" style="25" customWidth="1"/>
    <col min="3583" max="3583" width="13.875" style="25" customWidth="1"/>
    <col min="3584" max="3584" width="15" style="25" customWidth="1"/>
    <col min="3585" max="3585" width="20.5083333333333" style="25" customWidth="1"/>
    <col min="3586" max="3835" width="9" style="25"/>
    <col min="3836" max="3836" width="45.875" style="25" customWidth="1"/>
    <col min="3837" max="3837" width="12.375" style="25" customWidth="1"/>
    <col min="3838" max="3838" width="13.5083333333333" style="25" customWidth="1"/>
    <col min="3839" max="3839" width="13.875" style="25" customWidth="1"/>
    <col min="3840" max="3840" width="15" style="25" customWidth="1"/>
    <col min="3841" max="3841" width="20.5083333333333" style="25" customWidth="1"/>
    <col min="3842" max="4091" width="9" style="25"/>
    <col min="4092" max="4092" width="45.875" style="25" customWidth="1"/>
    <col min="4093" max="4093" width="12.375" style="25" customWidth="1"/>
    <col min="4094" max="4094" width="13.5083333333333" style="25" customWidth="1"/>
    <col min="4095" max="4095" width="13.875" style="25" customWidth="1"/>
    <col min="4096" max="4096" width="15" style="25" customWidth="1"/>
    <col min="4097" max="4097" width="20.5083333333333" style="25" customWidth="1"/>
    <col min="4098" max="4347" width="9" style="25"/>
    <col min="4348" max="4348" width="45.875" style="25" customWidth="1"/>
    <col min="4349" max="4349" width="12.375" style="25" customWidth="1"/>
    <col min="4350" max="4350" width="13.5083333333333" style="25" customWidth="1"/>
    <col min="4351" max="4351" width="13.875" style="25" customWidth="1"/>
    <col min="4352" max="4352" width="15" style="25" customWidth="1"/>
    <col min="4353" max="4353" width="20.5083333333333" style="25" customWidth="1"/>
    <col min="4354" max="4603" width="9" style="25"/>
    <col min="4604" max="4604" width="45.875" style="25" customWidth="1"/>
    <col min="4605" max="4605" width="12.375" style="25" customWidth="1"/>
    <col min="4606" max="4606" width="13.5083333333333" style="25" customWidth="1"/>
    <col min="4607" max="4607" width="13.875" style="25" customWidth="1"/>
    <col min="4608" max="4608" width="15" style="25" customWidth="1"/>
    <col min="4609" max="4609" width="20.5083333333333" style="25" customWidth="1"/>
    <col min="4610" max="4859" width="9" style="25"/>
    <col min="4860" max="4860" width="45.875" style="25" customWidth="1"/>
    <col min="4861" max="4861" width="12.375" style="25" customWidth="1"/>
    <col min="4862" max="4862" width="13.5083333333333" style="25" customWidth="1"/>
    <col min="4863" max="4863" width="13.875" style="25" customWidth="1"/>
    <col min="4864" max="4864" width="15" style="25" customWidth="1"/>
    <col min="4865" max="4865" width="20.5083333333333" style="25" customWidth="1"/>
    <col min="4866" max="5115" width="9" style="25"/>
    <col min="5116" max="5116" width="45.875" style="25" customWidth="1"/>
    <col min="5117" max="5117" width="12.375" style="25" customWidth="1"/>
    <col min="5118" max="5118" width="13.5083333333333" style="25" customWidth="1"/>
    <col min="5119" max="5119" width="13.875" style="25" customWidth="1"/>
    <col min="5120" max="5120" width="15" style="25" customWidth="1"/>
    <col min="5121" max="5121" width="20.5083333333333" style="25" customWidth="1"/>
    <col min="5122" max="5371" width="9" style="25"/>
    <col min="5372" max="5372" width="45.875" style="25" customWidth="1"/>
    <col min="5373" max="5373" width="12.375" style="25" customWidth="1"/>
    <col min="5374" max="5374" width="13.5083333333333" style="25" customWidth="1"/>
    <col min="5375" max="5375" width="13.875" style="25" customWidth="1"/>
    <col min="5376" max="5376" width="15" style="25" customWidth="1"/>
    <col min="5377" max="5377" width="20.5083333333333" style="25" customWidth="1"/>
    <col min="5378" max="5627" width="9" style="25"/>
    <col min="5628" max="5628" width="45.875" style="25" customWidth="1"/>
    <col min="5629" max="5629" width="12.375" style="25" customWidth="1"/>
    <col min="5630" max="5630" width="13.5083333333333" style="25" customWidth="1"/>
    <col min="5631" max="5631" width="13.875" style="25" customWidth="1"/>
    <col min="5632" max="5632" width="15" style="25" customWidth="1"/>
    <col min="5633" max="5633" width="20.5083333333333" style="25" customWidth="1"/>
    <col min="5634" max="5883" width="9" style="25"/>
    <col min="5884" max="5884" width="45.875" style="25" customWidth="1"/>
    <col min="5885" max="5885" width="12.375" style="25" customWidth="1"/>
    <col min="5886" max="5886" width="13.5083333333333" style="25" customWidth="1"/>
    <col min="5887" max="5887" width="13.875" style="25" customWidth="1"/>
    <col min="5888" max="5888" width="15" style="25" customWidth="1"/>
    <col min="5889" max="5889" width="20.5083333333333" style="25" customWidth="1"/>
    <col min="5890" max="6139" width="9" style="25"/>
    <col min="6140" max="6140" width="45.875" style="25" customWidth="1"/>
    <col min="6141" max="6141" width="12.375" style="25" customWidth="1"/>
    <col min="6142" max="6142" width="13.5083333333333" style="25" customWidth="1"/>
    <col min="6143" max="6143" width="13.875" style="25" customWidth="1"/>
    <col min="6144" max="6144" width="15" style="25" customWidth="1"/>
    <col min="6145" max="6145" width="20.5083333333333" style="25" customWidth="1"/>
    <col min="6146" max="6395" width="9" style="25"/>
    <col min="6396" max="6396" width="45.875" style="25" customWidth="1"/>
    <col min="6397" max="6397" width="12.375" style="25" customWidth="1"/>
    <col min="6398" max="6398" width="13.5083333333333" style="25" customWidth="1"/>
    <col min="6399" max="6399" width="13.875" style="25" customWidth="1"/>
    <col min="6400" max="6400" width="15" style="25" customWidth="1"/>
    <col min="6401" max="6401" width="20.5083333333333" style="25" customWidth="1"/>
    <col min="6402" max="6651" width="9" style="25"/>
    <col min="6652" max="6652" width="45.875" style="25" customWidth="1"/>
    <col min="6653" max="6653" width="12.375" style="25" customWidth="1"/>
    <col min="6654" max="6654" width="13.5083333333333" style="25" customWidth="1"/>
    <col min="6655" max="6655" width="13.875" style="25" customWidth="1"/>
    <col min="6656" max="6656" width="15" style="25" customWidth="1"/>
    <col min="6657" max="6657" width="20.5083333333333" style="25" customWidth="1"/>
    <col min="6658" max="6907" width="9" style="25"/>
    <col min="6908" max="6908" width="45.875" style="25" customWidth="1"/>
    <col min="6909" max="6909" width="12.375" style="25" customWidth="1"/>
    <col min="6910" max="6910" width="13.5083333333333" style="25" customWidth="1"/>
    <col min="6911" max="6911" width="13.875" style="25" customWidth="1"/>
    <col min="6912" max="6912" width="15" style="25" customWidth="1"/>
    <col min="6913" max="6913" width="20.5083333333333" style="25" customWidth="1"/>
    <col min="6914" max="7163" width="9" style="25"/>
    <col min="7164" max="7164" width="45.875" style="25" customWidth="1"/>
    <col min="7165" max="7165" width="12.375" style="25" customWidth="1"/>
    <col min="7166" max="7166" width="13.5083333333333" style="25" customWidth="1"/>
    <col min="7167" max="7167" width="13.875" style="25" customWidth="1"/>
    <col min="7168" max="7168" width="15" style="25" customWidth="1"/>
    <col min="7169" max="7169" width="20.5083333333333" style="25" customWidth="1"/>
    <col min="7170" max="7419" width="9" style="25"/>
    <col min="7420" max="7420" width="45.875" style="25" customWidth="1"/>
    <col min="7421" max="7421" width="12.375" style="25" customWidth="1"/>
    <col min="7422" max="7422" width="13.5083333333333" style="25" customWidth="1"/>
    <col min="7423" max="7423" width="13.875" style="25" customWidth="1"/>
    <col min="7424" max="7424" width="15" style="25" customWidth="1"/>
    <col min="7425" max="7425" width="20.5083333333333" style="25" customWidth="1"/>
    <col min="7426" max="7675" width="9" style="25"/>
    <col min="7676" max="7676" width="45.875" style="25" customWidth="1"/>
    <col min="7677" max="7677" width="12.375" style="25" customWidth="1"/>
    <col min="7678" max="7678" width="13.5083333333333" style="25" customWidth="1"/>
    <col min="7679" max="7679" width="13.875" style="25" customWidth="1"/>
    <col min="7680" max="7680" width="15" style="25" customWidth="1"/>
    <col min="7681" max="7681" width="20.5083333333333" style="25" customWidth="1"/>
    <col min="7682" max="7931" width="9" style="25"/>
    <col min="7932" max="7932" width="45.875" style="25" customWidth="1"/>
    <col min="7933" max="7933" width="12.375" style="25" customWidth="1"/>
    <col min="7934" max="7934" width="13.5083333333333" style="25" customWidth="1"/>
    <col min="7935" max="7935" width="13.875" style="25" customWidth="1"/>
    <col min="7936" max="7936" width="15" style="25" customWidth="1"/>
    <col min="7937" max="7937" width="20.5083333333333" style="25" customWidth="1"/>
    <col min="7938" max="8187" width="9" style="25"/>
    <col min="8188" max="8188" width="45.875" style="25" customWidth="1"/>
    <col min="8189" max="8189" width="12.375" style="25" customWidth="1"/>
    <col min="8190" max="8190" width="13.5083333333333" style="25" customWidth="1"/>
    <col min="8191" max="8191" width="13.875" style="25" customWidth="1"/>
    <col min="8192" max="8192" width="15" style="25" customWidth="1"/>
    <col min="8193" max="8193" width="20.5083333333333" style="25" customWidth="1"/>
    <col min="8194" max="8443" width="9" style="25"/>
    <col min="8444" max="8444" width="45.875" style="25" customWidth="1"/>
    <col min="8445" max="8445" width="12.375" style="25" customWidth="1"/>
    <col min="8446" max="8446" width="13.5083333333333" style="25" customWidth="1"/>
    <col min="8447" max="8447" width="13.875" style="25" customWidth="1"/>
    <col min="8448" max="8448" width="15" style="25" customWidth="1"/>
    <col min="8449" max="8449" width="20.5083333333333" style="25" customWidth="1"/>
    <col min="8450" max="8699" width="9" style="25"/>
    <col min="8700" max="8700" width="45.875" style="25" customWidth="1"/>
    <col min="8701" max="8701" width="12.375" style="25" customWidth="1"/>
    <col min="8702" max="8702" width="13.5083333333333" style="25" customWidth="1"/>
    <col min="8703" max="8703" width="13.875" style="25" customWidth="1"/>
    <col min="8704" max="8704" width="15" style="25" customWidth="1"/>
    <col min="8705" max="8705" width="20.5083333333333" style="25" customWidth="1"/>
    <col min="8706" max="8955" width="9" style="25"/>
    <col min="8956" max="8956" width="45.875" style="25" customWidth="1"/>
    <col min="8957" max="8957" width="12.375" style="25" customWidth="1"/>
    <col min="8958" max="8958" width="13.5083333333333" style="25" customWidth="1"/>
    <col min="8959" max="8959" width="13.875" style="25" customWidth="1"/>
    <col min="8960" max="8960" width="15" style="25" customWidth="1"/>
    <col min="8961" max="8961" width="20.5083333333333" style="25" customWidth="1"/>
    <col min="8962" max="9211" width="9" style="25"/>
    <col min="9212" max="9212" width="45.875" style="25" customWidth="1"/>
    <col min="9213" max="9213" width="12.375" style="25" customWidth="1"/>
    <col min="9214" max="9214" width="13.5083333333333" style="25" customWidth="1"/>
    <col min="9215" max="9215" width="13.875" style="25" customWidth="1"/>
    <col min="9216" max="9216" width="15" style="25" customWidth="1"/>
    <col min="9217" max="9217" width="20.5083333333333" style="25" customWidth="1"/>
    <col min="9218" max="9467" width="9" style="25"/>
    <col min="9468" max="9468" width="45.875" style="25" customWidth="1"/>
    <col min="9469" max="9469" width="12.375" style="25" customWidth="1"/>
    <col min="9470" max="9470" width="13.5083333333333" style="25" customWidth="1"/>
    <col min="9471" max="9471" width="13.875" style="25" customWidth="1"/>
    <col min="9472" max="9472" width="15" style="25" customWidth="1"/>
    <col min="9473" max="9473" width="20.5083333333333" style="25" customWidth="1"/>
    <col min="9474" max="9723" width="9" style="25"/>
    <col min="9724" max="9724" width="45.875" style="25" customWidth="1"/>
    <col min="9725" max="9725" width="12.375" style="25" customWidth="1"/>
    <col min="9726" max="9726" width="13.5083333333333" style="25" customWidth="1"/>
    <col min="9727" max="9727" width="13.875" style="25" customWidth="1"/>
    <col min="9728" max="9728" width="15" style="25" customWidth="1"/>
    <col min="9729" max="9729" width="20.5083333333333" style="25" customWidth="1"/>
    <col min="9730" max="9979" width="9" style="25"/>
    <col min="9980" max="9980" width="45.875" style="25" customWidth="1"/>
    <col min="9981" max="9981" width="12.375" style="25" customWidth="1"/>
    <col min="9982" max="9982" width="13.5083333333333" style="25" customWidth="1"/>
    <col min="9983" max="9983" width="13.875" style="25" customWidth="1"/>
    <col min="9984" max="9984" width="15" style="25" customWidth="1"/>
    <col min="9985" max="9985" width="20.5083333333333" style="25" customWidth="1"/>
    <col min="9986" max="10235" width="9" style="25"/>
    <col min="10236" max="10236" width="45.875" style="25" customWidth="1"/>
    <col min="10237" max="10237" width="12.375" style="25" customWidth="1"/>
    <col min="10238" max="10238" width="13.5083333333333" style="25" customWidth="1"/>
    <col min="10239" max="10239" width="13.875" style="25" customWidth="1"/>
    <col min="10240" max="10240" width="15" style="25" customWidth="1"/>
    <col min="10241" max="10241" width="20.5083333333333" style="25" customWidth="1"/>
    <col min="10242" max="10491" width="9" style="25"/>
    <col min="10492" max="10492" width="45.875" style="25" customWidth="1"/>
    <col min="10493" max="10493" width="12.375" style="25" customWidth="1"/>
    <col min="10494" max="10494" width="13.5083333333333" style="25" customWidth="1"/>
    <col min="10495" max="10495" width="13.875" style="25" customWidth="1"/>
    <col min="10496" max="10496" width="15" style="25" customWidth="1"/>
    <col min="10497" max="10497" width="20.5083333333333" style="25" customWidth="1"/>
    <col min="10498" max="10747" width="9" style="25"/>
    <col min="10748" max="10748" width="45.875" style="25" customWidth="1"/>
    <col min="10749" max="10749" width="12.375" style="25" customWidth="1"/>
    <col min="10750" max="10750" width="13.5083333333333" style="25" customWidth="1"/>
    <col min="10751" max="10751" width="13.875" style="25" customWidth="1"/>
    <col min="10752" max="10752" width="15" style="25" customWidth="1"/>
    <col min="10753" max="10753" width="20.5083333333333" style="25" customWidth="1"/>
    <col min="10754" max="11003" width="9" style="25"/>
    <col min="11004" max="11004" width="45.875" style="25" customWidth="1"/>
    <col min="11005" max="11005" width="12.375" style="25" customWidth="1"/>
    <col min="11006" max="11006" width="13.5083333333333" style="25" customWidth="1"/>
    <col min="11007" max="11007" width="13.875" style="25" customWidth="1"/>
    <col min="11008" max="11008" width="15" style="25" customWidth="1"/>
    <col min="11009" max="11009" width="20.5083333333333" style="25" customWidth="1"/>
    <col min="11010" max="11259" width="9" style="25"/>
    <col min="11260" max="11260" width="45.875" style="25" customWidth="1"/>
    <col min="11261" max="11261" width="12.375" style="25" customWidth="1"/>
    <col min="11262" max="11262" width="13.5083333333333" style="25" customWidth="1"/>
    <col min="11263" max="11263" width="13.875" style="25" customWidth="1"/>
    <col min="11264" max="11264" width="15" style="25" customWidth="1"/>
    <col min="11265" max="11265" width="20.5083333333333" style="25" customWidth="1"/>
    <col min="11266" max="11515" width="9" style="25"/>
    <col min="11516" max="11516" width="45.875" style="25" customWidth="1"/>
    <col min="11517" max="11517" width="12.375" style="25" customWidth="1"/>
    <col min="11518" max="11518" width="13.5083333333333" style="25" customWidth="1"/>
    <col min="11519" max="11519" width="13.875" style="25" customWidth="1"/>
    <col min="11520" max="11520" width="15" style="25" customWidth="1"/>
    <col min="11521" max="11521" width="20.5083333333333" style="25" customWidth="1"/>
    <col min="11522" max="11771" width="9" style="25"/>
    <col min="11772" max="11772" width="45.875" style="25" customWidth="1"/>
    <col min="11773" max="11773" width="12.375" style="25" customWidth="1"/>
    <col min="11774" max="11774" width="13.5083333333333" style="25" customWidth="1"/>
    <col min="11775" max="11775" width="13.875" style="25" customWidth="1"/>
    <col min="11776" max="11776" width="15" style="25" customWidth="1"/>
    <col min="11777" max="11777" width="20.5083333333333" style="25" customWidth="1"/>
    <col min="11778" max="12027" width="9" style="25"/>
    <col min="12028" max="12028" width="45.875" style="25" customWidth="1"/>
    <col min="12029" max="12029" width="12.375" style="25" customWidth="1"/>
    <col min="12030" max="12030" width="13.5083333333333" style="25" customWidth="1"/>
    <col min="12031" max="12031" width="13.875" style="25" customWidth="1"/>
    <col min="12032" max="12032" width="15" style="25" customWidth="1"/>
    <col min="12033" max="12033" width="20.5083333333333" style="25" customWidth="1"/>
    <col min="12034" max="12283" width="9" style="25"/>
    <col min="12284" max="12284" width="45.875" style="25" customWidth="1"/>
    <col min="12285" max="12285" width="12.375" style="25" customWidth="1"/>
    <col min="12286" max="12286" width="13.5083333333333" style="25" customWidth="1"/>
    <col min="12287" max="12287" width="13.875" style="25" customWidth="1"/>
    <col min="12288" max="12288" width="15" style="25" customWidth="1"/>
    <col min="12289" max="12289" width="20.5083333333333" style="25" customWidth="1"/>
    <col min="12290" max="12539" width="9" style="25"/>
    <col min="12540" max="12540" width="45.875" style="25" customWidth="1"/>
    <col min="12541" max="12541" width="12.375" style="25" customWidth="1"/>
    <col min="12542" max="12542" width="13.5083333333333" style="25" customWidth="1"/>
    <col min="12543" max="12543" width="13.875" style="25" customWidth="1"/>
    <col min="12544" max="12544" width="15" style="25" customWidth="1"/>
    <col min="12545" max="12545" width="20.5083333333333" style="25" customWidth="1"/>
    <col min="12546" max="12795" width="9" style="25"/>
    <col min="12796" max="12796" width="45.875" style="25" customWidth="1"/>
    <col min="12797" max="12797" width="12.375" style="25" customWidth="1"/>
    <col min="12798" max="12798" width="13.5083333333333" style="25" customWidth="1"/>
    <col min="12799" max="12799" width="13.875" style="25" customWidth="1"/>
    <col min="12800" max="12800" width="15" style="25" customWidth="1"/>
    <col min="12801" max="12801" width="20.5083333333333" style="25" customWidth="1"/>
    <col min="12802" max="13051" width="9" style="25"/>
    <col min="13052" max="13052" width="45.875" style="25" customWidth="1"/>
    <col min="13053" max="13053" width="12.375" style="25" customWidth="1"/>
    <col min="13054" max="13054" width="13.5083333333333" style="25" customWidth="1"/>
    <col min="13055" max="13055" width="13.875" style="25" customWidth="1"/>
    <col min="13056" max="13056" width="15" style="25" customWidth="1"/>
    <col min="13057" max="13057" width="20.5083333333333" style="25" customWidth="1"/>
    <col min="13058" max="13307" width="9" style="25"/>
    <col min="13308" max="13308" width="45.875" style="25" customWidth="1"/>
    <col min="13309" max="13309" width="12.375" style="25" customWidth="1"/>
    <col min="13310" max="13310" width="13.5083333333333" style="25" customWidth="1"/>
    <col min="13311" max="13311" width="13.875" style="25" customWidth="1"/>
    <col min="13312" max="13312" width="15" style="25" customWidth="1"/>
    <col min="13313" max="13313" width="20.5083333333333" style="25" customWidth="1"/>
    <col min="13314" max="13563" width="9" style="25"/>
    <col min="13564" max="13564" width="45.875" style="25" customWidth="1"/>
    <col min="13565" max="13565" width="12.375" style="25" customWidth="1"/>
    <col min="13566" max="13566" width="13.5083333333333" style="25" customWidth="1"/>
    <col min="13567" max="13567" width="13.875" style="25" customWidth="1"/>
    <col min="13568" max="13568" width="15" style="25" customWidth="1"/>
    <col min="13569" max="13569" width="20.5083333333333" style="25" customWidth="1"/>
    <col min="13570" max="13819" width="9" style="25"/>
    <col min="13820" max="13820" width="45.875" style="25" customWidth="1"/>
    <col min="13821" max="13821" width="12.375" style="25" customWidth="1"/>
    <col min="13822" max="13822" width="13.5083333333333" style="25" customWidth="1"/>
    <col min="13823" max="13823" width="13.875" style="25" customWidth="1"/>
    <col min="13824" max="13824" width="15" style="25" customWidth="1"/>
    <col min="13825" max="13825" width="20.5083333333333" style="25" customWidth="1"/>
    <col min="13826" max="14075" width="9" style="25"/>
    <col min="14076" max="14076" width="45.875" style="25" customWidth="1"/>
    <col min="14077" max="14077" width="12.375" style="25" customWidth="1"/>
    <col min="14078" max="14078" width="13.5083333333333" style="25" customWidth="1"/>
    <col min="14079" max="14079" width="13.875" style="25" customWidth="1"/>
    <col min="14080" max="14080" width="15" style="25" customWidth="1"/>
    <col min="14081" max="14081" width="20.5083333333333" style="25" customWidth="1"/>
    <col min="14082" max="14331" width="9" style="25"/>
    <col min="14332" max="14332" width="45.875" style="25" customWidth="1"/>
    <col min="14333" max="14333" width="12.375" style="25" customWidth="1"/>
    <col min="14334" max="14334" width="13.5083333333333" style="25" customWidth="1"/>
    <col min="14335" max="14335" width="13.875" style="25" customWidth="1"/>
    <col min="14336" max="14336" width="15" style="25" customWidth="1"/>
    <col min="14337" max="14337" width="20.5083333333333" style="25" customWidth="1"/>
    <col min="14338" max="14587" width="9" style="25"/>
    <col min="14588" max="14588" width="45.875" style="25" customWidth="1"/>
    <col min="14589" max="14589" width="12.375" style="25" customWidth="1"/>
    <col min="14590" max="14590" width="13.5083333333333" style="25" customWidth="1"/>
    <col min="14591" max="14591" width="13.875" style="25" customWidth="1"/>
    <col min="14592" max="14592" width="15" style="25" customWidth="1"/>
    <col min="14593" max="14593" width="20.5083333333333" style="25" customWidth="1"/>
    <col min="14594" max="14843" width="9" style="25"/>
    <col min="14844" max="14844" width="45.875" style="25" customWidth="1"/>
    <col min="14845" max="14845" width="12.375" style="25" customWidth="1"/>
    <col min="14846" max="14846" width="13.5083333333333" style="25" customWidth="1"/>
    <col min="14847" max="14847" width="13.875" style="25" customWidth="1"/>
    <col min="14848" max="14848" width="15" style="25" customWidth="1"/>
    <col min="14849" max="14849" width="20.5083333333333" style="25" customWidth="1"/>
    <col min="14850" max="15099" width="9" style="25"/>
    <col min="15100" max="15100" width="45.875" style="25" customWidth="1"/>
    <col min="15101" max="15101" width="12.375" style="25" customWidth="1"/>
    <col min="15102" max="15102" width="13.5083333333333" style="25" customWidth="1"/>
    <col min="15103" max="15103" width="13.875" style="25" customWidth="1"/>
    <col min="15104" max="15104" width="15" style="25" customWidth="1"/>
    <col min="15105" max="15105" width="20.5083333333333" style="25" customWidth="1"/>
    <col min="15106" max="15355" width="9" style="25"/>
    <col min="15356" max="15356" width="45.875" style="25" customWidth="1"/>
    <col min="15357" max="15357" width="12.375" style="25" customWidth="1"/>
    <col min="15358" max="15358" width="13.5083333333333" style="25" customWidth="1"/>
    <col min="15359" max="15359" width="13.875" style="25" customWidth="1"/>
    <col min="15360" max="15360" width="15" style="25" customWidth="1"/>
    <col min="15361" max="15361" width="20.5083333333333" style="25" customWidth="1"/>
    <col min="15362" max="15611" width="9" style="25"/>
    <col min="15612" max="15612" width="45.875" style="25" customWidth="1"/>
    <col min="15613" max="15613" width="12.375" style="25" customWidth="1"/>
    <col min="15614" max="15614" width="13.5083333333333" style="25" customWidth="1"/>
    <col min="15615" max="15615" width="13.875" style="25" customWidth="1"/>
    <col min="15616" max="15616" width="15" style="25" customWidth="1"/>
    <col min="15617" max="15617" width="20.5083333333333" style="25" customWidth="1"/>
    <col min="15618" max="15867" width="9" style="25"/>
    <col min="15868" max="15868" width="45.875" style="25" customWidth="1"/>
    <col min="15869" max="15869" width="12.375" style="25" customWidth="1"/>
    <col min="15870" max="15870" width="13.5083333333333" style="25" customWidth="1"/>
    <col min="15871" max="15871" width="13.875" style="25" customWidth="1"/>
    <col min="15872" max="15872" width="15" style="25" customWidth="1"/>
    <col min="15873" max="15873" width="20.5083333333333" style="25" customWidth="1"/>
    <col min="15874" max="16123" width="9" style="25"/>
    <col min="16124" max="16124" width="45.875" style="25" customWidth="1"/>
    <col min="16125" max="16125" width="12.375" style="25" customWidth="1"/>
    <col min="16126" max="16126" width="13.5083333333333" style="25" customWidth="1"/>
    <col min="16127" max="16127" width="13.875" style="25" customWidth="1"/>
    <col min="16128" max="16128" width="15" style="25" customWidth="1"/>
    <col min="16129" max="16129" width="20.5083333333333" style="25" customWidth="1"/>
    <col min="16130" max="16379" width="9" style="25"/>
  </cols>
  <sheetData>
    <row r="1" s="23" customFormat="1" ht="45" customHeight="1" spans="1:8">
      <c r="A1" s="26" t="s">
        <v>2068</v>
      </c>
      <c r="B1" s="26"/>
      <c r="C1" s="26"/>
      <c r="D1" s="26"/>
      <c r="E1" s="26" t="s">
        <v>2068</v>
      </c>
      <c r="F1" s="26"/>
      <c r="G1" s="26"/>
      <c r="H1" s="26"/>
    </row>
    <row r="2" s="24" customFormat="1" ht="20.1" customHeight="1" spans="1:8">
      <c r="A2" s="27" t="s">
        <v>2069</v>
      </c>
      <c r="B2" s="27"/>
      <c r="C2" s="27"/>
      <c r="D2" s="28" t="s">
        <v>1997</v>
      </c>
      <c r="E2" s="27" t="s">
        <v>2069</v>
      </c>
      <c r="F2" s="27"/>
      <c r="G2" s="27"/>
      <c r="H2" s="28" t="s">
        <v>1997</v>
      </c>
    </row>
    <row r="3" s="24" customFormat="1" ht="45" customHeight="1" spans="1:8">
      <c r="A3" s="29" t="s">
        <v>1998</v>
      </c>
      <c r="B3" s="30" t="s">
        <v>1999</v>
      </c>
      <c r="C3" s="30"/>
      <c r="D3" s="31"/>
      <c r="E3" s="29" t="s">
        <v>1998</v>
      </c>
      <c r="F3" s="30" t="s">
        <v>2000</v>
      </c>
      <c r="G3" s="30"/>
      <c r="H3" s="31"/>
    </row>
    <row r="4" ht="45" customHeight="1" spans="1:8">
      <c r="A4" s="29"/>
      <c r="B4" s="32" t="s">
        <v>1691</v>
      </c>
      <c r="C4" s="32" t="s">
        <v>1709</v>
      </c>
      <c r="D4" s="32" t="s">
        <v>1692</v>
      </c>
      <c r="E4" s="29"/>
      <c r="F4" s="32" t="s">
        <v>1691</v>
      </c>
      <c r="G4" s="32" t="s">
        <v>1709</v>
      </c>
      <c r="H4" s="32" t="s">
        <v>1692</v>
      </c>
    </row>
    <row r="5" ht="36" customHeight="1" spans="1:8">
      <c r="A5" s="29" t="s">
        <v>2002</v>
      </c>
      <c r="B5" s="29"/>
      <c r="C5" s="29"/>
      <c r="D5" s="29"/>
      <c r="E5" s="29" t="s">
        <v>2002</v>
      </c>
      <c r="F5" s="29"/>
      <c r="G5" s="29"/>
      <c r="H5" s="29"/>
    </row>
    <row r="6" ht="36" customHeight="1" spans="1:9">
      <c r="A6" s="33" t="s">
        <v>2003</v>
      </c>
      <c r="B6" s="33">
        <v>24.374</v>
      </c>
      <c r="C6" s="34">
        <v>24.374</v>
      </c>
      <c r="D6" s="35">
        <f>IF(B6&lt;&gt;0,C6/B6-1,"")</f>
        <v>0</v>
      </c>
      <c r="E6" s="36" t="s">
        <v>2003</v>
      </c>
      <c r="F6" s="33">
        <v>24.374</v>
      </c>
      <c r="G6" s="34">
        <v>24.374</v>
      </c>
      <c r="H6" s="35">
        <f t="shared" ref="H6:H9" si="0">IF(F6&lt;&gt;0,G6/F6-1,"")</f>
        <v>0</v>
      </c>
      <c r="I6" s="57"/>
    </row>
    <row r="7" ht="36" customHeight="1" spans="1:8">
      <c r="A7" s="33" t="s">
        <v>2006</v>
      </c>
      <c r="B7" s="33">
        <v>31.98</v>
      </c>
      <c r="C7" s="37">
        <v>32</v>
      </c>
      <c r="D7" s="38">
        <f t="shared" ref="D6:D9" si="1">IF(B7&lt;&gt;0,C7/B7-1,"")</f>
        <v>0.001</v>
      </c>
      <c r="E7" s="36" t="s">
        <v>2006</v>
      </c>
      <c r="F7" s="33">
        <v>31.98</v>
      </c>
      <c r="G7" s="37">
        <v>32</v>
      </c>
      <c r="H7" s="35">
        <f t="shared" si="0"/>
        <v>0.001</v>
      </c>
    </row>
    <row r="8" ht="36" customHeight="1" spans="1:8">
      <c r="A8" s="33" t="s">
        <v>2007</v>
      </c>
      <c r="B8" s="33"/>
      <c r="C8" s="34">
        <f>SUM(C9:C12)</f>
        <v>1.498</v>
      </c>
      <c r="D8" s="38" t="str">
        <f t="shared" si="1"/>
        <v/>
      </c>
      <c r="E8" s="36" t="s">
        <v>2007</v>
      </c>
      <c r="F8" s="33"/>
      <c r="G8" s="34">
        <f>SUM(G9:G12)</f>
        <v>1.498</v>
      </c>
      <c r="H8" s="35" t="str">
        <f t="shared" si="0"/>
        <v/>
      </c>
    </row>
    <row r="9" ht="36" customHeight="1" spans="1:8">
      <c r="A9" s="39" t="s">
        <v>2009</v>
      </c>
      <c r="B9" s="40">
        <v>0</v>
      </c>
      <c r="C9" s="41">
        <v>0</v>
      </c>
      <c r="D9" s="42" t="str">
        <f t="shared" si="1"/>
        <v/>
      </c>
      <c r="E9" s="39" t="s">
        <v>2009</v>
      </c>
      <c r="F9" s="40">
        <v>0</v>
      </c>
      <c r="G9" s="41">
        <v>0</v>
      </c>
      <c r="H9" s="43" t="str">
        <f t="shared" si="0"/>
        <v/>
      </c>
    </row>
    <row r="10" ht="36" customHeight="1" spans="1:8">
      <c r="A10" s="39" t="s">
        <v>2011</v>
      </c>
      <c r="B10" s="40">
        <v>2.58</v>
      </c>
      <c r="C10" s="44">
        <v>1.498</v>
      </c>
      <c r="D10" s="42"/>
      <c r="E10" s="39" t="s">
        <v>2011</v>
      </c>
      <c r="F10" s="40">
        <v>2.58</v>
      </c>
      <c r="G10" s="44">
        <v>1.498</v>
      </c>
      <c r="H10" s="43"/>
    </row>
    <row r="11" ht="36" customHeight="1" spans="1:8">
      <c r="A11" s="39" t="s">
        <v>2013</v>
      </c>
      <c r="B11" s="40">
        <v>0</v>
      </c>
      <c r="C11" s="41">
        <v>0</v>
      </c>
      <c r="D11" s="42"/>
      <c r="E11" s="39" t="s">
        <v>2013</v>
      </c>
      <c r="F11" s="40">
        <v>0</v>
      </c>
      <c r="G11" s="41">
        <v>0</v>
      </c>
      <c r="H11" s="43" t="str">
        <f>IF(F11&lt;&gt;0,G11/F11-1,"")</f>
        <v/>
      </c>
    </row>
    <row r="12" ht="36" customHeight="1" spans="1:8">
      <c r="A12" s="39" t="s">
        <v>2015</v>
      </c>
      <c r="B12" s="40">
        <v>0</v>
      </c>
      <c r="C12" s="41">
        <v>0</v>
      </c>
      <c r="D12" s="42"/>
      <c r="E12" s="39" t="s">
        <v>2015</v>
      </c>
      <c r="F12" s="40">
        <v>0</v>
      </c>
      <c r="G12" s="41">
        <v>0</v>
      </c>
      <c r="H12" s="43"/>
    </row>
    <row r="13" ht="36" customHeight="1" spans="1:8">
      <c r="A13" s="33" t="s">
        <v>2016</v>
      </c>
      <c r="B13" s="33">
        <v>2.58</v>
      </c>
      <c r="C13" s="37">
        <v>1.5</v>
      </c>
      <c r="D13" s="38"/>
      <c r="E13" s="36" t="s">
        <v>2016</v>
      </c>
      <c r="F13" s="33">
        <v>2.58</v>
      </c>
      <c r="G13" s="37">
        <v>1.5</v>
      </c>
      <c r="H13" s="35"/>
    </row>
    <row r="14" ht="36" customHeight="1" spans="1:8">
      <c r="A14" s="36" t="s">
        <v>2017</v>
      </c>
      <c r="B14" s="36">
        <v>0</v>
      </c>
      <c r="C14" s="37"/>
      <c r="D14" s="38"/>
      <c r="E14" s="36" t="s">
        <v>2017</v>
      </c>
      <c r="F14" s="36">
        <v>0</v>
      </c>
      <c r="G14" s="37"/>
      <c r="H14" s="35"/>
    </row>
    <row r="15" ht="36" customHeight="1" spans="1:8">
      <c r="A15" s="33" t="s">
        <v>2018</v>
      </c>
      <c r="B15" s="33">
        <v>24.374</v>
      </c>
      <c r="C15" s="45">
        <v>24.372</v>
      </c>
      <c r="D15" s="38">
        <f t="shared" ref="D15:D21" si="2">IF(B15&lt;&gt;0,C15/B15-1,"")</f>
        <v>0</v>
      </c>
      <c r="E15" s="33" t="s">
        <v>2018</v>
      </c>
      <c r="F15" s="33">
        <v>24.374</v>
      </c>
      <c r="G15" s="45">
        <v>24.372</v>
      </c>
      <c r="H15" s="35">
        <f t="shared" ref="H15:H23" si="3">IF(F15&lt;&gt;0,G15/F15-1,"")</f>
        <v>0</v>
      </c>
    </row>
    <row r="16" ht="36" customHeight="1" spans="1:8">
      <c r="A16" s="29" t="s">
        <v>2019</v>
      </c>
      <c r="B16" s="29"/>
      <c r="C16" s="29"/>
      <c r="D16" s="29"/>
      <c r="E16" s="29" t="s">
        <v>2019</v>
      </c>
      <c r="F16" s="29"/>
      <c r="G16" s="29"/>
      <c r="H16" s="29"/>
    </row>
    <row r="17" ht="36" customHeight="1" spans="1:8">
      <c r="A17" s="33" t="s">
        <v>2020</v>
      </c>
      <c r="B17" s="33">
        <v>78.21</v>
      </c>
      <c r="C17" s="46">
        <v>78.82</v>
      </c>
      <c r="D17" s="38">
        <f t="shared" si="2"/>
        <v>0.008</v>
      </c>
      <c r="E17" s="36" t="s">
        <v>2020</v>
      </c>
      <c r="F17" s="33">
        <v>78.21</v>
      </c>
      <c r="G17" s="46">
        <v>78.82</v>
      </c>
      <c r="H17" s="35">
        <f t="shared" si="3"/>
        <v>0.008</v>
      </c>
    </row>
    <row r="18" ht="36" customHeight="1" spans="1:8">
      <c r="A18" s="33" t="s">
        <v>2023</v>
      </c>
      <c r="B18" s="33">
        <v>80.78</v>
      </c>
      <c r="C18" s="46">
        <v>80.78</v>
      </c>
      <c r="D18" s="38">
        <f t="shared" si="2"/>
        <v>0</v>
      </c>
      <c r="E18" s="36" t="s">
        <v>2023</v>
      </c>
      <c r="F18" s="33">
        <v>80.78</v>
      </c>
      <c r="G18" s="46">
        <v>80.78</v>
      </c>
      <c r="H18" s="35">
        <f t="shared" si="3"/>
        <v>0</v>
      </c>
    </row>
    <row r="19" ht="36" customHeight="1" spans="1:8">
      <c r="A19" s="33" t="s">
        <v>2024</v>
      </c>
      <c r="B19" s="33">
        <v>2.05</v>
      </c>
      <c r="C19" s="47">
        <v>7.642</v>
      </c>
      <c r="D19" s="38">
        <f t="shared" si="2"/>
        <v>2.728</v>
      </c>
      <c r="E19" s="36" t="s">
        <v>2024</v>
      </c>
      <c r="F19" s="33">
        <v>2.05</v>
      </c>
      <c r="G19" s="47">
        <v>7.642</v>
      </c>
      <c r="H19" s="35">
        <f t="shared" si="3"/>
        <v>2.728</v>
      </c>
    </row>
    <row r="20" ht="36" customHeight="1" spans="1:8">
      <c r="A20" s="39" t="s">
        <v>2025</v>
      </c>
      <c r="B20" s="40">
        <v>1.02</v>
      </c>
      <c r="C20" s="48">
        <v>0</v>
      </c>
      <c r="D20" s="42">
        <f t="shared" si="2"/>
        <v>-1</v>
      </c>
      <c r="E20" s="39" t="s">
        <v>2025</v>
      </c>
      <c r="F20" s="40">
        <v>1.02</v>
      </c>
      <c r="G20" s="48">
        <v>0</v>
      </c>
      <c r="H20" s="43">
        <f t="shared" si="3"/>
        <v>-1</v>
      </c>
    </row>
    <row r="21" ht="36" customHeight="1" spans="1:8">
      <c r="A21" s="39" t="s">
        <v>2026</v>
      </c>
      <c r="B21" s="40">
        <v>1.03</v>
      </c>
      <c r="C21" s="49">
        <v>7.642</v>
      </c>
      <c r="D21" s="42">
        <f t="shared" si="2"/>
        <v>6.419</v>
      </c>
      <c r="E21" s="39" t="s">
        <v>2026</v>
      </c>
      <c r="F21" s="40">
        <v>1.03</v>
      </c>
      <c r="G21" s="49">
        <v>7.642</v>
      </c>
      <c r="H21" s="43">
        <f t="shared" si="3"/>
        <v>6.419</v>
      </c>
    </row>
    <row r="22" ht="36" customHeight="1" spans="1:8">
      <c r="A22" s="39" t="s">
        <v>2027</v>
      </c>
      <c r="B22" s="40">
        <v>0</v>
      </c>
      <c r="C22" s="48">
        <v>0</v>
      </c>
      <c r="D22" s="42"/>
      <c r="E22" s="39" t="s">
        <v>2027</v>
      </c>
      <c r="F22" s="40">
        <v>0</v>
      </c>
      <c r="G22" s="48">
        <v>0</v>
      </c>
      <c r="H22" s="43" t="str">
        <f t="shared" si="3"/>
        <v/>
      </c>
    </row>
    <row r="23" ht="36" customHeight="1" spans="1:8">
      <c r="A23" s="33" t="s">
        <v>2028</v>
      </c>
      <c r="B23" s="33">
        <v>1.44</v>
      </c>
      <c r="C23" s="47">
        <v>8.334</v>
      </c>
      <c r="D23" s="38">
        <f t="shared" ref="D23:D30" si="4">IF(B23&lt;&gt;0,C23/B23-1,"")</f>
        <v>4.788</v>
      </c>
      <c r="E23" s="36" t="s">
        <v>2028</v>
      </c>
      <c r="F23" s="33">
        <v>1.44</v>
      </c>
      <c r="G23" s="47">
        <v>8.334</v>
      </c>
      <c r="H23" s="35">
        <f t="shared" si="3"/>
        <v>4.788</v>
      </c>
    </row>
    <row r="24" ht="36" customHeight="1" spans="1:8">
      <c r="A24" s="33" t="s">
        <v>2070</v>
      </c>
      <c r="B24" s="33">
        <v>0</v>
      </c>
      <c r="C24" s="50">
        <v>0</v>
      </c>
      <c r="D24" s="38"/>
      <c r="E24" s="33" t="s">
        <v>2070</v>
      </c>
      <c r="F24" s="33">
        <v>0</v>
      </c>
      <c r="G24" s="50">
        <v>0</v>
      </c>
      <c r="H24" s="35"/>
    </row>
    <row r="25" ht="36" customHeight="1" spans="1:8">
      <c r="A25" s="33" t="s">
        <v>2029</v>
      </c>
      <c r="B25" s="33">
        <v>78.82</v>
      </c>
      <c r="C25" s="47">
        <f>C17+C19-C23</f>
        <v>78.128</v>
      </c>
      <c r="D25" s="38">
        <f t="shared" si="4"/>
        <v>-0.009</v>
      </c>
      <c r="E25" s="33" t="s">
        <v>2029</v>
      </c>
      <c r="F25" s="33">
        <v>78.82</v>
      </c>
      <c r="G25" s="47">
        <f>G17+G19-G23</f>
        <v>78.128</v>
      </c>
      <c r="H25" s="35">
        <f t="shared" ref="H25:H30" si="5">IF(F25&lt;&gt;0,G25/F25-1,"")</f>
        <v>-0.009</v>
      </c>
    </row>
    <row r="26" ht="36" customHeight="1" spans="1:8">
      <c r="A26" s="29" t="s">
        <v>1804</v>
      </c>
      <c r="B26" s="29"/>
      <c r="C26" s="29"/>
      <c r="D26" s="29"/>
      <c r="E26" s="29" t="s">
        <v>1804</v>
      </c>
      <c r="F26" s="29"/>
      <c r="G26" s="29"/>
      <c r="H26" s="29"/>
    </row>
    <row r="27" ht="36" customHeight="1" spans="1:8">
      <c r="A27" s="33" t="s">
        <v>2030</v>
      </c>
      <c r="B27" s="33">
        <f t="shared" ref="B27:B32" si="6">B6+B17</f>
        <v>102.584</v>
      </c>
      <c r="C27" s="51">
        <f t="shared" ref="C27:C32" si="7">C6+C17</f>
        <v>103.2</v>
      </c>
      <c r="D27" s="38">
        <f t="shared" si="4"/>
        <v>0.006</v>
      </c>
      <c r="E27" s="36" t="s">
        <v>2030</v>
      </c>
      <c r="F27" s="33">
        <f t="shared" ref="F27:F32" si="8">F6+F17</f>
        <v>102.584</v>
      </c>
      <c r="G27" s="51">
        <f t="shared" ref="G27:G32" si="9">G6+G17</f>
        <v>103.2</v>
      </c>
      <c r="H27" s="35">
        <f t="shared" si="5"/>
        <v>0.006</v>
      </c>
    </row>
    <row r="28" ht="36" customHeight="1" spans="1:8">
      <c r="A28" s="33" t="s">
        <v>2031</v>
      </c>
      <c r="B28" s="33">
        <f t="shared" si="6"/>
        <v>112.76</v>
      </c>
      <c r="C28" s="51">
        <f t="shared" si="7"/>
        <v>112.8</v>
      </c>
      <c r="D28" s="38">
        <f t="shared" si="4"/>
        <v>0</v>
      </c>
      <c r="E28" s="36" t="s">
        <v>2031</v>
      </c>
      <c r="F28" s="33">
        <f t="shared" si="8"/>
        <v>112.76</v>
      </c>
      <c r="G28" s="51">
        <f t="shared" si="9"/>
        <v>112.8</v>
      </c>
      <c r="H28" s="35">
        <f t="shared" si="5"/>
        <v>0</v>
      </c>
    </row>
    <row r="29" ht="36" customHeight="1" spans="1:8">
      <c r="A29" s="33" t="s">
        <v>2032</v>
      </c>
      <c r="B29" s="33">
        <f t="shared" si="6"/>
        <v>2.05</v>
      </c>
      <c r="C29" s="51">
        <f t="shared" si="7"/>
        <v>9.1</v>
      </c>
      <c r="D29" s="38">
        <f t="shared" si="4"/>
        <v>3.439</v>
      </c>
      <c r="E29" s="36" t="s">
        <v>2032</v>
      </c>
      <c r="F29" s="33">
        <f t="shared" si="8"/>
        <v>2.05</v>
      </c>
      <c r="G29" s="51">
        <f t="shared" si="9"/>
        <v>9.1</v>
      </c>
      <c r="H29" s="35">
        <f t="shared" si="5"/>
        <v>3.439</v>
      </c>
    </row>
    <row r="30" ht="36" customHeight="1" spans="1:8">
      <c r="A30" s="39" t="s">
        <v>2033</v>
      </c>
      <c r="B30" s="40">
        <f t="shared" si="6"/>
        <v>1.02</v>
      </c>
      <c r="C30" s="52">
        <f t="shared" si="7"/>
        <v>0</v>
      </c>
      <c r="D30" s="42">
        <f t="shared" si="4"/>
        <v>-1</v>
      </c>
      <c r="E30" s="39" t="s">
        <v>2033</v>
      </c>
      <c r="F30" s="40">
        <f t="shared" si="8"/>
        <v>1.02</v>
      </c>
      <c r="G30" s="52">
        <f t="shared" si="9"/>
        <v>0</v>
      </c>
      <c r="H30" s="43">
        <f t="shared" si="5"/>
        <v>-1</v>
      </c>
    </row>
    <row r="31" ht="36" customHeight="1" spans="1:8">
      <c r="A31" s="39" t="s">
        <v>2034</v>
      </c>
      <c r="B31" s="40">
        <f t="shared" si="6"/>
        <v>3.61</v>
      </c>
      <c r="C31" s="40">
        <f t="shared" si="7"/>
        <v>9.14</v>
      </c>
      <c r="D31" s="42"/>
      <c r="E31" s="39" t="s">
        <v>2034</v>
      </c>
      <c r="F31" s="40">
        <f t="shared" si="8"/>
        <v>3.61</v>
      </c>
      <c r="G31" s="40">
        <f t="shared" si="9"/>
        <v>9.14</v>
      </c>
      <c r="H31" s="43"/>
    </row>
    <row r="32" ht="36" customHeight="1" spans="1:8">
      <c r="A32" s="39" t="s">
        <v>2035</v>
      </c>
      <c r="B32" s="40">
        <f t="shared" si="6"/>
        <v>0</v>
      </c>
      <c r="C32" s="40">
        <f t="shared" si="7"/>
        <v>0</v>
      </c>
      <c r="D32" s="42"/>
      <c r="E32" s="39" t="s">
        <v>2035</v>
      </c>
      <c r="F32" s="40">
        <f t="shared" si="8"/>
        <v>0</v>
      </c>
      <c r="G32" s="40">
        <f t="shared" si="9"/>
        <v>0</v>
      </c>
      <c r="H32" s="43"/>
    </row>
    <row r="33" ht="36" customHeight="1" spans="1:8">
      <c r="A33" s="39" t="s">
        <v>2015</v>
      </c>
      <c r="B33" s="40">
        <f t="shared" ref="B33:G33" si="10">B12</f>
        <v>0</v>
      </c>
      <c r="C33" s="40">
        <f t="shared" si="10"/>
        <v>0</v>
      </c>
      <c r="D33" s="42"/>
      <c r="E33" s="39" t="s">
        <v>2015</v>
      </c>
      <c r="F33" s="40">
        <f t="shared" si="10"/>
        <v>0</v>
      </c>
      <c r="G33" s="40">
        <f t="shared" si="10"/>
        <v>0</v>
      </c>
      <c r="H33" s="43"/>
    </row>
    <row r="34" ht="36" customHeight="1" spans="1:8">
      <c r="A34" s="33" t="s">
        <v>2036</v>
      </c>
      <c r="B34" s="33">
        <f t="shared" ref="B34:B36" si="11">B13+B23</f>
        <v>4.02</v>
      </c>
      <c r="C34" s="51">
        <f t="shared" ref="C34:C36" si="12">C13+C23</f>
        <v>9.8</v>
      </c>
      <c r="D34" s="38">
        <f>IF(B34&lt;&gt;0,C34/B34-1,"")</f>
        <v>1.438</v>
      </c>
      <c r="E34" s="36" t="s">
        <v>2036</v>
      </c>
      <c r="F34" s="33">
        <f t="shared" ref="F34:F36" si="13">F13+F23</f>
        <v>4.02</v>
      </c>
      <c r="G34" s="51">
        <f t="shared" ref="G34:G36" si="14">G13+G23</f>
        <v>9.8</v>
      </c>
      <c r="H34" s="35">
        <f t="shared" ref="H34:H36" si="15">IF(F34&lt;&gt;0,G34/F34-1,"")</f>
        <v>1.438</v>
      </c>
    </row>
    <row r="35" ht="36" customHeight="1" spans="1:8">
      <c r="A35" s="36" t="s">
        <v>2037</v>
      </c>
      <c r="B35" s="36">
        <f t="shared" si="11"/>
        <v>0</v>
      </c>
      <c r="C35" s="36">
        <f t="shared" si="12"/>
        <v>0</v>
      </c>
      <c r="D35" s="38"/>
      <c r="E35" s="36" t="s">
        <v>2037</v>
      </c>
      <c r="F35" s="36">
        <f t="shared" si="13"/>
        <v>0</v>
      </c>
      <c r="G35" s="36">
        <f t="shared" si="14"/>
        <v>0</v>
      </c>
      <c r="H35" s="35" t="str">
        <f t="shared" si="15"/>
        <v/>
      </c>
    </row>
    <row r="36" ht="36" customHeight="1" spans="1:8">
      <c r="A36" s="33" t="s">
        <v>2038</v>
      </c>
      <c r="B36" s="33">
        <f t="shared" si="11"/>
        <v>103.194</v>
      </c>
      <c r="C36" s="51">
        <f t="shared" si="12"/>
        <v>102.5</v>
      </c>
      <c r="D36" s="38">
        <f>IF(B36&lt;&gt;0,C36/B36-1,"")</f>
        <v>-0.007</v>
      </c>
      <c r="E36" s="33" t="s">
        <v>2038</v>
      </c>
      <c r="F36" s="33">
        <f t="shared" si="13"/>
        <v>103.194</v>
      </c>
      <c r="G36" s="51">
        <f t="shared" si="14"/>
        <v>102.5</v>
      </c>
      <c r="H36" s="35">
        <f t="shared" si="15"/>
        <v>-0.007</v>
      </c>
    </row>
    <row r="37" ht="75" customHeight="1" spans="1:8">
      <c r="A37" s="53"/>
      <c r="B37" s="54"/>
      <c r="C37" s="54"/>
      <c r="D37" s="54"/>
      <c r="E37" s="53"/>
      <c r="F37" s="54"/>
      <c r="G37" s="54"/>
      <c r="H37" s="54"/>
    </row>
    <row r="38" spans="2:7">
      <c r="B38" s="55"/>
      <c r="F38" s="55"/>
      <c r="G38" s="55"/>
    </row>
    <row r="39" spans="2:7">
      <c r="B39" s="55"/>
      <c r="F39" s="55"/>
      <c r="G39" s="55"/>
    </row>
    <row r="40" spans="2:7">
      <c r="B40" s="55"/>
      <c r="F40" s="55"/>
      <c r="G40" s="55"/>
    </row>
    <row r="41" spans="2:2">
      <c r="B41" s="56"/>
    </row>
    <row r="42" spans="2:7">
      <c r="B42" s="55"/>
      <c r="F42" s="55"/>
      <c r="G42" s="55"/>
    </row>
    <row r="43" spans="2:2">
      <c r="B43" s="56"/>
    </row>
    <row r="44" spans="2:2">
      <c r="B44" s="56"/>
    </row>
    <row r="45" spans="2:7">
      <c r="B45" s="55"/>
      <c r="F45" s="55"/>
      <c r="G45" s="55"/>
    </row>
    <row r="46" spans="2:2">
      <c r="B46" s="56"/>
    </row>
    <row r="47" spans="2:2">
      <c r="B47" s="56"/>
    </row>
    <row r="48" spans="2:2">
      <c r="B48" s="56"/>
    </row>
    <row r="49" spans="2:2">
      <c r="B49" s="56"/>
    </row>
    <row r="50" spans="2:7">
      <c r="B50" s="55"/>
      <c r="F50" s="55"/>
      <c r="G50" s="55"/>
    </row>
    <row r="51" spans="2:2">
      <c r="B51" s="56"/>
    </row>
  </sheetData>
  <mergeCells count="14">
    <mergeCell ref="A1:D1"/>
    <mergeCell ref="E1:H1"/>
    <mergeCell ref="B3:D3"/>
    <mergeCell ref="F3:H3"/>
    <mergeCell ref="A5:D5"/>
    <mergeCell ref="E5:H5"/>
    <mergeCell ref="A16:D16"/>
    <mergeCell ref="E16:H16"/>
    <mergeCell ref="A26:D26"/>
    <mergeCell ref="E26:H26"/>
    <mergeCell ref="A37:D37"/>
    <mergeCell ref="E37:H37"/>
    <mergeCell ref="A3:A4"/>
    <mergeCell ref="E3:E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2"/>
  <sheetViews>
    <sheetView zoomScale="85" zoomScaleNormal="85" workbookViewId="0">
      <selection activeCell="J17" sqref="J17"/>
    </sheetView>
  </sheetViews>
  <sheetFormatPr defaultColWidth="8.875" defaultRowHeight="13.5" outlineLevelCol="6"/>
  <cols>
    <col min="1" max="1" width="14.125" style="5" customWidth="1"/>
    <col min="2" max="7" width="17.125" style="5" customWidth="1"/>
    <col min="8" max="16384" width="8.875" style="5"/>
  </cols>
  <sheetData>
    <row r="1" s="1" customFormat="1" ht="39" customHeight="1" spans="1:7">
      <c r="A1" s="6" t="s">
        <v>2071</v>
      </c>
      <c r="B1" s="6"/>
      <c r="C1" s="6"/>
      <c r="D1" s="6"/>
      <c r="E1" s="6"/>
      <c r="F1" s="6"/>
      <c r="G1" s="6"/>
    </row>
    <row r="2" ht="32.1" customHeight="1" spans="1:7">
      <c r="A2" s="7" t="s">
        <v>2072</v>
      </c>
      <c r="B2" s="8"/>
      <c r="C2" s="8"/>
      <c r="D2" s="9"/>
      <c r="E2" s="10"/>
      <c r="F2" s="10"/>
      <c r="G2" s="9" t="s">
        <v>53</v>
      </c>
    </row>
    <row r="3" ht="36" customHeight="1" spans="1:7">
      <c r="A3" s="11" t="s">
        <v>2073</v>
      </c>
      <c r="B3" s="12" t="s">
        <v>2074</v>
      </c>
      <c r="C3" s="12"/>
      <c r="D3" s="12"/>
      <c r="E3" s="13" t="s">
        <v>2075</v>
      </c>
      <c r="F3" s="14"/>
      <c r="G3" s="15"/>
    </row>
    <row r="4" s="2" customFormat="1" ht="36" customHeight="1" spans="1:7">
      <c r="A4" s="11"/>
      <c r="B4" s="11" t="s">
        <v>1804</v>
      </c>
      <c r="C4" s="11" t="s">
        <v>2002</v>
      </c>
      <c r="D4" s="11" t="s">
        <v>2019</v>
      </c>
      <c r="E4" s="11" t="s">
        <v>1804</v>
      </c>
      <c r="F4" s="11" t="s">
        <v>2002</v>
      </c>
      <c r="G4" s="11" t="s">
        <v>2019</v>
      </c>
    </row>
    <row r="5" s="3" customFormat="1" ht="36" customHeight="1" spans="1:7">
      <c r="A5" s="16" t="s">
        <v>2076</v>
      </c>
      <c r="B5" s="17">
        <f>SUM(C5:D5)</f>
        <v>1117400</v>
      </c>
      <c r="C5" s="17">
        <v>319800</v>
      </c>
      <c r="D5" s="17">
        <v>797600</v>
      </c>
      <c r="E5" s="18">
        <f>SUM(F5:G5)</f>
        <v>1127600</v>
      </c>
      <c r="F5" s="18">
        <v>319800</v>
      </c>
      <c r="G5" s="18">
        <v>807800</v>
      </c>
    </row>
    <row r="6" s="4" customFormat="1" ht="36" customHeight="1" spans="1:7">
      <c r="A6" s="19"/>
      <c r="B6" s="20"/>
      <c r="C6" s="20"/>
      <c r="D6" s="20"/>
      <c r="E6" s="21"/>
      <c r="F6" s="20"/>
      <c r="G6" s="20"/>
    </row>
    <row r="7" s="3" customFormat="1" ht="36" customHeight="1" spans="1:7">
      <c r="A7" s="16"/>
      <c r="B7" s="17"/>
      <c r="C7" s="17"/>
      <c r="D7" s="17"/>
      <c r="E7" s="18"/>
      <c r="F7" s="18"/>
      <c r="G7" s="18"/>
    </row>
    <row r="8" s="3" customFormat="1" ht="36" customHeight="1" spans="1:7">
      <c r="A8" s="22"/>
      <c r="B8" s="17"/>
      <c r="C8" s="17"/>
      <c r="D8" s="17"/>
      <c r="E8" s="18"/>
      <c r="F8" s="18"/>
      <c r="G8" s="18"/>
    </row>
    <row r="9" s="3" customFormat="1" ht="36" customHeight="1" spans="1:7">
      <c r="A9" s="16"/>
      <c r="B9" s="17"/>
      <c r="C9" s="17"/>
      <c r="D9" s="17"/>
      <c r="E9" s="18"/>
      <c r="F9" s="18"/>
      <c r="G9" s="18"/>
    </row>
    <row r="10" s="3" customFormat="1" ht="36" customHeight="1" spans="1:7">
      <c r="A10" s="22"/>
      <c r="B10" s="17"/>
      <c r="C10" s="17"/>
      <c r="D10" s="17"/>
      <c r="E10" s="18"/>
      <c r="F10" s="18"/>
      <c r="G10" s="18"/>
    </row>
    <row r="11" s="3" customFormat="1" ht="36" customHeight="1" spans="1:7">
      <c r="A11" s="22"/>
      <c r="B11" s="17"/>
      <c r="C11" s="17"/>
      <c r="D11" s="17"/>
      <c r="E11" s="18"/>
      <c r="F11" s="18"/>
      <c r="G11" s="18"/>
    </row>
    <row r="12" s="3" customFormat="1" ht="36" customHeight="1" spans="1:7">
      <c r="A12" s="16"/>
      <c r="B12" s="17"/>
      <c r="C12" s="17"/>
      <c r="D12" s="17"/>
      <c r="E12" s="18"/>
      <c r="F12" s="18"/>
      <c r="G12" s="18"/>
    </row>
    <row r="13" s="3" customFormat="1" ht="36" customHeight="1" spans="1:7">
      <c r="A13" s="16"/>
      <c r="B13" s="17"/>
      <c r="C13" s="17"/>
      <c r="D13" s="17"/>
      <c r="E13" s="18"/>
      <c r="F13" s="18"/>
      <c r="G13" s="18"/>
    </row>
    <row r="14" s="3" customFormat="1" ht="36" customHeight="1" spans="1:7">
      <c r="A14" s="16"/>
      <c r="B14" s="17"/>
      <c r="C14" s="17"/>
      <c r="D14" s="17"/>
      <c r="E14" s="18"/>
      <c r="F14" s="18"/>
      <c r="G14" s="18"/>
    </row>
    <row r="15" s="3" customFormat="1" ht="36" customHeight="1" spans="1:7">
      <c r="A15" s="16"/>
      <c r="B15" s="17"/>
      <c r="C15" s="17"/>
      <c r="D15" s="17"/>
      <c r="E15" s="18"/>
      <c r="F15" s="18"/>
      <c r="G15" s="18"/>
    </row>
    <row r="16" s="3" customFormat="1" ht="36" customHeight="1" spans="1:7">
      <c r="A16" s="16"/>
      <c r="B16" s="17"/>
      <c r="C16" s="17"/>
      <c r="D16" s="17"/>
      <c r="E16" s="18"/>
      <c r="F16" s="18"/>
      <c r="G16" s="18"/>
    </row>
    <row r="17" s="3" customFormat="1" ht="36" customHeight="1" spans="1:7">
      <c r="A17" s="16"/>
      <c r="B17" s="17"/>
      <c r="C17" s="17"/>
      <c r="D17" s="17"/>
      <c r="E17" s="18"/>
      <c r="F17" s="18"/>
      <c r="G17" s="18"/>
    </row>
    <row r="18" s="3" customFormat="1" ht="36" customHeight="1" spans="1:7">
      <c r="A18" s="16"/>
      <c r="B18" s="17"/>
      <c r="C18" s="17"/>
      <c r="D18" s="17"/>
      <c r="E18" s="18"/>
      <c r="F18" s="18"/>
      <c r="G18" s="18"/>
    </row>
    <row r="19" s="3" customFormat="1" ht="36" customHeight="1" spans="1:7">
      <c r="A19" s="16"/>
      <c r="B19" s="17"/>
      <c r="C19" s="17"/>
      <c r="D19" s="17"/>
      <c r="E19" s="18"/>
      <c r="F19" s="18"/>
      <c r="G19" s="18"/>
    </row>
    <row r="20" s="3" customFormat="1" ht="36" customHeight="1" spans="1:7">
      <c r="A20" s="16"/>
      <c r="B20" s="17"/>
      <c r="C20" s="17"/>
      <c r="D20" s="17"/>
      <c r="E20" s="18"/>
      <c r="F20" s="18"/>
      <c r="G20" s="18"/>
    </row>
    <row r="21" s="3" customFormat="1" ht="36" customHeight="1" spans="1:7">
      <c r="A21" s="16"/>
      <c r="B21" s="17"/>
      <c r="C21" s="17"/>
      <c r="D21" s="17"/>
      <c r="E21" s="18"/>
      <c r="F21" s="18"/>
      <c r="G21" s="18"/>
    </row>
    <row r="22" s="3" customFormat="1" ht="36" customHeight="1" spans="1:7">
      <c r="A22" s="16"/>
      <c r="B22" s="17"/>
      <c r="C22" s="17"/>
      <c r="D22" s="17"/>
      <c r="E22" s="18"/>
      <c r="F22" s="18"/>
      <c r="G22" s="18"/>
    </row>
  </sheetData>
  <mergeCells count="4">
    <mergeCell ref="A1:G1"/>
    <mergeCell ref="B3:D3"/>
    <mergeCell ref="E3:G3"/>
    <mergeCell ref="A3:A4"/>
  </mergeCells>
  <printOptions horizontalCentered="1"/>
  <pageMargins left="0.747916666666667" right="0.747916666666667" top="0.984027777777778" bottom="0.984027777777778" header="0.511805555555556" footer="0.511805555555556"/>
  <pageSetup paperSize="9" scale="75"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53</vt:i4>
      </vt:variant>
    </vt:vector>
  </HeadingPairs>
  <TitlesOfParts>
    <vt:vector size="53" baseType="lpstr">
      <vt:lpstr>封面</vt:lpstr>
      <vt:lpstr>目录</vt:lpstr>
      <vt:lpstr>01-1</vt:lpstr>
      <vt:lpstr>01-2</vt:lpstr>
      <vt:lpstr>02</vt:lpstr>
      <vt:lpstr>03-1</vt:lpstr>
      <vt:lpstr>03-2</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20-1</vt:lpstr>
      <vt:lpstr>20-2</vt:lpstr>
      <vt:lpstr>21</vt:lpstr>
      <vt:lpstr>22-1</vt:lpstr>
      <vt:lpstr>22-2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2021-01-14T07:41:00Z</cp:lastPrinted>
  <dcterms:modified xsi:type="dcterms:W3CDTF">2024-04-07T01:41:28Z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F89B2225743842B0863EDFA550E2295D</vt:lpwstr>
  </property>
</Properties>
</file>